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worksheets/sheet9.xml" ContentType="application/vnd.openxmlformats-officedocument.spreadsheetml.worksheet+xml"/>
  <Override PartName="/xl/drawings/drawing12.xml" ContentType="application/vnd.openxmlformats-officedocument.drawing+xml"/>
  <Override PartName="/xl/worksheets/sheet10.xml" ContentType="application/vnd.openxmlformats-officedocument.spreadsheetml.worksheet+xml"/>
  <Override PartName="/xl/drawings/drawing13.xml" ContentType="application/vnd.openxmlformats-officedocument.drawing+xml"/>
  <Override PartName="/xl/worksheets/sheet11.xml" ContentType="application/vnd.openxmlformats-officedocument.spreadsheetml.worksheet+xml"/>
  <Override PartName="/xl/drawings/drawing14.xml" ContentType="application/vnd.openxmlformats-officedocument.drawing+xml"/>
  <Override PartName="/xl/worksheets/sheet12.xml" ContentType="application/vnd.openxmlformats-officedocument.spreadsheetml.worksheet+xml"/>
  <Override PartName="/xl/drawings/drawing15.xml" ContentType="application/vnd.openxmlformats-officedocument.drawing+xml"/>
  <Override PartName="/xl/worksheets/sheet13.xml" ContentType="application/vnd.openxmlformats-officedocument.spreadsheetml.worksheet+xml"/>
  <Override PartName="/xl/drawings/drawing16.xml" ContentType="application/vnd.openxmlformats-officedocument.drawing+xml"/>
  <Override PartName="/xl/worksheets/sheet14.xml" ContentType="application/vnd.openxmlformats-officedocument.spreadsheetml.worksheet+xml"/>
  <Override PartName="/xl/drawings/drawing17.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Default Extension="vml" ContentType="application/vnd.openxmlformats-officedocument.vmlDrawing"/>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charts/colors5.xml" ContentType="application/vnd.ms-office.chartcolorstyle+xml"/>
  <Override PartName="/xl/charts/colors1.xml" ContentType="application/vnd.ms-office.chartcolorstyle+xml"/>
  <Override PartName="/xl/charts/style1.xml" ContentType="application/vnd.ms-office.chartstyle+xml"/>
  <Override PartName="/xl/charts/colors3.xml" ContentType="application/vnd.ms-office.chartcolorstyle+xml"/>
  <Override PartName="/xl/charts/style3.xml" ContentType="application/vnd.ms-office.chartstyle+xml"/>
  <Override PartName="/xl/charts/style5.xml" ContentType="application/vnd.ms-office.chartstyle+xml"/>
  <Override PartName="/xl/charts/colors2.xml" ContentType="application/vnd.ms-office.chartcolorstyle+xml"/>
  <Override PartName="/xl/charts/style2.xml" ContentType="application/vnd.ms-office.chartstyle+xml"/>
  <Override PartName="/xl/charts/colors4.xml" ContentType="application/vnd.ms-office.chartcolorstyle+xml"/>
  <Override PartName="/xl/charts/style4.xml" ContentType="application/vnd.ms-office.chartstyle+xml"/>
  <Override PartName="/xl/drawings/drawing3.xml" ContentType="application/vnd.openxmlformats-officedocument.drawingml.chartshapes+xml"/>
  <Override PartName="/xl/drawings/drawing6.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65521" yWindow="65521" windowWidth="3600" windowHeight="6495" tabRatio="772" activeTab="1"/>
  </bookViews>
  <sheets>
    <sheet name="HOME" sheetId="48" r:id="rId1"/>
    <sheet name="T1" sheetId="50" r:id="rId2"/>
    <sheet name="F1" sheetId="72" r:id="rId3"/>
    <sheet name="F2" sheetId="52" r:id="rId4"/>
    <sheet name="F3" sheetId="53" r:id="rId5"/>
    <sheet name="F4" sheetId="61" r:id="rId6"/>
    <sheet name="F5" sheetId="65" r:id="rId7"/>
    <sheet name="T2" sheetId="60" r:id="rId8"/>
    <sheet name="F6" sheetId="57" r:id="rId9"/>
    <sheet name="T3" sheetId="55" r:id="rId10"/>
    <sheet name="T4" sheetId="68" r:id="rId11"/>
    <sheet name="T5" sheetId="62" r:id="rId12"/>
    <sheet name="T6" sheetId="64" r:id="rId13"/>
    <sheet name="T7" sheetId="66" r:id="rId14"/>
    <sheet name="apro_cpsh1" sheetId="51" r:id="rId15"/>
    <sheet name="ef_lac_rootcrop" sheetId="59" r:id="rId16"/>
    <sheet name="aact_eaa01" sheetId="56" r:id="rId17"/>
    <sheet name="apri_pi15_outa" sheetId="69" r:id="rId18"/>
    <sheet name="prc_hicp_aind" sheetId="70" r:id="rId19"/>
    <sheet name="DS-645593" sheetId="71" r:id="rId20"/>
    <sheet name="DS-066341" sheetId="67" r:id="rId21"/>
  </sheets>
  <definedNames>
    <definedName name="_F1">'F1'!$B$1</definedName>
    <definedName name="_F2">'F2'!$B$1</definedName>
    <definedName name="_F3">'F3'!$B$1</definedName>
  </definedNames>
  <calcPr calcId="162913"/>
</workbook>
</file>

<file path=xl/comments15.xml><?xml version="1.0" encoding="utf-8"?>
<comments xmlns="http://schemas.openxmlformats.org/spreadsheetml/2006/main">
  <authors>
    <author>JEANTY Jean-Claude (ESTAT)</author>
  </authors>
  <commentList>
    <comment ref="C12" authorId="0">
      <text>
        <r>
          <rPr>
            <b/>
            <sz val="9"/>
            <rFont val="Tahoma"/>
            <family val="2"/>
          </rPr>
          <t xml:space="preserve">Recensement agricole de mai 2000
https://statbel.fgov.be/fr/themes/agriculture-peche/exploitations-agricoles-et-horticoles/plus
</t>
        </r>
      </text>
    </comment>
  </commentList>
</comments>
</file>

<file path=xl/sharedStrings.xml><?xml version="1.0" encoding="utf-8"?>
<sst xmlns="http://schemas.openxmlformats.org/spreadsheetml/2006/main" count="8420" uniqueCount="926">
  <si>
    <t>Area</t>
  </si>
  <si>
    <t>European Union - 28 countries</t>
  </si>
  <si>
    <t>Belgium</t>
  </si>
  <si>
    <t>Bulgaria</t>
  </si>
  <si>
    <t>Czechia</t>
  </si>
  <si>
    <t>Denmark</t>
  </si>
  <si>
    <t>Germany (until 1990 former territory of the FRG)</t>
  </si>
  <si>
    <t>Estonia</t>
  </si>
  <si>
    <t>Ireland</t>
  </si>
  <si>
    <t>Greece</t>
  </si>
  <si>
    <t>Spain</t>
  </si>
  <si>
    <t>France</t>
  </si>
  <si>
    <t>Croatia</t>
  </si>
  <si>
    <t>Italy</t>
  </si>
  <si>
    <t>Cyprus</t>
  </si>
  <si>
    <t>Latvia</t>
  </si>
  <si>
    <t>Lithuania</t>
  </si>
  <si>
    <t>Netherlands</t>
  </si>
  <si>
    <t>Luxembourg</t>
  </si>
  <si>
    <t>Hungary</t>
  </si>
  <si>
    <t>Malta</t>
  </si>
  <si>
    <t>Austria</t>
  </si>
  <si>
    <t>Poland</t>
  </si>
  <si>
    <t>Portugal</t>
  </si>
  <si>
    <t>Romania</t>
  </si>
  <si>
    <t>Slovenia</t>
  </si>
  <si>
    <t>Slovakia</t>
  </si>
  <si>
    <t>Finland</t>
  </si>
  <si>
    <t>Sweden</t>
  </si>
  <si>
    <t>United Kingdom</t>
  </si>
  <si>
    <t>Iceland</t>
  </si>
  <si>
    <t>Norway</t>
  </si>
  <si>
    <t>Switzerland</t>
  </si>
  <si>
    <t>Montenegro</t>
  </si>
  <si>
    <t>North Macedonia</t>
  </si>
  <si>
    <t>Albania</t>
  </si>
  <si>
    <t>Serbia</t>
  </si>
  <si>
    <t>Turkey</t>
  </si>
  <si>
    <t>Bosnia and Herzegovina</t>
  </si>
  <si>
    <t>Kosovo (under United Nations Security Council Resolution 1244/99)</t>
  </si>
  <si>
    <t>Germany</t>
  </si>
  <si>
    <t>:</t>
  </si>
  <si>
    <t>The EU potato sector</t>
  </si>
  <si>
    <t>(:) not available</t>
  </si>
  <si>
    <t/>
  </si>
  <si>
    <t>p</t>
  </si>
  <si>
    <t>e</t>
  </si>
  <si>
    <t>Flags</t>
  </si>
  <si>
    <t>Prod.</t>
  </si>
  <si>
    <t>not applicable</t>
  </si>
  <si>
    <t>z</t>
  </si>
  <si>
    <t>low reliability</t>
  </si>
  <si>
    <t>u</t>
  </si>
  <si>
    <t>Eurostat estimate</t>
  </si>
  <si>
    <t>s</t>
  </si>
  <si>
    <t>revised</t>
  </si>
  <si>
    <t>r</t>
  </si>
  <si>
    <t>provisional</t>
  </si>
  <si>
    <t>not significant</t>
  </si>
  <si>
    <t>n</t>
  </si>
  <si>
    <t>forecast</t>
  </si>
  <si>
    <t>f</t>
  </si>
  <si>
    <t>estimated</t>
  </si>
  <si>
    <t>definition differs, see metadata</t>
  </si>
  <si>
    <t>d</t>
  </si>
  <si>
    <t>confidential</t>
  </si>
  <si>
    <t>c</t>
  </si>
  <si>
    <t>not available</t>
  </si>
  <si>
    <t>break in time series</t>
  </si>
  <si>
    <t>b</t>
  </si>
  <si>
    <t>Special value:</t>
  </si>
  <si>
    <t>Available flags:</t>
  </si>
  <si>
    <t>XK</t>
  </si>
  <si>
    <t>BA</t>
  </si>
  <si>
    <t>TR</t>
  </si>
  <si>
    <t>RS</t>
  </si>
  <si>
    <t>AL</t>
  </si>
  <si>
    <t>MK</t>
  </si>
  <si>
    <t>ME</t>
  </si>
  <si>
    <t>CH</t>
  </si>
  <si>
    <t>NO</t>
  </si>
  <si>
    <t>IS</t>
  </si>
  <si>
    <t>UK</t>
  </si>
  <si>
    <t>SE</t>
  </si>
  <si>
    <t>FI</t>
  </si>
  <si>
    <t>SK</t>
  </si>
  <si>
    <t>SI</t>
  </si>
  <si>
    <t>RO</t>
  </si>
  <si>
    <t>PT</t>
  </si>
  <si>
    <t>PL</t>
  </si>
  <si>
    <t>AT</t>
  </si>
  <si>
    <t>MT</t>
  </si>
  <si>
    <t>HU</t>
  </si>
  <si>
    <t>LU</t>
  </si>
  <si>
    <t>NL</t>
  </si>
  <si>
    <t>LT</t>
  </si>
  <si>
    <t>LV</t>
  </si>
  <si>
    <t>CY</t>
  </si>
  <si>
    <t>IT</t>
  </si>
  <si>
    <t>HR</t>
  </si>
  <si>
    <t>FR</t>
  </si>
  <si>
    <t>ES</t>
  </si>
  <si>
    <t>EL</t>
  </si>
  <si>
    <t>IE</t>
  </si>
  <si>
    <t>EE</t>
  </si>
  <si>
    <t>DE</t>
  </si>
  <si>
    <t>DK</t>
  </si>
  <si>
    <t>CZ</t>
  </si>
  <si>
    <t>BG</t>
  </si>
  <si>
    <t>BE</t>
  </si>
  <si>
    <t>EU28</t>
  </si>
  <si>
    <t>2019</t>
  </si>
  <si>
    <t>2018</t>
  </si>
  <si>
    <t>2017</t>
  </si>
  <si>
    <t>2016</t>
  </si>
  <si>
    <t>2015</t>
  </si>
  <si>
    <t>2014</t>
  </si>
  <si>
    <t>2013</t>
  </si>
  <si>
    <t>2012</t>
  </si>
  <si>
    <t>2011</t>
  </si>
  <si>
    <t>2010</t>
  </si>
  <si>
    <t>2009</t>
  </si>
  <si>
    <t>2008</t>
  </si>
  <si>
    <t>2007</t>
  </si>
  <si>
    <t>2006</t>
  </si>
  <si>
    <t>2005</t>
  </si>
  <si>
    <t>2004</t>
  </si>
  <si>
    <t>2003</t>
  </si>
  <si>
    <t>2002</t>
  </si>
  <si>
    <t>2001</t>
  </si>
  <si>
    <t>2000</t>
  </si>
  <si>
    <t>GEO(L)/TIME</t>
  </si>
  <si>
    <t>GEO</t>
  </si>
  <si>
    <t>PR_HU_EU - Harvested production in EU standard humidity (1000 t)</t>
  </si>
  <si>
    <t>STRUCPRO</t>
  </si>
  <si>
    <t>R1000 - Potatoes (including seed potatoes)</t>
  </si>
  <si>
    <t>CROPS</t>
  </si>
  <si>
    <t>AR - Area (cultivation/harvested/production) (1000 ha)</t>
  </si>
  <si>
    <t>Eurostat</t>
  </si>
  <si>
    <t>Source of data</t>
  </si>
  <si>
    <t>Extracted on</t>
  </si>
  <si>
    <t>Last update</t>
  </si>
  <si>
    <t>Crop production in EU standard humidity [apro_cpsh1]</t>
  </si>
  <si>
    <t>Production of potatoes, main producing EU Member States</t>
  </si>
  <si>
    <t>Production</t>
  </si>
  <si>
    <t>Others</t>
  </si>
  <si>
    <t>Table 2: Holdings producing potatoes, 2016</t>
  </si>
  <si>
    <t xml:space="preserve">Germany </t>
  </si>
  <si>
    <t>(2000 = 100)</t>
  </si>
  <si>
    <t>Production index</t>
  </si>
  <si>
    <t>Area Index</t>
  </si>
  <si>
    <t>Economic accounts for agriculture - values at current prices [aact_eaa01]</t>
  </si>
  <si>
    <t>INDIC_AG</t>
  </si>
  <si>
    <t>PROD_BP - Production value at basic price</t>
  </si>
  <si>
    <t>UNIT</t>
  </si>
  <si>
    <t>MIO_EUR - Million euro</t>
  </si>
  <si>
    <t>TIME</t>
  </si>
  <si>
    <t>ITM_NEWA</t>
  </si>
  <si>
    <t>05000</t>
  </si>
  <si>
    <t>10000</t>
  </si>
  <si>
    <t>16000</t>
  </si>
  <si>
    <t>GEO(L)/ITM_NEWA(L)</t>
  </si>
  <si>
    <t>POTATOES (including seeds)</t>
  </si>
  <si>
    <t>CROP OUTPUT</t>
  </si>
  <si>
    <t>AGRICULTURAL OUTPUT</t>
  </si>
  <si>
    <t>Share of
total output
(%)</t>
  </si>
  <si>
    <t>Value</t>
  </si>
  <si>
    <t>Root crops by NUTS 2 regions [ef_lac_rootcrop]</t>
  </si>
  <si>
    <t>SO_EUR</t>
  </si>
  <si>
    <t>AGRAREA</t>
  </si>
  <si>
    <t>CROPAREA</t>
  </si>
  <si>
    <t>TOTAL</t>
  </si>
  <si>
    <t>HA_LT025</t>
  </si>
  <si>
    <t>HA025-04</t>
  </si>
  <si>
    <t>HA05-09</t>
  </si>
  <si>
    <t>HA1</t>
  </si>
  <si>
    <t>HA2-4</t>
  </si>
  <si>
    <t>HA5-9</t>
  </si>
  <si>
    <t>HA10-19</t>
  </si>
  <si>
    <t>HA20-49</t>
  </si>
  <si>
    <t>HA_GE20</t>
  </si>
  <si>
    <t>HA_GE50</t>
  </si>
  <si>
    <t>GEO(L)/CROPAREA(L)</t>
  </si>
  <si>
    <t>Total</t>
  </si>
  <si>
    <t>Less than 0.25 ha</t>
  </si>
  <si>
    <t>From 0.25 to 0.49 ha</t>
  </si>
  <si>
    <t>From 0.50 to 0.99 ha</t>
  </si>
  <si>
    <t>From 1 to 1.9 ha</t>
  </si>
  <si>
    <t>From 2 to 4.9 ha</t>
  </si>
  <si>
    <t>From 5 to 9.9 ha</t>
  </si>
  <si>
    <t>From 10 to 19.9 ha</t>
  </si>
  <si>
    <t>From 20 to 49.9 ha</t>
  </si>
  <si>
    <t>20 ha or over</t>
  </si>
  <si>
    <t>50 ha or over</t>
  </si>
  <si>
    <t>Organic potatoes</t>
  </si>
  <si>
    <t>Holdings producing potatoes, 2016</t>
  </si>
  <si>
    <t>Figure 4: Potato holdings by Member States, 2016</t>
  </si>
  <si>
    <t>Potato holdings by Member States, 2016</t>
  </si>
  <si>
    <t>Holdings</t>
  </si>
  <si>
    <t>Bookmark</t>
  </si>
  <si>
    <t>Main crop potatoes</t>
  </si>
  <si>
    <t>Starch potatoes</t>
  </si>
  <si>
    <t>PRODUCT</t>
  </si>
  <si>
    <t>QUANTITY_IN_100KG</t>
  </si>
  <si>
    <t>VALUE_IN_EUROS</t>
  </si>
  <si>
    <t>INDICATORS</t>
  </si>
  <si>
    <t>2 - EXPORT</t>
  </si>
  <si>
    <t>FLOW</t>
  </si>
  <si>
    <t>PERIOD</t>
  </si>
  <si>
    <t>PARTNER</t>
  </si>
  <si>
    <t>Seeds</t>
  </si>
  <si>
    <t>Early</t>
  </si>
  <si>
    <t>Main</t>
  </si>
  <si>
    <t>Starch</t>
  </si>
  <si>
    <t>Top</t>
  </si>
  <si>
    <t>Country</t>
  </si>
  <si>
    <t>%</t>
  </si>
  <si>
    <t>Quantity</t>
  </si>
  <si>
    <t>Potatoes (including seed potatoes)</t>
  </si>
  <si>
    <t>Number</t>
  </si>
  <si>
    <t>HA0</t>
  </si>
  <si>
    <t>Zero ha</t>
  </si>
  <si>
    <t>Hectare</t>
  </si>
  <si>
    <t>Potato, distribution of area and holdings</t>
  </si>
  <si>
    <t>size</t>
  </si>
  <si>
    <t>ha</t>
  </si>
  <si>
    <t xml:space="preserve">holdings </t>
  </si>
  <si>
    <t>up to 0.99 ha</t>
  </si>
  <si>
    <t>from 1 ha to 4.9 ha</t>
  </si>
  <si>
    <t>from 5 ha to 9.9 ha</t>
  </si>
  <si>
    <t>from 10 ha to 19.9 ha</t>
  </si>
  <si>
    <t>equal to 20 ha or over</t>
  </si>
  <si>
    <t>(number)</t>
  </si>
  <si>
    <t>Sold production, exports and imports by PRODCOM list (NACE Rev. 2) - annual data [DS-066341]</t>
  </si>
  <si>
    <t>DECL</t>
  </si>
  <si>
    <t>PRCCODE</t>
  </si>
  <si>
    <t>PRCCODE(L)/INDICATORS</t>
  </si>
  <si>
    <t>EXPQNT</t>
  </si>
  <si>
    <t>EXPVAL</t>
  </si>
  <si>
    <t>IMPQNT</t>
  </si>
  <si>
    <t>IMPVAL</t>
  </si>
  <si>
    <t>PRODQNT</t>
  </si>
  <si>
    <t>PRODVAL</t>
  </si>
  <si>
    <t>10311110</t>
  </si>
  <si>
    <t>Frozen potatoes, uncooked or cooked by steaming or boiling in water</t>
  </si>
  <si>
    <t>10311130</t>
  </si>
  <si>
    <t>Frozen potatoes, prepared or preserved (including potatoes cooked or partly cooked in oil and then frozen; excluding by vinegar or acetic acid)</t>
  </si>
  <si>
    <t>10311200</t>
  </si>
  <si>
    <t>Dried potatoes whether or not cut or sliced but not further prepared</t>
  </si>
  <si>
    <t>10311300</t>
  </si>
  <si>
    <t>Dried potatoes in the form of flour, meal, flakes, granules and pellets</t>
  </si>
  <si>
    <t>10311430</t>
  </si>
  <si>
    <t>Potatoes prepared or preserved in the form of flour, meal or flakes (excluding frozen, crisps, by vinegar or acetic acid)</t>
  </si>
  <si>
    <t>10311460</t>
  </si>
  <si>
    <t>Potatoes prepared or preserved, including crisps (excluding frozen, dried, by vinegar or acetic acid, in the form of flour, meal or flakes)</t>
  </si>
  <si>
    <t>10621115</t>
  </si>
  <si>
    <t>Potato starch</t>
  </si>
  <si>
    <t>Volume</t>
  </si>
  <si>
    <t>Exports</t>
  </si>
  <si>
    <t>Imports</t>
  </si>
  <si>
    <t>ARA - Arable land</t>
  </si>
  <si>
    <t>MA - Main area (1000 ha)</t>
  </si>
  <si>
    <t>Cumulative share</t>
  </si>
  <si>
    <t>Rank</t>
  </si>
  <si>
    <t>Share of
Arable land area
(%)</t>
  </si>
  <si>
    <t>Share Organic/Total(%)</t>
  </si>
  <si>
    <t>Share Organic/Total</t>
  </si>
  <si>
    <t>Figure 5: Potato, % distribution of area and holdings, by class of area size, 2016</t>
  </si>
  <si>
    <t>Countries having less than 1%</t>
  </si>
  <si>
    <t>Table 4: Price indices (2015 = 100) - annual data</t>
  </si>
  <si>
    <t>Price indices (2015 = 100) - annual data</t>
  </si>
  <si>
    <t>Bookmark producer prices</t>
  </si>
  <si>
    <t>Price indices of agricultural products, output (2015 = 100) - annual data [apri_pi15_outa]</t>
  </si>
  <si>
    <t>P_ADJ</t>
  </si>
  <si>
    <t>Index, 2015=100</t>
  </si>
  <si>
    <t>Producer prices indices</t>
  </si>
  <si>
    <t>Consumer prices indices</t>
  </si>
  <si>
    <t>Bookmark HICP</t>
  </si>
  <si>
    <t>HICP (2015 = 100) - annual data (average index and rate of change) [prc_hicp_aind]</t>
  </si>
  <si>
    <t>Annual average index</t>
  </si>
  <si>
    <t>COICOP</t>
  </si>
  <si>
    <t>Potatoes</t>
  </si>
  <si>
    <r>
      <t>Source:</t>
    </r>
    <r>
      <rPr>
        <sz val="9"/>
        <color theme="1"/>
        <rFont val="Arial"/>
        <family val="2"/>
      </rPr>
      <t xml:space="preserve"> Eurostat (online data code: apro_cpsh1)</t>
    </r>
  </si>
  <si>
    <r>
      <t>Source:</t>
    </r>
    <r>
      <rPr>
        <sz val="9"/>
        <color theme="1"/>
        <rFont val="Arial"/>
        <family val="2"/>
      </rPr>
      <t xml:space="preserve"> Eurostat (online data code: ef_lac_rootcrop)</t>
    </r>
  </si>
  <si>
    <r>
      <t>Source:</t>
    </r>
    <r>
      <rPr>
        <sz val="9"/>
        <color theme="1"/>
        <rFont val="Arial"/>
        <family val="2"/>
      </rPr>
      <t xml:space="preserve"> Eurostat (online data code: aact_eaa01)</t>
    </r>
  </si>
  <si>
    <r>
      <t>Source:</t>
    </r>
    <r>
      <rPr>
        <sz val="9"/>
        <color theme="1"/>
        <rFont val="Arial"/>
        <family val="2"/>
      </rPr>
      <t xml:space="preserve"> Eurostat (online data code: apri_pi15_outa and prc_hicp_aind)</t>
    </r>
  </si>
  <si>
    <r>
      <t xml:space="preserve">Source: </t>
    </r>
    <r>
      <rPr>
        <sz val="9"/>
        <color theme="1"/>
        <rFont val="Arial"/>
        <family val="2"/>
      </rPr>
      <t>Eurostat (online data code: DS-066341)</t>
    </r>
  </si>
  <si>
    <t>2020</t>
  </si>
  <si>
    <t>2021</t>
  </si>
  <si>
    <t>EU27_2020</t>
  </si>
  <si>
    <t>European Union - 27 countries</t>
  </si>
  <si>
    <t>Production of potatoes, 2020</t>
  </si>
  <si>
    <t>Table 1: Production of potatoes, including seed, 2020</t>
  </si>
  <si>
    <t>EU27</t>
  </si>
  <si>
    <t>Production of potatoes, main producing EU Member States, 2020</t>
  </si>
  <si>
    <t>European Union - 27 countries (from 2020)</t>
  </si>
  <si>
    <t xml:space="preserve">Table 3: Potatoes, output value at basic price, 2020 </t>
  </si>
  <si>
    <t>Production value of potatoes, 2020</t>
  </si>
  <si>
    <t>Table 3: Potatoes - output value at basic price, 2020</t>
  </si>
  <si>
    <t>Figure 6: Value of production of potatoes at basic price by main producing Member States, 2020</t>
  </si>
  <si>
    <t>Production value of potatoes, main producing EU Member States, 2020</t>
  </si>
  <si>
    <t>Nominal index</t>
  </si>
  <si>
    <t>Potatoes (including seeds)</t>
  </si>
  <si>
    <t>Table 4: Potatoes, price indices (2015=100), 2018-2020</t>
  </si>
  <si>
    <t>Intra EU-27 Export of potatoes, 2020</t>
  </si>
  <si>
    <t>Extra EU-27 Export of potatoes, 2020</t>
  </si>
  <si>
    <t>2027 - EU27TOTALS_2020</t>
  </si>
  <si>
    <t>Jan.-Dec. 2019</t>
  </si>
  <si>
    <t>Table 7: EU-27's Sold production, Exports and Imports by groups of processed potatoes products, 2019</t>
  </si>
  <si>
    <t>EU-27's Sold production, 2019</t>
  </si>
  <si>
    <t>GR - Greece</t>
  </si>
  <si>
    <t>SE - Sweden</t>
  </si>
  <si>
    <t>FI - Finland</t>
  </si>
  <si>
    <t>SK - Slovakia</t>
  </si>
  <si>
    <t>SI - Slovenia</t>
  </si>
  <si>
    <t>RO - Romania</t>
  </si>
  <si>
    <t>PT - Portugal</t>
  </si>
  <si>
    <t>PL - Poland</t>
  </si>
  <si>
    <t>AT - Austria</t>
  </si>
  <si>
    <t>NL - Netherlands</t>
  </si>
  <si>
    <t>MT - Malta</t>
  </si>
  <si>
    <t>HU - Hungary</t>
  </si>
  <si>
    <t>LU - Luxembourg</t>
  </si>
  <si>
    <t>LT - Lithuania</t>
  </si>
  <si>
    <t>LV - Latvia</t>
  </si>
  <si>
    <t>CY - Cyprus</t>
  </si>
  <si>
    <t>IT - Italy (incl. San Marino 'SM' -&gt; 1993)</t>
  </si>
  <si>
    <t>HR - Croatia</t>
  </si>
  <si>
    <t>FR - France (incl. Saint Barthélemy 'BL' -&gt; 2012; incl. French Guiana 'GF', Guadeloupe 'GP', Martinique 'MQ', Réunion 'RE' from 1997; incl. Mayotte 'YT' from 2014)</t>
  </si>
  <si>
    <t>ES - Spain (incl. Canary Islands 'XB' from 1997)</t>
  </si>
  <si>
    <t>IE - Ireland (Eire)</t>
  </si>
  <si>
    <t>EE - Estonia</t>
  </si>
  <si>
    <t>DE - Germany (incl. German Democratic Republic 'DD' from 1991)</t>
  </si>
  <si>
    <t>DK - Denmark</t>
  </si>
  <si>
    <t>CZ - Czechia</t>
  </si>
  <si>
    <t>BG - Bulgaria</t>
  </si>
  <si>
    <t>BE - Belgium (incl. Luxembourg 'LU' -&gt; 1998)</t>
  </si>
  <si>
    <t>EU27_2020 - European Union - 27 countries (AT, BE, BG, CY, CZ, DE, DK, EE, ES, FI, FR, GR, HR, HU, IE, IT, LT, LU, LV, MT, NL, PL, PT, RO, SE, SI, SK)</t>
  </si>
  <si>
    <t>07019090 - Potatoes, fresh or chilled (excl. new potatoes from 1 January to 30 June, seed potatoes and potatoes for manufacture of starch)</t>
  </si>
  <si>
    <t>07019050 - Fresh or chilled new potatoes from 1 January to 30 June</t>
  </si>
  <si>
    <t>07019010 - Potatoes for manufacture of starch, fresh or chilled</t>
  </si>
  <si>
    <t>07011000 - Seed potatoes</t>
  </si>
  <si>
    <t>REPORTER/PRODUCT</t>
  </si>
  <si>
    <t>202052 - Jan.-Dec. 2020</t>
  </si>
  <si>
    <t>EU27_2020_INTRA - Intra-EU27 (AT, BE, BG, CY, CZ, DE, DK, EE, ES, FI, FR, GR, HR, HU, IE, IT, LT, LU, LV, MT, NL, PL, PT, RO, SE, SI, SK, QR, QV, QY)</t>
  </si>
  <si>
    <t>EU27_2020_EXTRA - Extra-EU27 (= 'WORLD' - 'EU27_2020_INTRA')</t>
  </si>
  <si>
    <t>EU trade since 1988 by HS2,4,6 and CN8 [DS-645593]</t>
  </si>
  <si>
    <t>https://appsso.eurostat.ec.europa.eu/nui/show.do?query=BOOKMARK_DS-645593_QID_632AC19D_UID_-3F171EB0&amp;layout=INDICATORS,C,X,0;PRODUCT,B,X,1;REPORTER,B,Y,0;PARTNER,B,Z,0;PERIOD,B,Z,1;FLOW,B,Z,2;&amp;zSelection=DS-645593PARTNER,EU27_2020_EXTRA;DS-645593PERIOD,202052;DS-645593FLOW,1;&amp;rankName1=FLOW_1_2_-1_2&amp;rankName2=PERIOD_1_0_0_0&amp;rankName3=PARTNER_1_2_0_0&amp;rankName4=INDICATORS_1_2_0_0&amp;rankName5=PRODUCT_1_2_1_0&amp;rankName6=REPORTER_1_2_0_1&amp;rStp=&amp;cStp=&amp;rDCh=&amp;cDCh=&amp;rDM=true&amp;cDM=true&amp;footnes=false&amp;empty=true&amp;wai=false&amp;time_mode=NONE&amp;time_most_recent=false&amp;lang=EN&amp;cfo=%23%23%23%2C%23%23%23.%23%23%23</t>
  </si>
  <si>
    <t>Table 5: Intra EU-28 Export of potatoes, 2020</t>
  </si>
  <si>
    <t>Table 6: Extra EU-28 Export of potatoes, 2020</t>
  </si>
  <si>
    <r>
      <t xml:space="preserve">Source: </t>
    </r>
    <r>
      <rPr>
        <sz val="9"/>
        <color theme="1"/>
        <rFont val="Arial"/>
        <family val="2"/>
      </rPr>
      <t>Eurostat (EU trade since 1988 by HS2,4,6 and CN8 [DS-645593])</t>
    </r>
  </si>
  <si>
    <t>Long-term change</t>
  </si>
  <si>
    <t>2000-2020</t>
  </si>
  <si>
    <t>Share Organic in Total Organic</t>
  </si>
  <si>
    <t>TOTAL - Total</t>
  </si>
  <si>
    <t>1 - IMPORT</t>
  </si>
  <si>
    <t>REPORTER</t>
  </si>
  <si>
    <t>PARTNER/PRODUCT</t>
  </si>
  <si>
    <t>AD - Andorra</t>
  </si>
  <si>
    <t>AE - United Arab Emirates</t>
  </si>
  <si>
    <t>AF - Afghanistan</t>
  </si>
  <si>
    <t>AG - Antigua and Barbuda</t>
  </si>
  <si>
    <t>AI - Anguilla</t>
  </si>
  <si>
    <t>AL - Albania</t>
  </si>
  <si>
    <t>AM - Armenia</t>
  </si>
  <si>
    <t>AN - Netherlands Antilles (incl. Aruba 'AW' -&gt; 1986)</t>
  </si>
  <si>
    <t>AO - Angola</t>
  </si>
  <si>
    <t>AQ - Antarctica</t>
  </si>
  <si>
    <t>AR - Argentina</t>
  </si>
  <si>
    <t>AS - American Samoa</t>
  </si>
  <si>
    <t>AU - Australia</t>
  </si>
  <si>
    <t>AW - Aruba</t>
  </si>
  <si>
    <t>AZ - Azerbaijan</t>
  </si>
  <si>
    <t>BA - Bosnia and Herzegovina</t>
  </si>
  <si>
    <t>BB - Barbados</t>
  </si>
  <si>
    <t>BD - Bangladesh</t>
  </si>
  <si>
    <t>BF - Burkina Faso</t>
  </si>
  <si>
    <t>BH - Bahrain</t>
  </si>
  <si>
    <t>BI - Burundi</t>
  </si>
  <si>
    <t>BJ - Benin</t>
  </si>
  <si>
    <t>BL - Saint Barthélemy</t>
  </si>
  <si>
    <t>BM - Bermuda</t>
  </si>
  <si>
    <t>BN - Brunei Darussalam</t>
  </si>
  <si>
    <t>BO - Bolivia, Plurinational State of</t>
  </si>
  <si>
    <t>BQ - Bonaire, Sint Eustatius and Saba</t>
  </si>
  <si>
    <t>BR - Brazil</t>
  </si>
  <si>
    <t>BS - Bahamas</t>
  </si>
  <si>
    <t>BT - Bhutan</t>
  </si>
  <si>
    <t>BV - Bouvet Island</t>
  </si>
  <si>
    <t>BW - Botswana</t>
  </si>
  <si>
    <t>BY - Belarus (Belorussia)</t>
  </si>
  <si>
    <t>BZ - Belize</t>
  </si>
  <si>
    <t>CA - Canada</t>
  </si>
  <si>
    <t>CC - Cocos Islands (or Keeling Islands)</t>
  </si>
  <si>
    <t>CD - Congo, Democratic Republic of</t>
  </si>
  <si>
    <t>CF - Central African Republic</t>
  </si>
  <si>
    <t>CG - Congo</t>
  </si>
  <si>
    <t>CH - Switzerland (incl. Liechtenstein 'LI' -&gt; 1994)</t>
  </si>
  <si>
    <t>CI - Côte d¿Ivoire (Ivory Coast)</t>
  </si>
  <si>
    <t>CK - Cook Islands</t>
  </si>
  <si>
    <t>CL - Chile</t>
  </si>
  <si>
    <t>CM - Cameroon</t>
  </si>
  <si>
    <t>CN - China</t>
  </si>
  <si>
    <t>CO - Colombia</t>
  </si>
  <si>
    <t>CR - Costa Rica</t>
  </si>
  <si>
    <t>CS - Serbia and Montenegro(2004-2005);Czechoslovakia(1976-1992)</t>
  </si>
  <si>
    <t>CU - Cuba</t>
  </si>
  <si>
    <t>CV - Cabo Verde</t>
  </si>
  <si>
    <t>CW - Curaçao</t>
  </si>
  <si>
    <t>CX - Christmas Island</t>
  </si>
  <si>
    <t>DD - German Democratic Republic</t>
  </si>
  <si>
    <t>DJ - Djibouti</t>
  </si>
  <si>
    <t>DM - Dominica</t>
  </si>
  <si>
    <t>DO - Dominican Republic</t>
  </si>
  <si>
    <t>DZ - Algeria</t>
  </si>
  <si>
    <t>EA19_EXTRA - Extra-euro area - 19 countries (= 'WORLD' - 'EA19_INTRA')</t>
  </si>
  <si>
    <t>EA19_INTRA - Intra-euro area - 19 countries (AT, BE, CY, DE, EE, ES, FI, FR, GR, IE, IT, LT, LU, LV, MT, NL, PT, SI, SK, QR, QV, QY)</t>
  </si>
  <si>
    <t>EC - Ecuador</t>
  </si>
  <si>
    <t>EG - Egypt</t>
  </si>
  <si>
    <t>EH - Western Sahara(2013-2500);Ceuta and Melilla, Spanish Sahara(1976-1976)</t>
  </si>
  <si>
    <t>ER - Eritrea</t>
  </si>
  <si>
    <t>ET - Ethiopia (incl. Eritrea 'ER' -&gt; 1993)</t>
  </si>
  <si>
    <t>EU28_EXTRA - Extra-EU28 (= 'WORLD' - 'EU28_INTRA')</t>
  </si>
  <si>
    <t>EU28_INTRA - Intra-EU28 (AT, BE, BG, CY, CZ, DE, DK, EE, ES, FI, FR, GB, GR, HR, HU, IE, IT, LT, LU, LV, MT, NL, PL, PT, RO, SE, SI, SK, QR, QV, QY)</t>
  </si>
  <si>
    <t>EUROZONE_EXTRA - Extra-euro area (= 'WORLD' - 'EUROZONE_INTRA')</t>
  </si>
  <si>
    <t>EUROZONE_INTRA - Intra-euro area (AT-01/1999, BE-01/1999, CY-01/2008, DE-01/1999, EE-01/2011, ES-01/1999, FI-01/1999, FR-01/1999, GR-01/2001, IE-01/1999, IT-01/1999, LT-01/2015, LU-01/1999, LV-01/2014, MT-01/2008, NL-01/1999, PT-01/1999, SI-01/2007, SK-01/2009, QR-01/1999, QV-01/1999, QY-01/1999)</t>
  </si>
  <si>
    <t>EU_EXTRA - Extra-EU (= 'WORLD' - 'EU_INTRA')</t>
  </si>
  <si>
    <t>EU_INTRA - Intra-EU (AT-01/1995, BE-01/1958, BG-01/2007, CY-05/2004, CZ-05/2004, DE-01/1958, DK-01/1973, EE-05/2004, ES-01/1986, FI-01/1995, FR-01/1958, GB-01/1973-&gt;01/2020, GR-01/1981, HR-07/2013, HU-05/2004, IE-01/1973, IT-01/1958, LT-05/2004, LU-01/1958, LV-05/2004, MT-05/2004, NL-01/1958, PL-05/2004, PT-01/1986, RO-01/2007, SE-01/1995, SI-05/2004, SK-05/2004, QR-01/1993, QV-01/1993, QY-01/1988)</t>
  </si>
  <si>
    <t>FJ - Fiji</t>
  </si>
  <si>
    <t>FK - Falkland Islands (Malvinas)</t>
  </si>
  <si>
    <t>FM - Micronesia, Federated States of</t>
  </si>
  <si>
    <t>FO - Faroe Islands</t>
  </si>
  <si>
    <t>GA - Gabon</t>
  </si>
  <si>
    <t>GB - United Kingdom</t>
  </si>
  <si>
    <t>GD - Grenada</t>
  </si>
  <si>
    <t>GE - Georgia</t>
  </si>
  <si>
    <t>GF - French Guiana</t>
  </si>
  <si>
    <t>GH - Ghana</t>
  </si>
  <si>
    <t>GI - Gibraltar</t>
  </si>
  <si>
    <t>GL - Greenland</t>
  </si>
  <si>
    <t>GM - Gambia</t>
  </si>
  <si>
    <t>GN - Guinea</t>
  </si>
  <si>
    <t>GP - Guadeloupe</t>
  </si>
  <si>
    <t>GQ - Equatorial Guinea</t>
  </si>
  <si>
    <t>GS - South Georgia and South Sandwich Islands</t>
  </si>
  <si>
    <t>GT - Guatemala</t>
  </si>
  <si>
    <t>GU - Guam</t>
  </si>
  <si>
    <t>GW - Guinea-Bissau</t>
  </si>
  <si>
    <t>GY - Guyana</t>
  </si>
  <si>
    <t>HK - Hong Kong</t>
  </si>
  <si>
    <t>HM - Heard Island and McDonald Islands</t>
  </si>
  <si>
    <t>HN - Honduras</t>
  </si>
  <si>
    <t>HT - Haiti</t>
  </si>
  <si>
    <t>ID - Indonesia (incl. East Timor 'TP' from 1977 -&gt; 2000)</t>
  </si>
  <si>
    <t>IL - Israel (incl. West Bank and Gaza Strip 'XP' -&gt; 1994)</t>
  </si>
  <si>
    <t>IN - India</t>
  </si>
  <si>
    <t>IO - British Indian Ocean Territory</t>
  </si>
  <si>
    <t>IQ - Iraq</t>
  </si>
  <si>
    <t>IR - Iran, Islamic Republic of</t>
  </si>
  <si>
    <t>IS - Iceland</t>
  </si>
  <si>
    <t>JM - Jamaica</t>
  </si>
  <si>
    <t>JO - Jordan</t>
  </si>
  <si>
    <t>JP - Japan</t>
  </si>
  <si>
    <t>KE - Kenya</t>
  </si>
  <si>
    <t>KG - Kyrgyzstan</t>
  </si>
  <si>
    <t>KH - Cambodia</t>
  </si>
  <si>
    <t>KI - Kiribati (incl. Solomon Islands 'SB', Tuvalu 'TV' -&gt; 1979; incl. Pitcairn 'PN' -&gt; 1980)</t>
  </si>
  <si>
    <t>KM - Comoros (incl. Mayotte 'YT' -&gt; 1976)</t>
  </si>
  <si>
    <t>KN - St Kitts and Nevis</t>
  </si>
  <si>
    <t>KP - Korea, Democratic People¿s Republic of (North Korea)</t>
  </si>
  <si>
    <t>KR - Korea, Republic of (South Korea)</t>
  </si>
  <si>
    <t>KW - Kuwait</t>
  </si>
  <si>
    <t>KY - Cayman Islands</t>
  </si>
  <si>
    <t>KZ - Kazakhstan</t>
  </si>
  <si>
    <t>LA - Lao People¿s Democratic Republic (Laos)</t>
  </si>
  <si>
    <t>LB - Lebanon</t>
  </si>
  <si>
    <t>LC - St Lucia</t>
  </si>
  <si>
    <t>LI - Liechtenstein</t>
  </si>
  <si>
    <t>LK - Sri Lanka</t>
  </si>
  <si>
    <t>LR - Liberia</t>
  </si>
  <si>
    <t>LS - Lesotho</t>
  </si>
  <si>
    <t>LY - Libya</t>
  </si>
  <si>
    <t>MA - Morocco</t>
  </si>
  <si>
    <t>MD - Moldova, Republic of</t>
  </si>
  <si>
    <t>ME - Montenegro</t>
  </si>
  <si>
    <t>MG - Madagascar</t>
  </si>
  <si>
    <t>MH - Marshall Islands</t>
  </si>
  <si>
    <t>MK - North Macedonia</t>
  </si>
  <si>
    <t>ML - Mali</t>
  </si>
  <si>
    <t>MM - Myanmar (Burma)</t>
  </si>
  <si>
    <t>MN - Mongolia</t>
  </si>
  <si>
    <t>MO - Macao</t>
  </si>
  <si>
    <t>MP - Northern Mariana Islands</t>
  </si>
  <si>
    <t>MQ - Martinique</t>
  </si>
  <si>
    <t>MR - Mauritania (incl. Spanish Sahara from 1977)</t>
  </si>
  <si>
    <t>MS - Montserrat</t>
  </si>
  <si>
    <t>MU - Mauritius</t>
  </si>
  <si>
    <t>MV - Maldives</t>
  </si>
  <si>
    <t>MW - Malawi</t>
  </si>
  <si>
    <t>MX - Mexico</t>
  </si>
  <si>
    <t>MY - Malaysia</t>
  </si>
  <si>
    <t>MZ - Mozambique</t>
  </si>
  <si>
    <t>NA - Namibia</t>
  </si>
  <si>
    <t>NC - New Caledonia</t>
  </si>
  <si>
    <t>NE - Niger</t>
  </si>
  <si>
    <t>NF - Norfolk Island</t>
  </si>
  <si>
    <t>NG - Nigeria</t>
  </si>
  <si>
    <t>NI - Nicaragua</t>
  </si>
  <si>
    <t>NO - Norway (incl. Svalbard and Jan Mayen 'SJ' -&gt; 1994 and again from 1997)</t>
  </si>
  <si>
    <t>NP - Nepal</t>
  </si>
  <si>
    <t>NR - Nauru</t>
  </si>
  <si>
    <t>NU - Niue</t>
  </si>
  <si>
    <t>NZ - New Zealand</t>
  </si>
  <si>
    <t>OM - Oman</t>
  </si>
  <si>
    <t>PA - Panama (incl. Panama Canal Zone 'PZ' from 1981)</t>
  </si>
  <si>
    <t>PE - Peru</t>
  </si>
  <si>
    <t>PF - French Polynesia</t>
  </si>
  <si>
    <t>PG - Papua New Guinea</t>
  </si>
  <si>
    <t>PH - Philippines</t>
  </si>
  <si>
    <t>PK - Pakistan</t>
  </si>
  <si>
    <t>PM - St Pierre and Miquelon</t>
  </si>
  <si>
    <t>PN - Pitcairn</t>
  </si>
  <si>
    <t>PS - Occupied Palestinian Territory (West Bank (incl. East Jerusalem) and Gaza Strip)</t>
  </si>
  <si>
    <t>PW - Palau</t>
  </si>
  <si>
    <t>PY - Paraguay</t>
  </si>
  <si>
    <t>PZ - Panama Canal Zone</t>
  </si>
  <si>
    <t>QA - Qatar</t>
  </si>
  <si>
    <t>QP - High seas</t>
  </si>
  <si>
    <t>QQ - Stores and provisions</t>
  </si>
  <si>
    <t>QR - Stores and provisions within the framework of intra-Union trade</t>
  </si>
  <si>
    <t>QS - Stores and provisions within the framework of extra-Union trade</t>
  </si>
  <si>
    <t>QT - West Indies (incl. Dominica 'DM', St Lucia 'LC', St Vincent and the Grenadines 'VC' -&gt; 1979; incl. Antigua and Barbuda 'AG' -&gt; 1982; incl. St Kitts and Nevis 'KN' -&gt; 1985)</t>
  </si>
  <si>
    <t>QU - Countries and territories not specified</t>
  </si>
  <si>
    <t>QV - Countries and territories not specified within the framework of intra-Union trade</t>
  </si>
  <si>
    <t>QW - Countries and territories not specified within the framework of extra-Union trade</t>
  </si>
  <si>
    <t>QX - Countries and territories not specified for commercial or military reasons</t>
  </si>
  <si>
    <t>QY - Countries and territories not specified for commercial or military reasons in the framework of intra-Union trade</t>
  </si>
  <si>
    <t>QZ - Countries and territories not specified for commercial or military reasons in the framework of extra-Union trade</t>
  </si>
  <si>
    <t>RE - Réunion</t>
  </si>
  <si>
    <t>RU - Russian Federation (Russia)</t>
  </si>
  <si>
    <t>RW - Rwanda</t>
  </si>
  <si>
    <t>SA - Saudi Arabia</t>
  </si>
  <si>
    <t>SB - Solomon Islands</t>
  </si>
  <si>
    <t>SC - Seychelles</t>
  </si>
  <si>
    <t>SD - Sudan (incl. South Sudan 'SS' -&gt; 2012)</t>
  </si>
  <si>
    <t>SG - Singapore</t>
  </si>
  <si>
    <t>SH - Saint Helena, Ascension and Tristan da Cunha</t>
  </si>
  <si>
    <t>SJ - Svalbard and Jan Mayen</t>
  </si>
  <si>
    <t>SL - Sierra Leone</t>
  </si>
  <si>
    <t>SM - San Marino</t>
  </si>
  <si>
    <t>SN - Senegal</t>
  </si>
  <si>
    <t>SO - Somalia</t>
  </si>
  <si>
    <t>SR - Suriname</t>
  </si>
  <si>
    <t>SS - South Sudan</t>
  </si>
  <si>
    <t>ST - Sao Tome and Principe</t>
  </si>
  <si>
    <t>SU - Soviet Union</t>
  </si>
  <si>
    <t>SV - El Salvador</t>
  </si>
  <si>
    <t>SX - Sint Maarten (Dutch part)</t>
  </si>
  <si>
    <t>SY - Syrian Arab Republic (Syria)</t>
  </si>
  <si>
    <t>SZ - Eswatini (Ngwane)</t>
  </si>
  <si>
    <t>TC - Turks and Caicos Islands</t>
  </si>
  <si>
    <t>TD - Chad</t>
  </si>
  <si>
    <t>TF - French Southern Territories</t>
  </si>
  <si>
    <t>TG - Togo</t>
  </si>
  <si>
    <t>TH - Thailand</t>
  </si>
  <si>
    <t>TJ - Tajikistan</t>
  </si>
  <si>
    <t>TK - Tokelau</t>
  </si>
  <si>
    <t>TL - Timor-Leste</t>
  </si>
  <si>
    <t>TM - Turkmenistan</t>
  </si>
  <si>
    <t>TN - Tunisia</t>
  </si>
  <si>
    <t>TO - Tonga</t>
  </si>
  <si>
    <t>TP - East Timor(2001-2002);Portuguese Timor(1976-1976)</t>
  </si>
  <si>
    <t>TR - Turkey</t>
  </si>
  <si>
    <t>TT - Trinidad and Tobago</t>
  </si>
  <si>
    <t>TV - Tuvalu</t>
  </si>
  <si>
    <t>TW - Taiwan</t>
  </si>
  <si>
    <t>TZ - Tanzania, United Republic of</t>
  </si>
  <si>
    <t>UA - Ukraine</t>
  </si>
  <si>
    <t>UG - Uganda</t>
  </si>
  <si>
    <t>UM - United States Minor Outlying Islands</t>
  </si>
  <si>
    <t>US - United States (incl. Navassa Island (part of 'UM') from 1995 -&gt; 2000)</t>
  </si>
  <si>
    <t>UY - Uruguay</t>
  </si>
  <si>
    <t>UZ - Uzbekistan</t>
  </si>
  <si>
    <t>VA - Holy See (Vatican City State)</t>
  </si>
  <si>
    <t>VC - St Vincent and the Grenadines</t>
  </si>
  <si>
    <t>VD - North Viet Nam</t>
  </si>
  <si>
    <t>VE - Venezuela, Bolivarian Republic of</t>
  </si>
  <si>
    <t>VG - Virgin Islands, British (incl. Montserrat 'MS' -&gt; 1994)</t>
  </si>
  <si>
    <t>VI - Virgin Islands, United States</t>
  </si>
  <si>
    <t>VN - Viet Nam (incl. North Viet Nam 'VD' from 1977)</t>
  </si>
  <si>
    <t>VU - Vanuatu</t>
  </si>
  <si>
    <t>WF - Wallis and Futuna</t>
  </si>
  <si>
    <t>WORLD - All countries of the world</t>
  </si>
  <si>
    <t>WS - Samoa</t>
  </si>
  <si>
    <t>XA - American Oceania (incl. Federated States of Micronesia 'FM', Marshall Islands 'MH' -&gt; 1991; incl. Northern Mariana Islands 'MP' -&gt; 1993; incl. Palau 'PW', Navassa Island (part of 'UM') -&gt; 1994)</t>
  </si>
  <si>
    <t>XB - Canary Islands</t>
  </si>
  <si>
    <t>XC - Ceuta (incl. Melilla 'XL' -&gt; 1998)</t>
  </si>
  <si>
    <t>XK - Kosovo</t>
  </si>
  <si>
    <t>XL - Melilla</t>
  </si>
  <si>
    <t>XM - Montenegro</t>
  </si>
  <si>
    <t>XO - Australian Oceania</t>
  </si>
  <si>
    <t>XP - West Bank (incl. East Jerusalem) and Gaza Strip</t>
  </si>
  <si>
    <t>XR - Polar regions</t>
  </si>
  <si>
    <t>XS - Serbia</t>
  </si>
  <si>
    <t>XZ - New Zealand Oceania</t>
  </si>
  <si>
    <t>YD - South Yemen</t>
  </si>
  <si>
    <t>YE - Yemen (incl. South Yemen 'YD' from 1991)</t>
  </si>
  <si>
    <t>YT - Mayotte</t>
  </si>
  <si>
    <t>YU - Yugoslavia (incl. Bosnia and Herzegovina 'BA', Croatia 'HR', Slovenia 'SI' -&gt; 1991; incl. North Macedonia 'MK' -&gt; 1992)</t>
  </si>
  <si>
    <t>ZA - South Africa (incl. Namibia 'NA' -&gt; 1989)</t>
  </si>
  <si>
    <t>ZM - Zambia</t>
  </si>
  <si>
    <t>ZW - Zimbabwe</t>
  </si>
  <si>
    <t>Egypt</t>
  </si>
  <si>
    <t>Israel</t>
  </si>
  <si>
    <t>EU_Q</t>
  </si>
  <si>
    <t>Egypt_Q</t>
  </si>
  <si>
    <t>Algeria_Q</t>
  </si>
  <si>
    <t>United Kingdom_Q</t>
  </si>
  <si>
    <t>All</t>
  </si>
  <si>
    <t>Main crop</t>
  </si>
  <si>
    <t>NL_Q</t>
  </si>
  <si>
    <t>NL_V</t>
  </si>
  <si>
    <t>INDICATORS/PRODUCT</t>
  </si>
  <si>
    <t>FR_V</t>
  </si>
  <si>
    <t>FR_Q</t>
  </si>
  <si>
    <t>Share (%):</t>
  </si>
  <si>
    <t>100000Z1 - Prepared and preserved meat, meat offal or blood, including prepared meat and offal dishes</t>
  </si>
  <si>
    <t>100000Z2 - Fish, crustaceans, molluscs, other aquatic invertebrates and seaweed, otherwise prepared or preserved, including prepared meals and dishes</t>
  </si>
  <si>
    <t>100000Z3 - Vegetables (except potatoes), preserved otherwise than by vinegar or acetic acid, including prepared vegetable dishes</t>
  </si>
  <si>
    <t>100000Z4 - Crustaceans, molluscs and other aquatic invertebrates and seaweed, frozen, dried, salted, in brine or otherwise prepared or preserved; Fish, otherwise prepared or preserved; Prepared meals and dishes based on fish, crustaceans and molluscs</t>
  </si>
  <si>
    <t>PRCCODE/INDICATORS</t>
  </si>
  <si>
    <t>10311110 - Frozen potatoes, uncooked or cooked by steaming or boiling in water</t>
  </si>
  <si>
    <t>10311130 - Frozen potatoes, prepared or preserved (including potatoes cooked or partly cooked in oil and then frozen; excluding by vinegar or acetic acid)</t>
  </si>
  <si>
    <t>10311200 - Dried potatoes whether or not cut or sliced but not further prepared</t>
  </si>
  <si>
    <t>10311300 - Dried potatoes in the form of flour, meal, flakes, granules and pellets</t>
  </si>
  <si>
    <t>10311430 - Potatoes prepared or preserved in the form of flour, meal or flakes (excluding frozen, crisps, by vinegar or acetic acid)</t>
  </si>
  <si>
    <t>10311460 - Potatoes prepared or preserved, including crisps (excluding frozen, dried, by vinegar or acetic acid, in the form of flour, meal or flakes)</t>
  </si>
  <si>
    <t>10621115 - Potato starch</t>
  </si>
  <si>
    <t>10201100 - Fresh or chilled fish fillets and fish meat, whether or not minced</t>
  </si>
  <si>
    <t>10201110 - Fresh or chilled fish fillets and fish meat (including shark fins), whether or not minced</t>
  </si>
  <si>
    <t>10201200 - Fresh or chilled fish livers and roes</t>
  </si>
  <si>
    <t>10201330 - Frozen whole salt water fish</t>
  </si>
  <si>
    <t>10201360 - Frozen whole fresh water fish</t>
  </si>
  <si>
    <t>10201400 - Frozen fish fillets</t>
  </si>
  <si>
    <t>10201500 - Frozen fish meat, whether or not minced (excluding fillets)</t>
  </si>
  <si>
    <t>10201510 - Frozen fish meat, whether or not minced (excluding fillets and surimi)</t>
  </si>
  <si>
    <t>10201520 - Frozen surimi raw</t>
  </si>
  <si>
    <t>10201600 - Frozen fish livers and roes</t>
  </si>
  <si>
    <t>10202100 - Fish fillets, dried, salted or in brine, but not smoked</t>
  </si>
  <si>
    <t>10202200 - Flours, meals and pellets of fish, fit for human consumption; fish livers and roes, dried, smoked, salted or in brine</t>
  </si>
  <si>
    <t>10202250 - Fish livers, roes, fins, heads, tails, maws and other edible offal dried, smoked, salted or in brine; flours, meals and pellets of fish, fit for human consumption</t>
  </si>
  <si>
    <t>10202300 - Dried fish, whether or not salted; fish, salted but not dried; fish in brine (excluding fillets, smoked)</t>
  </si>
  <si>
    <t>10202350 - Dried fish, whether or not salted; fish, salted but not dried; fish in brine (excluding fillets, smoked, heads, tails and maws)</t>
  </si>
  <si>
    <t>10202420 - Smoked Pacific, Atlantic and Danube salmon (including fillets)</t>
  </si>
  <si>
    <t>10202425 - Smoked Pacific, Atlantic and Danube salmon (including fillets, excluding heads, tails and maws)</t>
  </si>
  <si>
    <t>10202450 - Smoked herrings (including fillets)</t>
  </si>
  <si>
    <t>10202455 - Smoked herrings (including fillets, excluding heads, tails and maws)</t>
  </si>
  <si>
    <t>10202470 - Smoked trout (incl. fillets, excluding heads, tails and maws)</t>
  </si>
  <si>
    <t>10202475 - Smoked fish (excl. herrings, trout , Pacific, Atlantic and Danube salmon)</t>
  </si>
  <si>
    <t>10202480 - Smoked fish (including fillets) (excluding Pacific, Atlantic and Danube salmon, herrings)</t>
  </si>
  <si>
    <t>10202485 - Smoked fish (excluding herrings, Pacific, Atlantic and Danube salmon), including fillets, excluding head, tails and maws</t>
  </si>
  <si>
    <t>10202510 - Prepared or preserved salmon, whole or in pieces (excluding minced products and prepared meals and dishes)</t>
  </si>
  <si>
    <t>10202520 - Prepared or preserved herrings, whole or in pieces (excluding minced products and prepared meals and dishes)</t>
  </si>
  <si>
    <t>10202530 - Prepared or preserved sardines, sardinella, brisling and sprats, whole or in pieces (excluding minced products and prepared meals and dishes)</t>
  </si>
  <si>
    <t>10202540 - Prepared or preserved tuna, skipjack and Atlantic bonito, whole or in pieces (excluding minced products and prepared meals and dishes)</t>
  </si>
  <si>
    <t>10202550 - Prepared or preserved mackerel, whole or in pieces (excluding minced products and prepared meals and dishes)</t>
  </si>
  <si>
    <t>10202560 - Prepared or preserved anchovies, whole or in pieces (excluding minced products and prepared meals and dishes)</t>
  </si>
  <si>
    <t>10202570 - Fish fillets in batter or breadcrumbs including fish fingers (excluding prepared meals and dishes)</t>
  </si>
  <si>
    <t>10202580 - Other fish, prepared or preserved, whole or in pieces (excluding minced products and prepared meals and dishes)</t>
  </si>
  <si>
    <t>10202590 - Prepared or preserved fish (excluding whole or in pieces and prepared meals and dishes)</t>
  </si>
  <si>
    <t>10202630 - Caviar (sturgeon roe)</t>
  </si>
  <si>
    <t>10202660 - Caviar substitutes</t>
  </si>
  <si>
    <t>10203100 - Crustaceans frozen, dried, salted or in brine</t>
  </si>
  <si>
    <t>10203200 - Molluscs (scallops, mussels, cuttle fish, squid and octopus), frozen, dried, smoked, salted or in brine</t>
  </si>
  <si>
    <t>10203250 - Molluscs (scallops, mussels, cuttle fish, squid and octopus), frozen, dried, salted or in brine</t>
  </si>
  <si>
    <t>10203300 - Other aquatic invertebrates (striped venus, jellyfish, etc.), frozen, dried, smoked, salted or in brine; flours, meals and pellets of aquatic invertebrates other than crustaceans, fit for human consumption, frozen, dried, smoked, salted or in brine</t>
  </si>
  <si>
    <t>10203350 - Other aquatic invertebrates (striped venus, jellyfish, etc.), frozen, dried, salted or in brine; flours, meals and pellets of aquatic invertebrates other than crustaceans, fit  for human consumption, frozen, dried, salted or in brine</t>
  </si>
  <si>
    <t>10203400 - Crustaceans, molluscs and other aquatic invertebrates and seaweed, otherwise prepared or preserved</t>
  </si>
  <si>
    <t>10204100 - Flours, meals and pellets of fish or of crustaceans, molluscs or other aquatic invertebrates, unfit for human consumption</t>
  </si>
  <si>
    <t>10204200 - Other inedible products of fish, crustaceans, molluscs or other aquatic invertebrates or seaweed (including fish waste; excluding whalebone and whalebone hair, coral or similar materials, shells an cuttle-bone, unworked or simply prepared/natural sponges)</t>
  </si>
  <si>
    <t>10204250 - Fish heads, tails and maws, other edible fish offal: dried, salted or in brine, smoked</t>
  </si>
  <si>
    <t>10511133 - Milk and cream of a fat content by weight of &lt;= 1 %, not concentrated nor containing added sugar or other sweetening matter, in immediate packings of a net content &lt;= 2 l</t>
  </si>
  <si>
    <t>10511137 - Milk and cream of a fat content by weight of &lt;= 1 %, not concentrated nor containing added sugar or other sweetening matter, in immediate packings of a net content &gt; 2 l</t>
  </si>
  <si>
    <t>10511142 - Milk and cream of a fat content by weight of &gt; 1 % but &lt;= 6 %, not concentrated nor containing added sugar or other sweetening matter, in immediate packings of a net content &lt;= 2 l</t>
  </si>
  <si>
    <t>10511148 - Milk and cream of a fat content by weight of &gt; 1 % but &lt;= 6 %, not concentrated nor containing added sugar or other sweetening matter, in immediate packings of a net content &gt; 2 l</t>
  </si>
  <si>
    <t>10511210 - Milk and cream of a fat content by weight of &gt; 6 % but &lt;= 21 %, not concentrated nor containing added sugar or other sweetening matter, in immediate packings of &lt;= 2 l</t>
  </si>
  <si>
    <t>10511220 - Milk and cream of a fat content by weight of &gt; 6 % but &lt;= 21 %, not concentrated nor containing added sugar or other sweetening matter, in immediate packings of &gt; 2 l</t>
  </si>
  <si>
    <t>10511230 - Milk and cream of a fat content by weight of &gt; 21 %, not concentrated nor containing added sugar or other sweetening matter, in immediate packings of &lt;= 2 l</t>
  </si>
  <si>
    <t>10511240 - Milk and cream of a fat content by weight of &gt; 21 %, not concentrated nor containing added sugar or other sweetening matter, in immediate packings of &gt; 2 l</t>
  </si>
  <si>
    <t>10512130 - Skimmed milk powder (milk and cream in solid forms, of a fat content by weight of &lt;= 1,5 %), in immediate packings of &lt;= 2,5 kg</t>
  </si>
  <si>
    <t>10512160 - Skimmed milk powder (milk and cream in solid forms, of a fat content by weight of &lt;= 1,5 %), in immediate packings of &gt; 2,5 kg</t>
  </si>
  <si>
    <t>10512230 - Whole milk powder or full cream powder (milk and cream in solid forms, of a fat content by weight of &gt; 1,5 %), in immediate packings of &lt;= 2,5 kg</t>
  </si>
  <si>
    <t>10512260 - Whole milk powder or full cream powder (milk and cream in solid forms, of a fat content by weight of &gt; 1,5 %), in immediate packings of &gt; 2,5 kg</t>
  </si>
  <si>
    <t>10513030 - Butter of a fat content by weight &lt;= 85 %</t>
  </si>
  <si>
    <t>10513050 - Butter of a fat content by weight &gt; 85 % and other fats and oils derived from milk (excluding dairy spreads of a fat content by weight &lt; 80 %)</t>
  </si>
  <si>
    <t>10513070 - Dairy spreads of a fat content by weight &lt; 80 %</t>
  </si>
  <si>
    <t>10514030 - Unripened or uncured cheese (fresh cheese) (including whey cheese and curd)</t>
  </si>
  <si>
    <t>10514050 - Grated, powdered, blue-veined and other non-processed cheese (excluding fresh cheese, whey cheese and curd)</t>
  </si>
  <si>
    <t>10514070 - Processed cheese (excluding grated or powdered)</t>
  </si>
  <si>
    <t>10515104 - Condensed or evaporated milk, unsweetened</t>
  </si>
  <si>
    <t>10515108 - Condensed or evaporated milk, sweetened</t>
  </si>
  <si>
    <t>10515241 - Curdled milk, cream, yogurt and other fermented products</t>
  </si>
  <si>
    <t>10515245 - Flavoured liquid yoghurt or acidified milk (curdled milk; cream; yoghurt and other fermented products flavoured or containing added fruit; nuts or cocoa)</t>
  </si>
  <si>
    <t>10515263 - Buttermilk powder</t>
  </si>
  <si>
    <t>10515265 - Buttermilk</t>
  </si>
  <si>
    <t>10515300 - Casein and caseinates</t>
  </si>
  <si>
    <t>10515400 - Lactose and lactose syrup (including chemically pure lactose)</t>
  </si>
  <si>
    <t>10515530 - Whey and modified whey in powder, granules or other solid forms, whether or not concentrated or containing added sweetening matter</t>
  </si>
  <si>
    <t>10515560 - Whey and modified whey in liquid or paste forms; whether or not concentrated or containing added sweetening matter</t>
  </si>
  <si>
    <t>10515600 - Products consisting of natural milk constituents, n.e.c.</t>
  </si>
  <si>
    <t>10521000 - Ice cream and other edible ice (including sherbet, lollipops) (excluding mixes and bases for ice cream)</t>
  </si>
  <si>
    <t>10611100 - Husked (brown) rice</t>
  </si>
  <si>
    <t>10611230 - Semi-milled or wholly milled (bleached) rice, whether or not polished or glazed</t>
  </si>
  <si>
    <t>10611250 - Broken rice</t>
  </si>
  <si>
    <t>10612100 - Wheat or meslin flour</t>
  </si>
  <si>
    <t>10612200 - Cereal flours (excluding wheat or meslin)</t>
  </si>
  <si>
    <t>10612300 - Flour and meal of dried peas, beans, lentils, sago, manioc, arrowroot, salep, jerusalem artichokes, sweet potatoes or similar roots or tubers; flour, meal, powder of edible fruit, nuts</t>
  </si>
  <si>
    <t>10612400 - Mixes and doughs for the preparation of bread, cakes, pastry, crispbread, biscuits, waffles, wafers, rusks, toasted bread and similar toasted products and other bakers¿ wares</t>
  </si>
  <si>
    <t>10613133 - Groats and meal of durum wheat</t>
  </si>
  <si>
    <t>10613135 - Groats and meal of common wheat and spelt</t>
  </si>
  <si>
    <t>10613230 - Groats and meal of oats, maize, rice, rye, barley and other cereals (excluding wheat)</t>
  </si>
  <si>
    <t>10613240 - Pellets of wheat</t>
  </si>
  <si>
    <t>10613250 - Pellets of oats, maize, rice, rye, barley and other cereals (excluding wheat)</t>
  </si>
  <si>
    <t>10613333 - Rolled, flaked, hulled, pearled, sliced or kibbled cereal grains (excluding rice)</t>
  </si>
  <si>
    <t>10613335 - Germ of cereals, whole, rolled, flaked or ground (excluding rice)</t>
  </si>
  <si>
    <t>10613351 - Muesli type preparations based on unroasted cereal flakes</t>
  </si>
  <si>
    <t>10613353 - Other prepared foods obtained by the swelling or roasting of cereals</t>
  </si>
  <si>
    <t>10613355 - Cereals in grain form, precooked or otherwise prepared (excluding maize)</t>
  </si>
  <si>
    <t>10614010 - Bran, sharps and other residues from the sifting, milling or other working of maize (corn)</t>
  </si>
  <si>
    <t>10614030 - Bran, sharps and other residues from the sifting, milling or other working of rice</t>
  </si>
  <si>
    <t>10614050 - Bran, sharps and other residues from the sifting, milling or other working of wheat</t>
  </si>
  <si>
    <t>10614090 - Bran, sharps and other residues from the sifting, milling or other working of cereals (excluding maize (corn), rice, wheat)</t>
  </si>
  <si>
    <t>10621111 - Wheat starch</t>
  </si>
  <si>
    <t>10621113 - Maize (corn) starch</t>
  </si>
  <si>
    <t>10621119 - Starches (including rice, manioc, arrowroot and sago palm pith) (excluding wheat, maize (corn) and potato)</t>
  </si>
  <si>
    <t>10621130 - Inulin</t>
  </si>
  <si>
    <t>10621150 - Wheat gluten (excluding wheat gluten prepared for use as a glue or as a glazing or dressing for the textile industry)</t>
  </si>
  <si>
    <t>10621170 - Dextrins and other modified starches (including esterified or etherified, soluble starch, pregelatinised or swelling starch, dialdehyde starch, starch treated with formaldehyde or epichlorohydrin)</t>
  </si>
  <si>
    <t>10621200 - Tapioca and substitutes therefor prepared from starch, in the form of flakes, grains, pearls, siftings or similar forms</t>
  </si>
  <si>
    <t>10621310 - Glucose and glucose syrup (excluding with added flavouring or colouring matter)</t>
  </si>
  <si>
    <t>10621320 - Chemically pure fructose in solid form; fructose and fructose syrup, containing in the dry state &gt; 50 % of fructose; isoglucose excluding with added flavouring or colouring matter</t>
  </si>
  <si>
    <t>10621330 - Maltodextrine and maltodextine syrup (excluding with added flavouring or colouring matter)</t>
  </si>
  <si>
    <t>10621390 - Other sugars (including invert sugar) n.e.c.</t>
  </si>
  <si>
    <t>10621430 - Crude maize (corn) oil and its fractions (excluding chemically modified)</t>
  </si>
  <si>
    <t>10621460 - Refined maize (corn) oil and its fractions (excluding chemically modified)</t>
  </si>
  <si>
    <t>10622000 - Residues of starch manufacture and similar residues</t>
  </si>
  <si>
    <t>10711100 - Fresh bread containing by weight in the dry matter state &lt;= 5 % of sugars and &lt;= 5 % of fat (excluding with added honey; eggs; cheese or fruit)</t>
  </si>
  <si>
    <t>10711200 - Cake and pastry products; other bakers¿ wares with added sweetening matter</t>
  </si>
  <si>
    <t>10721130 - Crispbread</t>
  </si>
  <si>
    <t>10721150 - Rusks, toasted bread and similar toasted products</t>
  </si>
  <si>
    <t>10721230 - Gingerbread and the like</t>
  </si>
  <si>
    <t>10721253 - Sweet biscuits; waffles and wafers completely or partially coated or covered with chocolate or other preparations containing cocoa</t>
  </si>
  <si>
    <t>10721255 - Sweet biscuits (including sandwich biscuits; excluding those completely or partially coated or covered with chocolate or other preparations containing cocoa)</t>
  </si>
  <si>
    <t>10721257 - Waffles and wafers with a water content &gt; 10 % by weight of the finished product (excluding ice cream cornets, sandwiched waffles, other similar products)</t>
  </si>
  <si>
    <t>10721259 - Waffles and wafers (including salted) (excluding those completely or partially coated or covered with chocolate or other preparations containing cocoa)</t>
  </si>
  <si>
    <t>10721910 - Matzos</t>
  </si>
  <si>
    <t>10721920 - Communion wafers, empty cachets of a kind suitable for pharmaceutical use, sealing wafers, rice paper and similar products</t>
  </si>
  <si>
    <t>10721940 - Biscuits (excluding those completely or partially coated or covered with chocolate or other preparations containing cocoa, sweet biscuits, waffles and wafers)</t>
  </si>
  <si>
    <t>10721950 - Savoury or salted extruded or expanded products</t>
  </si>
  <si>
    <t>10721990 - Bakers¿ wares, no added sweetening (including crepes, pancakes, quiche, pizza; excluding sandwiches, crispbread, waffles, wafers, rusks, toasted, savoury or salted extruded/expanded products)</t>
  </si>
  <si>
    <t>10731130 - Uncooked pasta, containing eggs (excluding stuffed or otherwise prepared)</t>
  </si>
  <si>
    <t>10731150 - Uncooked pasta (excluding containing eggs, stuffed or otherwise prepared)</t>
  </si>
  <si>
    <t>10731200 - Couscous</t>
  </si>
  <si>
    <t>10811100 - Raw cane and beet sugar in solid form, not containing added flavouring or colouring matter</t>
  </si>
  <si>
    <t>10811230 - Refined white cane or beet sugar in solid form</t>
  </si>
  <si>
    <t>10811290 - Refined cane or beet sugar in a solid form (excluding white sugar)</t>
  </si>
  <si>
    <t>10811300 - Refined cane or beet sugar, containing added flavouring or colouring matter; maple sugar and maple syrup</t>
  </si>
  <si>
    <t>10811430 - Cane molasses</t>
  </si>
  <si>
    <t>10811450 - Molasses obtained from the extraction or refining of sugar (excluding cane molasses)</t>
  </si>
  <si>
    <t>10812000 - Beet-pulp, bagasse and other sugar manufacturing waste (including defecation scum and filter press residues)</t>
  </si>
  <si>
    <t>10821100 - Cocoa paste (excluding containing added sugar or other sweetening matter)</t>
  </si>
  <si>
    <t>10821200 - Cocoa butter, fat and oil</t>
  </si>
  <si>
    <t>10821300 - Cocoa powder, not containing added sugar or other sweetening matter</t>
  </si>
  <si>
    <t>10821400 - Cocoa powder, containing added sugar or other sweetening matter</t>
  </si>
  <si>
    <t>10822130 - Chocolate and other food preparations containing cocoa, in blocks, slabs or bars &gt; 2 kg or in liquid, paste, powder, granular or other bulk form, in containers or immediate packings of a content &gt; 2 kg, containing &gt;= 18 % by weight of cocoa butter</t>
  </si>
  <si>
    <t>10822150 - Chocolate milk crumb containing 18 % or more by weight of cocoa butter and in packings weighing &gt; 2 kg</t>
  </si>
  <si>
    <t>10822170 - Chocolate flavour coating containing 18 % or more by weight of cocoa butter and in packings weighing &gt; 2 kg</t>
  </si>
  <si>
    <t>10822190 - Food preparations containing &lt;18 % of cocoa butter and in packings weighing &gt; 2 kg (excluding chocolate flavour coating, chocolate milk crumb)</t>
  </si>
  <si>
    <t>10822233 - Filled chocolate blocks, slabs or bars consisting of a centre (including of cream, liqueur or fruit paste; excluding chocolate biscuits)</t>
  </si>
  <si>
    <t>10822235 - Chocolate blocks, slabs or bars with added cereal, fruit or nuts (excluding filled, chocolate biscuits)</t>
  </si>
  <si>
    <t>10822239 - Chocolate blocks, slabs or bars (excluding filled, with added cereal; fruit or nuts, chocolate biscuits)</t>
  </si>
  <si>
    <t>10822243 - Chocolates (including pralines) containing alcohol (excluding in blocks, slabs or bars)</t>
  </si>
  <si>
    <t>10822245 - Chocolates (excluding those containing alcohol, in blocks, slabs or bars)</t>
  </si>
  <si>
    <t>10822253 - Filled chocolate confectionery (excluding in blocks, slabs or bars, chocolate biscuits, chocolates)</t>
  </si>
  <si>
    <t>10822255 - Chocolate confectionery (excluding filled, in blocks, slabs or bars, chocolate biscuits, chocolates)</t>
  </si>
  <si>
    <t>10822260 - Sugar confectionery and substitutes therefor made from sugar substitution products, containing cocoa (including chocolate nougat) (excluding white chocolate)</t>
  </si>
  <si>
    <t>10822270 - Chocolate spreads</t>
  </si>
  <si>
    <t>10822280 - Preparations containing cocoa for making beverages</t>
  </si>
  <si>
    <t>10822290 - Food products with cocoa (excluding cocoa paste, butter, powder, blocks, slabs, bars, liquid, paste, powder, granular, other bulk form in packings &gt; 2 kg, to make beverages, chocolate spreads)</t>
  </si>
  <si>
    <t>10822310 - Chewing gum</t>
  </si>
  <si>
    <t>10822320 - Liquorice cakes, blocks, sticks and pastilles containing &gt; 10 % by weight of sucrose, but not containing any other substances</t>
  </si>
  <si>
    <t>10822330 - White chocolate</t>
  </si>
  <si>
    <t>10822353 - Sugar confectionery pastes in immediate packings of a net content &gt;= 1 kg (including marzipan, fondant, nougat and almond pastes)</t>
  </si>
  <si>
    <t>10822355 - Throat pastilles and cough drops consisting essentially of sugars and flavouring agents (excluding pastilles or drops with flavouring agents containing medicinal properties)</t>
  </si>
  <si>
    <t>10822363 - Sugar-coated (panned) goods (including sugar almonds)</t>
  </si>
  <si>
    <t>10822365 - Gums, fruit jellies and fruit pastes in the form of sugar confectionery (excluding chewing gum)</t>
  </si>
  <si>
    <t>10822373 - Boiled sweets</t>
  </si>
  <si>
    <t>10822375 - Toffees, caramels and similar sweets</t>
  </si>
  <si>
    <t>10822383 - Compressed tablets of sugar confectionery (including cachous)</t>
  </si>
  <si>
    <t>10822390 - Sugar confectionery, n.e.c.</t>
  </si>
  <si>
    <t>10822400 - Drained, glace or crystallised fruit, nuts, fruit-peel and other parts of plants</t>
  </si>
  <si>
    <t>10831130 - Decaffeinated coffee, not roasted</t>
  </si>
  <si>
    <t>10831150 - Roasted coffee, not decaffeinated</t>
  </si>
  <si>
    <t>10831170 - Roasted decaffeinated coffee</t>
  </si>
  <si>
    <t>10831210 - Coffee substitutes containing coffee</t>
  </si>
  <si>
    <t>10831240 - Extracts, essences and concentrates, of coffee, and preparations with a basis of these extracts, essences or concentrates or with a basis of coffee</t>
  </si>
  <si>
    <t>10831270 - Roasted chicory and other roasted coffee substitutes, and extracts, essences and concentrates thereof</t>
  </si>
  <si>
    <t>10831300 - Tea in immediate packings of a content &lt;= 3 kg</t>
  </si>
  <si>
    <t>10831400 - Extracts, essences and concentrates of tea or maté, and preparations with a basis of these extracts, essences or concentrates, or with a basis of tea or maté</t>
  </si>
  <si>
    <t>10831500 - Herbal Infusions</t>
  </si>
  <si>
    <t>10841130 - Wine vinegar</t>
  </si>
  <si>
    <t>10841190 - Vinegar and substitutes for vinegar (excluding made from wine)</t>
  </si>
  <si>
    <t>10841210 - Soya sauce</t>
  </si>
  <si>
    <t>10841230 - Tomato ketchup and other tomato sauces</t>
  </si>
  <si>
    <t>10841253 - Mustard flour and meal</t>
  </si>
  <si>
    <t>10841255 - Prepared mustard</t>
  </si>
  <si>
    <t>10841270 - Sauces and preparations therefor, mixed condiments and mixed seasonings (excluding soya sauce, tomato ketchup, other tomato sauces, mustard flour or meal and prepared mustard)</t>
  </si>
  <si>
    <t>10843000 - Salt suitable for human consumption</t>
  </si>
  <si>
    <t>10851100 - Prepared meals and dishes based on meat, meat offal or blood</t>
  </si>
  <si>
    <t>10851200 - Prepared meals and dishes based on fish, crustaceans and molluscs</t>
  </si>
  <si>
    <t>10851300 - Prepared meals and dishes based on vegetables</t>
  </si>
  <si>
    <t>10851410 - Cooked or uncooked pasta stuffed with meat, fish, cheese or other substances in any proportion</t>
  </si>
  <si>
    <t>10851430 - Dried, undried and frozen pasta and pasta products (including prepared dishes) (excluding uncooked pasta, stuffed pasta)</t>
  </si>
  <si>
    <t>10851900 - Other prepared dishes and meals (including frozen pizza)</t>
  </si>
  <si>
    <t>10851910 - Other prepared dishes and meals, including frozen pizza, excluding fresh pizza</t>
  </si>
  <si>
    <t>10861010 - Homogenised preparations of meat, meat offal or blood (excluding sausages and similar products of meat; food preparations based on these products)</t>
  </si>
  <si>
    <t>10861030 - Homogenised vegetables (excluding frozen, preserved by vinegar or acetic acid)</t>
  </si>
  <si>
    <t>10861050 - Homogenised preparations of jams, fruit jellies, marmalades, fruit or nut puree and fruit or nut pastes</t>
  </si>
  <si>
    <t>10861060 - Homogenised composite food preparations for infant food or dietetic purposes p.r.s. in containers &lt;= 250 g</t>
  </si>
  <si>
    <t>10861070 - Food preparations for infants, p.r.s. (excluding homogenised composite food preparations)</t>
  </si>
  <si>
    <t>10891100 - Soups and broths and preparations therefor</t>
  </si>
  <si>
    <t>10891230 - Egg products, fresh, dried, cooked by steaming or by boiling in water, moulded, frozen or otherwise preserved (excluding albumin, in the shell)</t>
  </si>
  <si>
    <t>10891250 - Egg albumin</t>
  </si>
  <si>
    <t>10891334 - Bakers¿ yeast</t>
  </si>
  <si>
    <t>10891339 - Active yeast (excluding bakers¿ yeast)</t>
  </si>
  <si>
    <t>10891350 - Inactive yeasts and other dead single-cell micro-organisms</t>
  </si>
  <si>
    <t>10891370 - Prepared baking powders</t>
  </si>
  <si>
    <t>10891400 - Extracts and juices of meat, fish, crustaceans, molluscs or other aquatic invertebrates</t>
  </si>
  <si>
    <t>10891600 - Perishable foods including fresh pizza, sandwiches</t>
  </si>
  <si>
    <t>10891700 - Dietary supplements (products for human consumption intended to provide nutrients)</t>
  </si>
  <si>
    <t>10891910 - Caramel</t>
  </si>
  <si>
    <t>10891925 - Malt extract</t>
  </si>
  <si>
    <t>10891930 - Food preparations of flour, meal, starch, etc.</t>
  </si>
  <si>
    <t>10891935 - Protein concentrates and flavoured or coloured sugar syrups</t>
  </si>
  <si>
    <t>10891940 - Other food preparations n.e.c.</t>
  </si>
  <si>
    <t>10891950 - Other food preparations n.e.c.</t>
  </si>
  <si>
    <t>109010Z0 - Preparations for animal feeds (excluding dog or cat food, p.r.s.)</t>
  </si>
  <si>
    <t>10911010 - Premixtures for farm animal feeds</t>
  </si>
  <si>
    <t>10911033 - Preparations used for farm animal feeding (excluding premixtures): pigs</t>
  </si>
  <si>
    <t>10911035 - Preparations used for farm animal feeding (excluding premixtures): cattle</t>
  </si>
  <si>
    <t>10911037 - Preparations used for farm animal feeding (excluding premixtures): poultry</t>
  </si>
  <si>
    <t>10911039 - Preparations used for farm animal feeding (excluding premixtures): n.e.c.</t>
  </si>
  <si>
    <t>10912000 - Lucerne (alfalfa) meal and pellets</t>
  </si>
  <si>
    <t>10921030 - Dog or cat food, p.r.s.</t>
  </si>
  <si>
    <t>10921060 - Preparation used for feeding pets (excluding dog or cat food, p.r.s.)</t>
  </si>
  <si>
    <t>109900Z0 - Herbal infusions ,Food  supplements, perishable food, other prepared dishes and meals, other food preparations n.e.c.</t>
  </si>
  <si>
    <t>Food industry:</t>
  </si>
  <si>
    <t>&lt;1ha (%)</t>
  </si>
  <si>
    <t>Mean area (ha)</t>
  </si>
  <si>
    <t>EU area</t>
  </si>
  <si>
    <t>EU farms</t>
  </si>
  <si>
    <t>&gt;10ha (%)</t>
  </si>
  <si>
    <t>All potatoes</t>
  </si>
  <si>
    <t>-</t>
  </si>
  <si>
    <t>GEO/TIME</t>
  </si>
  <si>
    <t>EU27_2020 - European Union - 27 countries (from 2020)</t>
  </si>
  <si>
    <t>BE - Belgium</t>
  </si>
  <si>
    <t>DE - Germany (until 1990 former territory of the FRG)</t>
  </si>
  <si>
    <t>IE - Ireland</t>
  </si>
  <si>
    <t>EL - Greece</t>
  </si>
  <si>
    <t>ES - Spain</t>
  </si>
  <si>
    <t>FR - France</t>
  </si>
  <si>
    <t>IT - Italy</t>
  </si>
  <si>
    <t>NO - Norway</t>
  </si>
  <si>
    <t>CH - Switzerland</t>
  </si>
  <si>
    <t>UK - United Kingdom</t>
  </si>
  <si>
    <t>RS - Serbia</t>
  </si>
  <si>
    <t>EU</t>
  </si>
  <si>
    <t xml:space="preserve">(% of EU) </t>
  </si>
  <si>
    <t>Share of EU
holdings (%)</t>
  </si>
  <si>
    <t>Norway (¹)</t>
  </si>
  <si>
    <t>(¹) Area: 2019.</t>
  </si>
  <si>
    <t>Montenegro (²)</t>
  </si>
  <si>
    <t>Albania (²)</t>
  </si>
  <si>
    <t>Kosovo (*) (²)</t>
  </si>
  <si>
    <t>(²) Area and production: 2019.</t>
  </si>
  <si>
    <t>(¹) Provisional: Belgium and Poland.</t>
  </si>
  <si>
    <t>(²) 'Others' includes some estimates and provisional data.</t>
  </si>
  <si>
    <t>Iceland (¹)</t>
  </si>
  <si>
    <t>(¹) 2019.</t>
  </si>
  <si>
    <t>(-) not applicable</t>
  </si>
  <si>
    <t>Table 7: EU's Sold production, Exports and Imports by groups of processed potatoes products, 2019</t>
  </si>
  <si>
    <t>Production of potatoes, including seed potatoes, by main producing Member States, 2020</t>
  </si>
  <si>
    <t>Potato holdings in Member States, 2016</t>
  </si>
  <si>
    <t>Value of production of potatoes at basic price by main producing Member States, 2020</t>
  </si>
  <si>
    <t>Share of
EU area
(%)</t>
  </si>
  <si>
    <t>Harvested production
(1 000 tonnes)</t>
  </si>
  <si>
    <t>Share of
EU harvested production
(%)</t>
  </si>
  <si>
    <t>Share of 
EU production</t>
  </si>
  <si>
    <t>Area
(1 000 ha)</t>
  </si>
  <si>
    <t>Share of
EU total
(%)</t>
  </si>
  <si>
    <t xml:space="preserve">EUR 1 000 </t>
  </si>
  <si>
    <t>1 000 tonnes</t>
  </si>
  <si>
    <t xml:space="preserve">(EUR 1 000, 1 000 tonnes) </t>
  </si>
  <si>
    <t xml:space="preserve"> EUR 1 000</t>
  </si>
  <si>
    <t>Value at basic price
(EUR million)</t>
  </si>
  <si>
    <t xml:space="preserve">(1 000 tonnes, EUR million) </t>
  </si>
  <si>
    <t xml:space="preserve"> EUR million</t>
  </si>
  <si>
    <t>(*) This designation is without prejudice to positions on status, and is in line with UNSCR 1244/1999 and</t>
  </si>
  <si>
    <t xml:space="preserve">     the ICJ Opinion on the Kosovo Declaration of Independence.</t>
  </si>
  <si>
    <t>Note: Italics are used to mark data that are estimated (e) or provisional (p)</t>
  </si>
  <si>
    <t>Figure 2: Production of potatoes, including seed potatoes, by main producing EU Member States, 2020</t>
  </si>
  <si>
    <t>Figure 1: Index of the area of potatoes, main producing Member States, 2010-2020</t>
  </si>
  <si>
    <t>Figure 3: Index of the production of potatoes, main producing Member States, 2010-2020</t>
  </si>
  <si>
    <t>Last update: 13 July 2021</t>
  </si>
  <si>
    <t>Seed 
potatoes</t>
  </si>
  <si>
    <t>Early 
potatoes</t>
  </si>
  <si>
    <t>Sold 
production</t>
  </si>
  <si>
    <t>Table 6: Extra-EU exports of potatoes, 2020</t>
  </si>
  <si>
    <t>Table 5: Intra-EU exports of potatoes, 2020</t>
  </si>
  <si>
    <t>Figure 5: Distribution of potato area and potato holdings, by class of area size, EU-27, 2016</t>
  </si>
  <si>
    <t>Figure 1: Index of the area of potatoes, main producing Member States, 2000-2020</t>
  </si>
  <si>
    <t>Figure 3: Index of the production of potatoes, main producing Member States, 2000-2020</t>
  </si>
  <si>
    <t>Poland (¹)</t>
  </si>
  <si>
    <t>Belgium(¹)</t>
  </si>
  <si>
    <t>Others (²)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</si>
</sst>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_-&quot;€&quot;* #,##0_-;\-&quot;€&quot;* #,##0_-;_-&quot;€&quot;* &quot;-&quot;_-;_-@_-"/>
    <numFmt numFmtId="165" formatCode="_-&quot;€&quot;* #,##0.00_-;\-&quot;€&quot;* #,##0.00_-;_-&quot;€&quot;* &quot;-&quot;??_-;_-@_-"/>
    <numFmt numFmtId="166" formatCode="_(* #,##0_);_(* \(#,##0\);_(* &quot;-&quot;_);_(@_)"/>
    <numFmt numFmtId="167" formatCode="_(* #,##0.00_);_(* \(#,##0.00\);_(* &quot;-&quot;??_);_(@_)"/>
    <numFmt numFmtId="168" formatCode="@*."/>
    <numFmt numFmtId="169" formatCode="#,##0.0_i"/>
    <numFmt numFmtId="170" formatCode="dd\.mm\.yy"/>
    <numFmt numFmtId="171" formatCode="#,##0_i"/>
    <numFmt numFmtId="172" formatCode="0.0"/>
    <numFmt numFmtId="173" formatCode="#,##0.0"/>
    <numFmt numFmtId="174" formatCode="#,##0.00_i"/>
    <numFmt numFmtId="175" formatCode="#,##0.0000"/>
    <numFmt numFmtId="176" formatCode="____________#,##0.0_i"/>
    <numFmt numFmtId="177" formatCode="____#,##0"/>
  </numFmts>
  <fonts count="44">
    <font>
      <sz val="9"/>
      <color theme="1"/>
      <name val="Arial"/>
      <family val="2"/>
    </font>
    <font>
      <sz val="10"/>
      <name val="Arial"/>
      <family val="2"/>
    </font>
    <font>
      <u val="single"/>
      <sz val="9"/>
      <color theme="11"/>
      <name val="Arial"/>
      <family val="2"/>
    </font>
    <font>
      <b/>
      <sz val="14"/>
      <color theme="3"/>
      <name val="Arial"/>
      <family val="2"/>
    </font>
    <font>
      <b/>
      <sz val="13"/>
      <color theme="3"/>
      <name val="Arial"/>
      <family val="2"/>
    </font>
    <font>
      <b/>
      <sz val="11"/>
      <color theme="3"/>
      <name val="Arial"/>
      <family val="2"/>
    </font>
    <font>
      <b/>
      <sz val="10"/>
      <color theme="3"/>
      <name val="Arial"/>
      <family val="2"/>
    </font>
    <font>
      <sz val="8"/>
      <color rgb="FF006100"/>
      <name val="Arial"/>
      <family val="2"/>
    </font>
    <font>
      <sz val="8"/>
      <color rgb="FF9C0006"/>
      <name val="Arial"/>
      <family val="2"/>
    </font>
    <font>
      <sz val="8"/>
      <color rgb="FF9C6500"/>
      <name val="Arial"/>
      <family val="2"/>
    </font>
    <font>
      <sz val="8"/>
      <color rgb="FF3F3F76"/>
      <name val="Arial"/>
      <family val="2"/>
    </font>
    <font>
      <b/>
      <sz val="8"/>
      <color rgb="FF3F3F3F"/>
      <name val="Arial"/>
      <family val="2"/>
    </font>
    <font>
      <b/>
      <sz val="8"/>
      <color rgb="FFFA7D00"/>
      <name val="Arial"/>
      <family val="2"/>
    </font>
    <font>
      <sz val="8"/>
      <color rgb="FFFA7D00"/>
      <name val="Arial"/>
      <family val="2"/>
    </font>
    <font>
      <b/>
      <sz val="8"/>
      <color theme="0"/>
      <name val="Arial"/>
      <family val="2"/>
    </font>
    <font>
      <sz val="8"/>
      <color rgb="FFFF0000"/>
      <name val="Arial"/>
      <family val="2"/>
    </font>
    <font>
      <i/>
      <sz val="8"/>
      <color rgb="FF7F7F7F"/>
      <name val="Arial"/>
      <family val="2"/>
    </font>
    <font>
      <b/>
      <sz val="8"/>
      <color theme="1"/>
      <name val="Arial"/>
      <family val="2"/>
    </font>
    <font>
      <sz val="8"/>
      <color theme="0"/>
      <name val="Arial"/>
      <family val="2"/>
    </font>
    <font>
      <sz val="8"/>
      <color theme="1"/>
      <name val="Arial"/>
      <family val="2"/>
    </font>
    <font>
      <sz val="9"/>
      <name val="Arial"/>
      <family val="2"/>
    </font>
    <font>
      <u val="single"/>
      <sz val="9"/>
      <color theme="10"/>
      <name val="Arial"/>
      <family val="2"/>
    </font>
    <font>
      <b/>
      <sz val="11"/>
      <name val="Arial"/>
      <family val="2"/>
    </font>
    <font>
      <b/>
      <sz val="16"/>
      <name val="Arial"/>
      <family val="2"/>
    </font>
    <font>
      <b/>
      <sz val="9"/>
      <color theme="1"/>
      <name val="Arial"/>
      <family val="2"/>
    </font>
    <font>
      <i/>
      <sz val="9"/>
      <color theme="1"/>
      <name val="Arial"/>
      <family val="2"/>
    </font>
    <font>
      <sz val="11"/>
      <name val="Arial"/>
      <family val="2"/>
    </font>
    <font>
      <b/>
      <sz val="9"/>
      <name val="Tahoma"/>
      <family val="2"/>
    </font>
    <font>
      <b/>
      <sz val="9"/>
      <name val="Arial"/>
      <family val="2"/>
    </font>
    <font>
      <i/>
      <sz val="9"/>
      <color rgb="FFFF0000"/>
      <name val="Arial"/>
      <family val="2"/>
    </font>
    <font>
      <b/>
      <sz val="12"/>
      <color theme="1"/>
      <name val="Arial"/>
      <family val="2"/>
    </font>
    <font>
      <sz val="10"/>
      <color theme="1"/>
      <name val="Arial"/>
      <family val="2"/>
    </font>
    <font>
      <sz val="10"/>
      <color rgb="FF000000"/>
      <name val="Arial"/>
      <family val="2"/>
    </font>
    <font>
      <b/>
      <sz val="9"/>
      <color rgb="FF000000"/>
      <name val="Arial"/>
      <family val="2"/>
    </font>
    <font>
      <sz val="12"/>
      <color rgb="FF000000"/>
      <name val="Arial"/>
      <family val="2"/>
    </font>
    <font>
      <b/>
      <sz val="12"/>
      <name val="Arial"/>
      <family val="2"/>
    </font>
    <font>
      <i/>
      <sz val="12"/>
      <name val="Arial"/>
      <family val="2"/>
    </font>
    <font>
      <sz val="11"/>
      <color theme="1"/>
      <name val="Calibri"/>
      <family val="2"/>
    </font>
    <font>
      <b/>
      <sz val="18"/>
      <color rgb="FF000000"/>
      <name val="Arial"/>
      <family val="2"/>
    </font>
    <font>
      <b/>
      <sz val="12"/>
      <color rgb="FF000000"/>
      <name val="Arial"/>
      <family val="2"/>
    </font>
    <font>
      <sz val="11"/>
      <color theme="0"/>
      <name val="Arial"/>
      <family val="2"/>
    </font>
    <font>
      <sz val="9"/>
      <color theme="1"/>
      <name val="Arial"/>
      <family val="2"/>
      <scheme val="minor"/>
    </font>
    <font>
      <sz val="9"/>
      <color theme="0"/>
      <name val="Arial"/>
      <family val="2"/>
      <scheme val="minor"/>
    </font>
    <font>
      <b/>
      <sz val="8"/>
      <name val="Arial"/>
      <family val="2"/>
    </font>
  </fonts>
  <fills count="37">
    <fill>
      <patternFill/>
    </fill>
    <fill>
      <patternFill patternType="gray125"/>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4" tint="0.3999499976634979"/>
        <bgColor indexed="64"/>
      </patternFill>
    </fill>
    <fill>
      <patternFill patternType="solid">
        <fgColor theme="0"/>
        <bgColor indexed="64"/>
      </patternFill>
    </fill>
    <fill>
      <patternFill patternType="solid">
        <fgColor indexed="44"/>
        <bgColor indexed="64"/>
      </patternFill>
    </fill>
    <fill>
      <patternFill patternType="solid">
        <fgColor rgb="FFFFFF00"/>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right/>
      <top/>
      <bottom style="thick">
        <color theme="0" tint="-0.3499799966812134"/>
      </bottom>
    </border>
    <border>
      <left/>
      <right/>
      <top style="thin">
        <color rgb="FF000000"/>
      </top>
      <bottom/>
    </border>
    <border>
      <left/>
      <right/>
      <top style="thin">
        <color rgb="FF000000"/>
      </top>
      <bottom style="hair">
        <color rgb="FFC0C0C0"/>
      </bottom>
    </border>
    <border>
      <left/>
      <right/>
      <top style="hair">
        <color rgb="FFC0C0C0"/>
      </top>
      <bottom style="hair">
        <color rgb="FFC0C0C0"/>
      </bottom>
    </border>
    <border>
      <left/>
      <right/>
      <top style="hair">
        <color rgb="FFC0C0C0"/>
      </top>
      <bottom style="thin">
        <color rgb="FF000000"/>
      </bottom>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hair"/>
      <top/>
      <bottom style="hair"/>
    </border>
    <border>
      <left style="hair"/>
      <right style="thin"/>
      <top/>
      <bottom style="hair"/>
    </border>
    <border>
      <left style="thin"/>
      <right style="thin"/>
      <top style="thin"/>
      <bottom style="thin"/>
    </border>
    <border>
      <left/>
      <right/>
      <top/>
      <bottom style="hair">
        <color rgb="FFC0C0C0"/>
      </bottom>
    </border>
    <border>
      <left/>
      <right/>
      <top style="thin">
        <color rgb="FF000000"/>
      </top>
      <bottom style="thin">
        <color rgb="FF000000"/>
      </bottom>
    </border>
    <border>
      <left style="thin"/>
      <right style="thin"/>
      <top/>
      <bottom/>
    </border>
    <border>
      <left style="thin"/>
      <right style="thin"/>
      <top/>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hair"/>
      <right style="hair"/>
      <top style="hair"/>
      <bottom style="hair"/>
    </border>
    <border>
      <left style="hair"/>
      <right style="hair"/>
      <top style="hair"/>
      <bottom style="thin"/>
    </border>
    <border>
      <left style="thin">
        <color rgb="FF000000"/>
      </left>
      <right style="thin">
        <color rgb="FF000000"/>
      </right>
      <top style="thin">
        <color rgb="FF000000"/>
      </top>
      <bottom/>
    </border>
    <border>
      <left style="thin">
        <color rgb="FF000000"/>
      </left>
      <right style="thin">
        <color rgb="FF000000"/>
      </right>
      <top style="hair">
        <color rgb="FFC0C0C0"/>
      </top>
      <bottom style="hair">
        <color rgb="FFC0C0C0"/>
      </bottom>
    </border>
    <border>
      <left style="thin">
        <color rgb="FF000000"/>
      </left>
      <right style="thin">
        <color rgb="FF000000"/>
      </right>
      <top style="thin">
        <color rgb="FF000000"/>
      </top>
      <bottom style="hair">
        <color rgb="FFC0C0C0"/>
      </bottom>
    </border>
    <border>
      <left style="thin"/>
      <right style="thin"/>
      <top style="thin"/>
      <bottom style="hair"/>
    </border>
    <border>
      <left style="thin"/>
      <right style="thin"/>
      <top style="hair"/>
      <bottom style="hair"/>
    </border>
    <border>
      <left style="thin"/>
      <right style="thin"/>
      <top style="hair"/>
      <bottom style="thin"/>
    </border>
    <border>
      <left/>
      <right/>
      <top/>
      <bottom style="thin"/>
    </border>
    <border>
      <left/>
      <right/>
      <top/>
      <bottom style="thin">
        <color rgb="FF000000"/>
      </bottom>
    </border>
    <border>
      <left style="thin"/>
      <right style="thin"/>
      <top style="thin"/>
      <bottom/>
    </border>
    <border>
      <left style="thin">
        <color indexed="8"/>
      </left>
      <right style="thin">
        <color indexed="8"/>
      </right>
      <top style="thin">
        <color indexed="8"/>
      </top>
      <bottom style="thin">
        <color indexed="8"/>
      </bottom>
    </border>
    <border>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style="hair">
        <color rgb="FFC0C0C0"/>
      </top>
      <bottom style="thin"/>
    </border>
    <border>
      <left/>
      <right style="thin">
        <color indexed="8"/>
      </right>
      <top style="thin">
        <color indexed="8"/>
      </top>
      <bottom style="thin">
        <color indexed="8"/>
      </bottom>
    </border>
    <border>
      <left/>
      <right/>
      <top style="hair">
        <color rgb="FFC0C0C0"/>
      </top>
      <bottom style="thin"/>
    </border>
    <border>
      <left/>
      <right style="hair">
        <color rgb="FF000000"/>
      </right>
      <top style="thin">
        <color rgb="FF000000"/>
      </top>
      <bottom/>
    </border>
    <border>
      <left/>
      <right style="hair">
        <color rgb="FF000000"/>
      </right>
      <top/>
      <bottom/>
    </border>
    <border>
      <left/>
      <right style="hair">
        <color rgb="FF000000"/>
      </right>
      <top/>
      <bottom style="thin">
        <color rgb="FF000000"/>
      </bottom>
    </border>
    <border>
      <left/>
      <right style="hair">
        <color rgb="FF000000"/>
      </right>
      <top/>
      <bottom style="hair">
        <color rgb="FFC0C0C0"/>
      </bottom>
    </border>
    <border>
      <left/>
      <right style="hair">
        <color rgb="FF000000"/>
      </right>
      <top style="hair">
        <color rgb="FFC0C0C0"/>
      </top>
      <bottom style="hair">
        <color rgb="FFC0C0C0"/>
      </bottom>
    </border>
    <border>
      <left/>
      <right style="hair">
        <color rgb="FF000000"/>
      </right>
      <top style="hair">
        <color rgb="FFC0C0C0"/>
      </top>
      <bottom style="thin">
        <color rgb="FF000000"/>
      </bottom>
    </border>
    <border>
      <left/>
      <right style="hair">
        <color rgb="FF000000"/>
      </right>
      <top style="thin">
        <color rgb="FF000000"/>
      </top>
      <bottom style="hair">
        <color rgb="FFC0C0C0"/>
      </bottom>
    </border>
    <border>
      <left/>
      <right style="hair">
        <color rgb="FF000000"/>
      </right>
      <top style="hair">
        <color rgb="FFC0C0C0"/>
      </top>
      <bottom style="thin"/>
    </border>
    <border>
      <left style="hair">
        <color rgb="FF000000"/>
      </left>
      <right/>
      <top/>
      <bottom style="thin">
        <color rgb="FF000000"/>
      </bottom>
    </border>
    <border>
      <left style="hair">
        <color rgb="FF000000"/>
      </left>
      <right/>
      <top style="thin">
        <color rgb="FF000000"/>
      </top>
      <bottom style="hair">
        <color rgb="FFC0C0C0"/>
      </bottom>
    </border>
    <border>
      <left style="hair">
        <color rgb="FF000000"/>
      </left>
      <right/>
      <top style="hair">
        <color rgb="FFC0C0C0"/>
      </top>
      <bottom style="hair">
        <color rgb="FFC0C0C0"/>
      </bottom>
    </border>
    <border>
      <left style="hair">
        <color rgb="FF000000"/>
      </left>
      <right/>
      <top style="hair">
        <color rgb="FFC0C0C0"/>
      </top>
      <bottom style="thin"/>
    </border>
    <border>
      <left style="hair">
        <color rgb="FF000000"/>
      </left>
      <right style="hair">
        <color rgb="FF000000"/>
      </right>
      <top style="thin">
        <color rgb="FF000000"/>
      </top>
      <bottom/>
    </border>
    <border>
      <left style="hair">
        <color rgb="FF000000"/>
      </left>
      <right style="hair">
        <color rgb="FF000000"/>
      </right>
      <top/>
      <bottom/>
    </border>
    <border>
      <left style="hair">
        <color rgb="FF000000"/>
      </left>
      <right style="hair">
        <color rgb="FF000000"/>
      </right>
      <top/>
      <bottom style="thin">
        <color rgb="FF000000"/>
      </bottom>
    </border>
    <border>
      <left style="hair">
        <color rgb="FF000000"/>
      </left>
      <right style="hair">
        <color rgb="FF000000"/>
      </right>
      <top style="thin">
        <color rgb="FF000000"/>
      </top>
      <bottom style="hair">
        <color rgb="FFC0C0C0"/>
      </bottom>
    </border>
    <border>
      <left style="hair">
        <color rgb="FF000000"/>
      </left>
      <right style="hair">
        <color rgb="FF000000"/>
      </right>
      <top style="hair">
        <color rgb="FFC0C0C0"/>
      </top>
      <bottom style="hair">
        <color rgb="FFC0C0C0"/>
      </bottom>
    </border>
    <border>
      <left style="hair">
        <color rgb="FF000000"/>
      </left>
      <right style="hair">
        <color rgb="FF000000"/>
      </right>
      <top style="hair">
        <color rgb="FFC0C0C0"/>
      </top>
      <bottom style="thin"/>
    </border>
    <border>
      <left style="hair">
        <color rgb="FF000000"/>
      </left>
      <right/>
      <top style="hair">
        <color theme="0" tint="-0.24993999302387238"/>
      </top>
      <bottom style="hair">
        <color rgb="FFC0C0C0"/>
      </bottom>
    </border>
    <border>
      <left/>
      <right/>
      <top style="hair">
        <color theme="0" tint="-0.24993999302387238"/>
      </top>
      <bottom style="hair">
        <color rgb="FFC0C0C0"/>
      </bottom>
    </border>
    <border>
      <left/>
      <right style="hair">
        <color rgb="FF000000"/>
      </right>
      <top style="hair">
        <color theme="0" tint="-0.24993999302387238"/>
      </top>
      <bottom style="hair">
        <color rgb="FFC0C0C0"/>
      </bottom>
    </border>
    <border>
      <left/>
      <right style="hair">
        <color rgb="FF000000"/>
      </right>
      <top style="thin">
        <color rgb="FF000000"/>
      </top>
      <bottom style="thin">
        <color rgb="FF000000"/>
      </bottom>
    </border>
    <border>
      <left/>
      <right/>
      <top style="thin"/>
      <bottom style="thin">
        <color rgb="FF000000"/>
      </bottom>
    </border>
    <border>
      <left/>
      <right style="hair">
        <color rgb="FF000000"/>
      </right>
      <top style="thin">
        <color rgb="FF000000"/>
      </top>
      <bottom style="thin"/>
    </border>
    <border>
      <left style="hair">
        <color rgb="FF000000"/>
      </left>
      <right/>
      <top style="hair">
        <color rgb="FFC0C0C0"/>
      </top>
      <bottom style="thin">
        <color rgb="FF000000"/>
      </bottom>
    </border>
    <border>
      <left style="hair">
        <color rgb="FF000000"/>
      </left>
      <right/>
      <top style="thin">
        <color rgb="FF000000"/>
      </top>
      <bottom/>
    </border>
  </borders>
  <cellStyleXfs count="68">
    <xf numFmtId="0" fontId="0" fillId="0" borderId="0">
      <alignment vertical="center"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Protection="0">
      <alignment horizontal="left" indent="1"/>
    </xf>
    <xf numFmtId="0" fontId="4" fillId="0" borderId="0" applyNumberFormat="0" applyFill="0" applyAlignment="0" applyProtection="0"/>
    <xf numFmtId="0" fontId="5" fillId="0" borderId="0" applyNumberFormat="0" applyFill="0" applyAlignment="0" applyProtection="0"/>
    <xf numFmtId="0" fontId="6" fillId="0" borderId="0" applyNumberFormat="0" applyFill="0" applyBorder="0" applyAlignment="0" applyProtection="0"/>
    <xf numFmtId="168" fontId="20" fillId="0" borderId="0" applyFill="0" applyBorder="0" applyAlignment="0" applyProtection="0"/>
    <xf numFmtId="0" fontId="0" fillId="2" borderId="0">
      <alignment vertical="center" wrapText="1"/>
      <protection/>
    </xf>
    <xf numFmtId="0" fontId="23" fillId="0" borderId="0" applyNumberFormat="0" applyFill="0" applyBorder="0" applyProtection="0">
      <alignment horizontal="centerContinuous" vertical="center"/>
    </xf>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1" applyNumberFormat="0" applyAlignment="0" applyProtection="0"/>
    <xf numFmtId="0" fontId="11" fillId="7" borderId="2" applyNumberFormat="0" applyAlignment="0" applyProtection="0"/>
    <xf numFmtId="0" fontId="12" fillId="7" borderId="1" applyNumberFormat="0" applyAlignment="0" applyProtection="0"/>
    <xf numFmtId="0" fontId="13" fillId="0" borderId="3" applyNumberFormat="0" applyFill="0" applyAlignment="0" applyProtection="0"/>
    <xf numFmtId="0" fontId="14" fillId="8" borderId="4"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8" fillId="32" borderId="0" applyNumberFormat="0" applyBorder="0" applyAlignment="0" applyProtection="0"/>
    <xf numFmtId="0" fontId="22" fillId="33" borderId="6">
      <alignment vertical="center"/>
      <protection/>
    </xf>
    <xf numFmtId="0" fontId="21" fillId="0" borderId="0" applyNumberFormat="0" applyFill="0" applyBorder="0" applyProtection="0">
      <alignment/>
    </xf>
    <xf numFmtId="169" fontId="0" fillId="0" borderId="0" applyFill="0" applyBorder="0" applyProtection="0">
      <alignment horizontal="right" vertical="center" wrapText="1"/>
    </xf>
    <xf numFmtId="0" fontId="26" fillId="0" borderId="0">
      <alignment/>
      <protection/>
    </xf>
    <xf numFmtId="0" fontId="26" fillId="0" borderId="0">
      <alignment/>
      <protection/>
    </xf>
  </cellStyleXfs>
  <cellXfs count="314">
    <xf numFmtId="0" fontId="0" fillId="0" borderId="0" xfId="0" applyAlignment="1">
      <alignment vertical="center" wrapText="1"/>
    </xf>
    <xf numFmtId="0" fontId="0" fillId="0" borderId="0" xfId="0" applyFont="1" applyAlignment="1">
      <alignment vertical="center" wrapText="1"/>
    </xf>
    <xf numFmtId="0" fontId="0" fillId="0" borderId="0" xfId="0" applyFont="1" applyAlignment="1">
      <alignment horizontal="right" vertical="center" wrapText="1" indent="4"/>
    </xf>
    <xf numFmtId="0" fontId="0" fillId="0" borderId="0" xfId="0" applyFont="1" applyAlignment="1">
      <alignment vertical="center" wrapText="1"/>
    </xf>
    <xf numFmtId="0" fontId="24" fillId="10" borderId="7" xfId="0" applyFont="1" applyFill="1" applyBorder="1" applyAlignment="1">
      <alignment horizontal="center" vertical="center" wrapText="1"/>
    </xf>
    <xf numFmtId="0" fontId="24" fillId="10" borderId="7" xfId="0" applyFont="1" applyFill="1" applyBorder="1" applyAlignment="1">
      <alignment horizontal="left" vertical="center" wrapText="1"/>
    </xf>
    <xf numFmtId="0" fontId="24" fillId="11" borderId="7" xfId="0" applyFont="1" applyFill="1" applyBorder="1" applyAlignment="1">
      <alignment horizontal="left" vertical="center" wrapText="1"/>
    </xf>
    <xf numFmtId="0" fontId="24" fillId="0" borderId="8" xfId="0" applyFont="1" applyBorder="1" applyAlignment="1">
      <alignment horizontal="left" vertical="center" wrapText="1"/>
    </xf>
    <xf numFmtId="0" fontId="24" fillId="0" borderId="9" xfId="0" applyFont="1" applyBorder="1" applyAlignment="1">
      <alignment horizontal="left" vertical="center" wrapText="1"/>
    </xf>
    <xf numFmtId="0" fontId="24" fillId="0" borderId="10" xfId="0" applyFont="1" applyBorder="1" applyAlignment="1">
      <alignment horizontal="left" vertical="center" wrapText="1"/>
    </xf>
    <xf numFmtId="0" fontId="25" fillId="0" borderId="0" xfId="0" applyFont="1" applyAlignment="1">
      <alignment/>
    </xf>
    <xf numFmtId="0" fontId="0" fillId="0" borderId="0" xfId="0" applyFont="1" applyAlignment="1">
      <alignment vertical="center"/>
    </xf>
    <xf numFmtId="0" fontId="0" fillId="0" borderId="11" xfId="0" applyFont="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0" xfId="0" applyNumberFormat="1" applyFont="1" applyAlignment="1">
      <alignment vertical="center" wrapText="1"/>
    </xf>
    <xf numFmtId="0" fontId="24" fillId="0" borderId="0" xfId="0" applyFont="1" applyAlignment="1">
      <alignment horizontal="left" vertical="center" wrapText="1"/>
    </xf>
    <xf numFmtId="0" fontId="24" fillId="0" borderId="0" xfId="0" applyFont="1" applyAlignment="1">
      <alignment horizontal="left" vertical="center"/>
    </xf>
    <xf numFmtId="0" fontId="24" fillId="0" borderId="0" xfId="0" applyFont="1" applyFill="1" applyBorder="1" applyAlignment="1">
      <alignment horizontal="left" vertical="center" wrapText="1"/>
    </xf>
    <xf numFmtId="169" fontId="0" fillId="0" borderId="8" xfId="65" applyFont="1" applyBorder="1" applyAlignment="1">
      <alignment horizontal="right" vertical="center" wrapText="1"/>
    </xf>
    <xf numFmtId="169" fontId="0" fillId="0" borderId="9" xfId="65" applyFont="1" applyBorder="1" applyAlignment="1">
      <alignment horizontal="right" vertical="center" wrapText="1"/>
    </xf>
    <xf numFmtId="171" fontId="0" fillId="0" borderId="8" xfId="65" applyNumberFormat="1" applyFont="1" applyBorder="1" applyAlignment="1">
      <alignment horizontal="right" vertical="center" wrapText="1"/>
    </xf>
    <xf numFmtId="171" fontId="0" fillId="0" borderId="9" xfId="65" applyNumberFormat="1" applyFont="1" applyBorder="1" applyAlignment="1">
      <alignment horizontal="right" vertical="center" wrapText="1"/>
    </xf>
    <xf numFmtId="171" fontId="0" fillId="0" borderId="10" xfId="65" applyNumberFormat="1" applyFont="1" applyBorder="1" applyAlignment="1">
      <alignment horizontal="right" vertical="center" wrapText="1"/>
    </xf>
    <xf numFmtId="0" fontId="24" fillId="0" borderId="18" xfId="0" applyFont="1" applyBorder="1" applyAlignment="1">
      <alignment horizontal="left" vertical="center" wrapText="1"/>
    </xf>
    <xf numFmtId="0" fontId="24" fillId="11" borderId="19" xfId="0" applyFont="1" applyFill="1" applyBorder="1" applyAlignment="1">
      <alignment horizontal="lef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171" fontId="0" fillId="0" borderId="23" xfId="65" applyNumberFormat="1" applyFont="1" applyBorder="1" applyAlignment="1">
      <alignment horizontal="right" vertical="center" wrapText="1"/>
    </xf>
    <xf numFmtId="169" fontId="0" fillId="0" borderId="24" xfId="65" applyNumberFormat="1" applyFont="1" applyBorder="1" applyAlignment="1">
      <alignment horizontal="right"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171" fontId="0" fillId="0" borderId="26" xfId="65" applyNumberFormat="1" applyFont="1" applyBorder="1" applyAlignment="1">
      <alignment horizontal="right" vertical="center" wrapText="1"/>
    </xf>
    <xf numFmtId="169" fontId="0" fillId="0" borderId="27" xfId="65" applyNumberFormat="1" applyFont="1" applyBorder="1" applyAlignment="1">
      <alignment horizontal="right" vertical="center" wrapText="1"/>
    </xf>
    <xf numFmtId="0" fontId="0" fillId="0" borderId="28" xfId="0" applyFont="1" applyBorder="1" applyAlignment="1">
      <alignment vertical="center" wrapText="1"/>
    </xf>
    <xf numFmtId="0" fontId="0" fillId="0" borderId="29" xfId="0" applyFont="1" applyBorder="1" applyAlignment="1">
      <alignment vertical="center" wrapText="1"/>
    </xf>
    <xf numFmtId="171" fontId="0" fillId="0" borderId="29" xfId="65" applyNumberFormat="1" applyFont="1" applyBorder="1" applyAlignment="1">
      <alignment horizontal="right" vertical="center" wrapText="1"/>
    </xf>
    <xf numFmtId="169" fontId="0" fillId="0" borderId="30" xfId="65" applyNumberFormat="1" applyFont="1" applyBorder="1" applyAlignment="1">
      <alignment horizontal="right" vertical="center" wrapText="1"/>
    </xf>
    <xf numFmtId="0" fontId="24" fillId="0" borderId="0" xfId="0" applyFont="1" applyAlignment="1">
      <alignment vertical="center" wrapText="1"/>
    </xf>
    <xf numFmtId="172" fontId="0" fillId="0" borderId="0" xfId="0" applyNumberFormat="1" applyFont="1" applyAlignment="1">
      <alignment vertical="center" wrapText="1"/>
    </xf>
    <xf numFmtId="0" fontId="24" fillId="0" borderId="9" xfId="0" applyFont="1" applyFill="1" applyBorder="1" applyAlignment="1">
      <alignment horizontal="left" vertical="center" wrapText="1"/>
    </xf>
    <xf numFmtId="175" fontId="0" fillId="0" borderId="0" xfId="0" applyNumberFormat="1" applyFont="1" applyAlignment="1">
      <alignment vertical="center" wrapText="1"/>
    </xf>
    <xf numFmtId="1" fontId="0" fillId="0" borderId="0" xfId="0" applyNumberFormat="1" applyFont="1" applyAlignment="1">
      <alignment vertical="center" wrapText="1"/>
    </xf>
    <xf numFmtId="0" fontId="0" fillId="0" borderId="31" xfId="0" applyFont="1" applyBorder="1" applyAlignment="1">
      <alignment vertical="center" wrapText="1"/>
    </xf>
    <xf numFmtId="0" fontId="0" fillId="0" borderId="32" xfId="0" applyFont="1" applyBorder="1" applyAlignment="1">
      <alignment vertical="center" wrapText="1"/>
    </xf>
    <xf numFmtId="169" fontId="0" fillId="0" borderId="33" xfId="65" applyNumberFormat="1" applyFont="1" applyBorder="1" applyAlignment="1">
      <alignment horizontal="right" vertical="center" wrapText="1"/>
    </xf>
    <xf numFmtId="0" fontId="0" fillId="0" borderId="34" xfId="0" applyFont="1" applyBorder="1" applyAlignment="1">
      <alignment vertical="center" wrapText="1"/>
    </xf>
    <xf numFmtId="169" fontId="0" fillId="0" borderId="12" xfId="65" applyNumberFormat="1" applyFont="1" applyBorder="1" applyAlignment="1">
      <alignment horizontal="right" vertical="center" wrapText="1"/>
    </xf>
    <xf numFmtId="0" fontId="0" fillId="0" borderId="35" xfId="0" applyFont="1" applyBorder="1" applyAlignment="1">
      <alignment vertical="center" wrapText="1"/>
    </xf>
    <xf numFmtId="169" fontId="0" fillId="0" borderId="14" xfId="65" applyNumberFormat="1" applyFont="1" applyBorder="1" applyAlignment="1">
      <alignment horizontal="right" vertical="center" wrapText="1"/>
    </xf>
    <xf numFmtId="172" fontId="0" fillId="0" borderId="32" xfId="65" applyNumberFormat="1" applyFont="1" applyBorder="1" applyAlignment="1">
      <alignment horizontal="right" vertical="center" wrapText="1"/>
    </xf>
    <xf numFmtId="172" fontId="0" fillId="0" borderId="34" xfId="65" applyNumberFormat="1" applyFont="1" applyBorder="1" applyAlignment="1">
      <alignment horizontal="right" vertical="center" wrapText="1"/>
    </xf>
    <xf numFmtId="172" fontId="0" fillId="0" borderId="34" xfId="0" applyNumberFormat="1" applyFont="1" applyBorder="1" applyAlignment="1">
      <alignment vertical="center" wrapText="1"/>
    </xf>
    <xf numFmtId="0" fontId="24" fillId="34" borderId="36" xfId="0" applyFont="1" applyFill="1" applyBorder="1" applyAlignment="1">
      <alignment horizontal="center" vertical="center" wrapText="1"/>
    </xf>
    <xf numFmtId="169" fontId="0" fillId="34" borderId="37" xfId="65" applyFont="1" applyFill="1" applyBorder="1" applyAlignment="1">
      <alignment horizontal="right" vertical="center" wrapText="1" indent="1"/>
    </xf>
    <xf numFmtId="169" fontId="0" fillId="34" borderId="37" xfId="65" applyFont="1" applyFill="1" applyBorder="1" applyAlignment="1">
      <alignment vertical="center" wrapText="1"/>
    </xf>
    <xf numFmtId="169" fontId="0" fillId="34" borderId="36" xfId="65" applyFont="1" applyFill="1" applyBorder="1" applyAlignment="1">
      <alignment horizontal="right" vertical="center" wrapText="1" indent="1"/>
    </xf>
    <xf numFmtId="169" fontId="0" fillId="34" borderId="38" xfId="65" applyFont="1" applyFill="1" applyBorder="1" applyAlignment="1">
      <alignment horizontal="right" vertical="center" wrapText="1" indent="1"/>
    </xf>
    <xf numFmtId="169" fontId="0" fillId="34" borderId="38" xfId="65" applyFont="1" applyFill="1" applyBorder="1" applyAlignment="1">
      <alignment vertical="center" wrapText="1"/>
    </xf>
    <xf numFmtId="169" fontId="0" fillId="0" borderId="39" xfId="65" applyNumberFormat="1" applyFont="1" applyFill="1" applyBorder="1" applyAlignment="1">
      <alignment horizontal="right" vertical="center" wrapText="1"/>
    </xf>
    <xf numFmtId="169" fontId="0" fillId="0" borderId="40" xfId="65" applyNumberFormat="1" applyFont="1" applyFill="1" applyBorder="1" applyAlignment="1">
      <alignment horizontal="right" vertical="center" wrapText="1"/>
    </xf>
    <xf numFmtId="174" fontId="0" fillId="0" borderId="40" xfId="65" applyNumberFormat="1" applyFont="1" applyFill="1" applyBorder="1" applyAlignment="1">
      <alignment horizontal="right" vertical="center" wrapText="1"/>
    </xf>
    <xf numFmtId="0" fontId="0" fillId="0" borderId="39" xfId="0" applyFont="1" applyBorder="1" applyAlignment="1">
      <alignment vertical="center" wrapText="1"/>
    </xf>
    <xf numFmtId="0" fontId="0" fillId="0" borderId="40" xfId="0" applyFont="1" applyBorder="1" applyAlignment="1">
      <alignment vertical="center" wrapText="1"/>
    </xf>
    <xf numFmtId="0" fontId="0" fillId="0" borderId="41" xfId="0" applyFont="1" applyBorder="1" applyAlignment="1">
      <alignment vertical="center" wrapText="1"/>
    </xf>
    <xf numFmtId="2" fontId="0" fillId="0" borderId="39" xfId="65" applyNumberFormat="1" applyFont="1" applyBorder="1" applyAlignment="1">
      <alignment horizontal="right" vertical="center" wrapText="1"/>
    </xf>
    <xf numFmtId="2" fontId="0" fillId="0" borderId="40" xfId="65" applyNumberFormat="1" applyFont="1" applyBorder="1" applyAlignment="1">
      <alignment horizontal="right" vertical="center" wrapText="1"/>
    </xf>
    <xf numFmtId="2" fontId="0" fillId="0" borderId="40" xfId="0" applyNumberFormat="1" applyFont="1" applyBorder="1" applyAlignment="1">
      <alignment vertical="center" wrapText="1"/>
    </xf>
    <xf numFmtId="2" fontId="0" fillId="0" borderId="41" xfId="0" applyNumberFormat="1" applyFont="1" applyBorder="1" applyAlignment="1">
      <alignment vertical="center" wrapText="1"/>
    </xf>
    <xf numFmtId="0" fontId="0" fillId="0" borderId="0" xfId="0" applyFont="1" applyAlignment="1">
      <alignment horizontal="center" vertical="center" wrapText="1"/>
    </xf>
    <xf numFmtId="1" fontId="0" fillId="0" borderId="39" xfId="65" applyNumberFormat="1" applyFont="1" applyFill="1" applyBorder="1" applyAlignment="1">
      <alignment horizontal="center" vertical="center" wrapText="1"/>
    </xf>
    <xf numFmtId="1" fontId="0" fillId="0" borderId="40" xfId="65" applyNumberFormat="1" applyFont="1" applyFill="1" applyBorder="1" applyAlignment="1">
      <alignment horizontal="center" vertical="center" wrapText="1"/>
    </xf>
    <xf numFmtId="0" fontId="24" fillId="10" borderId="19" xfId="0" applyFont="1" applyFill="1" applyBorder="1" applyAlignment="1">
      <alignment horizontal="center" vertical="center"/>
    </xf>
    <xf numFmtId="0" fontId="24" fillId="10" borderId="19" xfId="0" applyFont="1" applyFill="1" applyBorder="1" applyAlignment="1">
      <alignment horizontal="left" vertical="center"/>
    </xf>
    <xf numFmtId="0" fontId="24" fillId="0" borderId="0" xfId="0" applyFont="1" applyBorder="1" applyAlignment="1">
      <alignment horizontal="left" vertical="center"/>
    </xf>
    <xf numFmtId="0" fontId="24" fillId="0" borderId="42" xfId="0" applyFont="1" applyBorder="1" applyAlignment="1">
      <alignment horizontal="left" vertical="center"/>
    </xf>
    <xf numFmtId="3" fontId="0" fillId="0" borderId="0" xfId="0" applyNumberFormat="1" applyFont="1" applyAlignment="1">
      <alignment vertical="center" wrapText="1"/>
    </xf>
    <xf numFmtId="4" fontId="0" fillId="0" borderId="0" xfId="0" applyNumberFormat="1" applyFont="1" applyBorder="1" applyAlignment="1">
      <alignment vertical="center"/>
    </xf>
    <xf numFmtId="4" fontId="0" fillId="0" borderId="42" xfId="0" applyNumberFormat="1" applyFont="1" applyBorder="1" applyAlignment="1">
      <alignment vertical="center"/>
    </xf>
    <xf numFmtId="0" fontId="24" fillId="10" borderId="19" xfId="0" applyFont="1" applyFill="1" applyBorder="1" applyAlignment="1">
      <alignment horizontal="center" vertical="center" wrapText="1"/>
    </xf>
    <xf numFmtId="172" fontId="0" fillId="0" borderId="35" xfId="65" applyNumberFormat="1" applyFont="1" applyBorder="1" applyAlignment="1">
      <alignment horizontal="right" vertical="center" wrapText="1"/>
    </xf>
    <xf numFmtId="0" fontId="24" fillId="0" borderId="43" xfId="0" applyFont="1" applyBorder="1" applyAlignment="1">
      <alignment horizontal="left" vertical="center" wrapText="1"/>
    </xf>
    <xf numFmtId="0" fontId="28" fillId="33" borderId="6" xfId="63" applyFont="1" applyAlignment="1">
      <alignment vertical="center"/>
      <protection/>
    </xf>
    <xf numFmtId="0" fontId="0" fillId="0" borderId="0" xfId="0" applyFont="1" applyFill="1" applyBorder="1" applyAlignment="1">
      <alignment horizontal="left" vertical="center" wrapText="1"/>
    </xf>
    <xf numFmtId="0" fontId="21" fillId="0" borderId="0" xfId="64" applyFont="1" applyAlignment="1">
      <alignment vertical="center" wrapText="1"/>
    </xf>
    <xf numFmtId="0" fontId="0" fillId="0" borderId="0" xfId="0" applyFont="1" applyAlignment="1">
      <alignment horizontal="left" vertical="center"/>
    </xf>
    <xf numFmtId="171" fontId="0" fillId="11" borderId="7" xfId="65" applyNumberFormat="1" applyFont="1" applyFill="1" applyBorder="1" applyAlignment="1">
      <alignment horizontal="right" vertical="center" wrapText="1"/>
    </xf>
    <xf numFmtId="171" fontId="0" fillId="0" borderId="0" xfId="65" applyNumberFormat="1" applyFont="1" applyAlignment="1">
      <alignment horizontal="right" vertical="center" wrapText="1"/>
    </xf>
    <xf numFmtId="169" fontId="0" fillId="0" borderId="43" xfId="65" applyFont="1" applyBorder="1" applyAlignment="1">
      <alignment horizontal="right" vertical="center" wrapText="1"/>
    </xf>
    <xf numFmtId="0" fontId="28" fillId="33" borderId="6" xfId="63" applyFont="1" applyAlignment="1">
      <alignment horizontal="center" vertical="center"/>
      <protection/>
    </xf>
    <xf numFmtId="0" fontId="21" fillId="0" borderId="0" xfId="64" applyFont="1" applyAlignment="1">
      <alignment vertical="center"/>
    </xf>
    <xf numFmtId="0" fontId="0" fillId="0" borderId="17" xfId="0" applyFont="1" applyBorder="1" applyAlignment="1">
      <alignment horizontal="center" vertical="center" wrapText="1"/>
    </xf>
    <xf numFmtId="0" fontId="0" fillId="0" borderId="44" xfId="0" applyFont="1" applyBorder="1" applyAlignment="1">
      <alignment vertical="center" wrapText="1"/>
    </xf>
    <xf numFmtId="0" fontId="20" fillId="0" borderId="0" xfId="66" applyNumberFormat="1" applyFont="1" applyFill="1" applyBorder="1" applyAlignment="1">
      <alignment/>
      <protection/>
    </xf>
    <xf numFmtId="0" fontId="20" fillId="0" borderId="0" xfId="66" applyFont="1">
      <alignment/>
      <protection/>
    </xf>
    <xf numFmtId="170" fontId="20" fillId="0" borderId="0" xfId="66" applyNumberFormat="1" applyFont="1" applyFill="1" applyBorder="1" applyAlignment="1">
      <alignment/>
      <protection/>
    </xf>
    <xf numFmtId="0" fontId="20" fillId="35" borderId="45" xfId="66" applyNumberFormat="1" applyFont="1" applyFill="1" applyBorder="1" applyAlignment="1">
      <alignment/>
      <protection/>
    </xf>
    <xf numFmtId="0" fontId="20" fillId="0" borderId="45" xfId="66" applyNumberFormat="1" applyFont="1" applyFill="1" applyBorder="1" applyAlignment="1">
      <alignment/>
      <protection/>
    </xf>
    <xf numFmtId="4" fontId="20" fillId="0" borderId="45" xfId="66" applyNumberFormat="1" applyFont="1" applyFill="1" applyBorder="1" applyAlignment="1">
      <alignment/>
      <protection/>
    </xf>
    <xf numFmtId="0" fontId="20" fillId="10" borderId="45" xfId="66" applyNumberFormat="1" applyFont="1" applyFill="1" applyBorder="1" applyAlignment="1">
      <alignment/>
      <protection/>
    </xf>
    <xf numFmtId="4" fontId="20" fillId="0" borderId="0" xfId="66" applyNumberFormat="1" applyFont="1" applyFill="1" applyBorder="1" applyAlignment="1">
      <alignment/>
      <protection/>
    </xf>
    <xf numFmtId="0" fontId="20" fillId="0" borderId="0" xfId="0" applyNumberFormat="1" applyFont="1" applyFill="1" applyBorder="1" applyAlignment="1">
      <alignment/>
    </xf>
    <xf numFmtId="0" fontId="0" fillId="0" borderId="0" xfId="0" applyFont="1" applyAlignment="1">
      <alignment/>
    </xf>
    <xf numFmtId="0" fontId="20" fillId="35" borderId="45" xfId="0" applyNumberFormat="1" applyFont="1" applyFill="1" applyBorder="1" applyAlignment="1">
      <alignment/>
    </xf>
    <xf numFmtId="4" fontId="20" fillId="0" borderId="45" xfId="0" applyNumberFormat="1" applyFont="1" applyFill="1" applyBorder="1" applyAlignment="1">
      <alignment/>
    </xf>
    <xf numFmtId="0" fontId="20" fillId="0" borderId="45" xfId="0" applyNumberFormat="1" applyFont="1" applyFill="1" applyBorder="1" applyAlignment="1">
      <alignment/>
    </xf>
    <xf numFmtId="4" fontId="20" fillId="10" borderId="45" xfId="0" applyNumberFormat="1" applyFont="1" applyFill="1" applyBorder="1" applyAlignment="1">
      <alignment/>
    </xf>
    <xf numFmtId="0" fontId="20" fillId="10" borderId="45" xfId="0" applyNumberFormat="1" applyFont="1" applyFill="1" applyBorder="1" applyAlignment="1">
      <alignment/>
    </xf>
    <xf numFmtId="0" fontId="20" fillId="0" borderId="0" xfId="67" applyNumberFormat="1" applyFont="1" applyFill="1" applyBorder="1" applyAlignment="1">
      <alignment/>
      <protection/>
    </xf>
    <xf numFmtId="0" fontId="20" fillId="0" borderId="0" xfId="67" applyFont="1">
      <alignment/>
      <protection/>
    </xf>
    <xf numFmtId="170" fontId="20" fillId="0" borderId="0" xfId="67" applyNumberFormat="1" applyFont="1" applyFill="1" applyBorder="1" applyAlignment="1">
      <alignment/>
      <protection/>
    </xf>
    <xf numFmtId="0" fontId="20" fillId="35" borderId="45" xfId="67" applyNumberFormat="1" applyFont="1" applyFill="1" applyBorder="1" applyAlignment="1">
      <alignment/>
      <protection/>
    </xf>
    <xf numFmtId="3" fontId="20" fillId="0" borderId="45" xfId="67" applyNumberFormat="1" applyFont="1" applyFill="1" applyBorder="1" applyAlignment="1">
      <alignment/>
      <protection/>
    </xf>
    <xf numFmtId="0" fontId="20" fillId="0" borderId="45" xfId="67" applyNumberFormat="1" applyFont="1" applyFill="1" applyBorder="1" applyAlignment="1">
      <alignment/>
      <protection/>
    </xf>
    <xf numFmtId="0" fontId="20" fillId="35" borderId="45" xfId="67" applyNumberFormat="1" applyFont="1" applyFill="1" applyBorder="1" applyAlignment="1">
      <alignment/>
      <protection/>
    </xf>
    <xf numFmtId="169" fontId="0" fillId="0" borderId="0" xfId="65" applyFont="1" applyAlignment="1">
      <alignment horizontal="right" vertical="center" wrapText="1"/>
    </xf>
    <xf numFmtId="0" fontId="24" fillId="10" borderId="10" xfId="0" applyFont="1" applyFill="1" applyBorder="1" applyAlignment="1">
      <alignment horizontal="center" vertical="center" wrapText="1"/>
    </xf>
    <xf numFmtId="0" fontId="24" fillId="10" borderId="9" xfId="0" applyFont="1" applyFill="1" applyBorder="1" applyAlignment="1">
      <alignment horizontal="center" vertical="center" wrapText="1"/>
    </xf>
    <xf numFmtId="0" fontId="0" fillId="0" borderId="0" xfId="0" applyFont="1" applyAlignment="1">
      <alignment horizontal="left" vertical="center"/>
    </xf>
    <xf numFmtId="0" fontId="21" fillId="0" borderId="0" xfId="64" applyAlignment="1">
      <alignment vertical="center" wrapText="1"/>
    </xf>
    <xf numFmtId="0" fontId="1" fillId="0" borderId="0" xfId="0" applyNumberFormat="1" applyFont="1" applyFill="1" applyBorder="1" applyAlignment="1">
      <alignment/>
    </xf>
    <xf numFmtId="0" fontId="0" fillId="0" borderId="0" xfId="0" applyAlignment="1">
      <alignment/>
    </xf>
    <xf numFmtId="170" fontId="1" fillId="0" borderId="0" xfId="0" applyNumberFormat="1" applyFont="1" applyFill="1" applyBorder="1" applyAlignment="1">
      <alignment/>
    </xf>
    <xf numFmtId="0" fontId="20" fillId="35" borderId="45" xfId="66" applyNumberFormat="1" applyFont="1" applyFill="1" applyBorder="1" applyAlignment="1">
      <alignment/>
      <protection/>
    </xf>
    <xf numFmtId="0" fontId="20" fillId="0" borderId="45" xfId="66" applyNumberFormat="1" applyFont="1" applyFill="1" applyBorder="1" applyAlignment="1">
      <alignment/>
      <protection/>
    </xf>
    <xf numFmtId="0" fontId="0" fillId="34" borderId="0" xfId="0" applyFont="1" applyFill="1" applyBorder="1" applyAlignment="1">
      <alignment vertical="center" wrapText="1"/>
    </xf>
    <xf numFmtId="0" fontId="20" fillId="35" borderId="45" xfId="0" applyNumberFormat="1" applyFont="1" applyFill="1" applyBorder="1" applyAlignment="1">
      <alignment/>
    </xf>
    <xf numFmtId="0" fontId="20" fillId="0" borderId="45" xfId="0" applyNumberFormat="1" applyFont="1" applyFill="1" applyBorder="1" applyAlignment="1">
      <alignment/>
    </xf>
    <xf numFmtId="0" fontId="20" fillId="36" borderId="45" xfId="0" applyNumberFormat="1" applyFont="1" applyFill="1" applyBorder="1" applyAlignment="1">
      <alignment/>
    </xf>
    <xf numFmtId="0" fontId="0" fillId="0" borderId="0" xfId="0" applyFont="1" applyAlignment="1">
      <alignment vertical="center"/>
    </xf>
    <xf numFmtId="171" fontId="25" fillId="0" borderId="9" xfId="65" applyNumberFormat="1" applyFont="1" applyBorder="1" applyAlignment="1">
      <alignment horizontal="right" vertical="center" wrapText="1"/>
    </xf>
    <xf numFmtId="0" fontId="24" fillId="0" borderId="0" xfId="0" applyFont="1" applyBorder="1" applyAlignment="1">
      <alignment horizontal="left" vertical="center" wrapText="1"/>
    </xf>
    <xf numFmtId="0" fontId="0" fillId="0" borderId="0" xfId="0" applyFont="1" applyFill="1" applyBorder="1" applyAlignment="1">
      <alignment horizontal="left" vertical="center" wrapText="1"/>
    </xf>
    <xf numFmtId="172" fontId="20" fillId="0" borderId="0" xfId="66" applyNumberFormat="1" applyFont="1">
      <alignment/>
      <protection/>
    </xf>
    <xf numFmtId="0" fontId="1" fillId="0" borderId="0" xfId="0" applyNumberFormat="1" applyFont="1" applyFill="1" applyBorder="1" applyAlignment="1">
      <alignment/>
    </xf>
    <xf numFmtId="170" fontId="1" fillId="0" borderId="0" xfId="0" applyNumberFormat="1" applyFont="1" applyFill="1" applyBorder="1" applyAlignment="1">
      <alignment/>
    </xf>
    <xf numFmtId="0" fontId="1" fillId="35" borderId="45" xfId="0" applyNumberFormat="1" applyFont="1" applyFill="1" applyBorder="1" applyAlignment="1">
      <alignment/>
    </xf>
    <xf numFmtId="0" fontId="1" fillId="35" borderId="45" xfId="0" applyNumberFormat="1" applyFont="1" applyFill="1" applyBorder="1" applyAlignment="1">
      <alignment/>
    </xf>
    <xf numFmtId="0" fontId="1" fillId="0" borderId="45" xfId="0" applyNumberFormat="1" applyFont="1" applyFill="1" applyBorder="1" applyAlignment="1">
      <alignment/>
    </xf>
    <xf numFmtId="0" fontId="24" fillId="34" borderId="46" xfId="0" applyFont="1" applyFill="1" applyBorder="1" applyAlignment="1">
      <alignment horizontal="center" vertical="center" wrapText="1"/>
    </xf>
    <xf numFmtId="169" fontId="0" fillId="34" borderId="47" xfId="65" applyFont="1" applyFill="1" applyBorder="1" applyAlignment="1">
      <alignment vertical="center" wrapText="1"/>
    </xf>
    <xf numFmtId="169" fontId="0" fillId="34" borderId="48" xfId="65" applyFont="1" applyFill="1" applyBorder="1" applyAlignment="1">
      <alignment vertical="center" wrapText="1"/>
    </xf>
    <xf numFmtId="169" fontId="0" fillId="34" borderId="48" xfId="65" applyFont="1" applyFill="1" applyBorder="1" applyAlignment="1">
      <alignment horizontal="right" vertical="center" wrapText="1" indent="1"/>
    </xf>
    <xf numFmtId="169" fontId="0" fillId="0" borderId="41" xfId="65" applyNumberFormat="1" applyFont="1" applyFill="1" applyBorder="1" applyAlignment="1">
      <alignment horizontal="right" vertical="center" wrapText="1"/>
    </xf>
    <xf numFmtId="1" fontId="0" fillId="0" borderId="41" xfId="65" applyNumberFormat="1" applyFont="1" applyFill="1" applyBorder="1" applyAlignment="1">
      <alignment horizontal="center" vertical="center" wrapText="1"/>
    </xf>
    <xf numFmtId="0" fontId="26" fillId="0" borderId="0" xfId="67">
      <alignment/>
      <protection/>
    </xf>
    <xf numFmtId="0" fontId="1" fillId="0" borderId="0" xfId="67" applyNumberFormat="1" applyFont="1" applyFill="1" applyBorder="1" applyAlignment="1">
      <alignment/>
      <protection/>
    </xf>
    <xf numFmtId="3" fontId="1" fillId="0" borderId="45" xfId="0" applyNumberFormat="1" applyFont="1" applyFill="1" applyBorder="1" applyAlignment="1">
      <alignment/>
    </xf>
    <xf numFmtId="0" fontId="1" fillId="35" borderId="45" xfId="0" applyNumberFormat="1" applyFont="1" applyFill="1" applyBorder="1" applyAlignment="1">
      <alignment/>
    </xf>
    <xf numFmtId="3" fontId="1" fillId="0" borderId="45" xfId="0" applyNumberFormat="1" applyFont="1" applyFill="1" applyBorder="1" applyAlignment="1">
      <alignment/>
    </xf>
    <xf numFmtId="0" fontId="1" fillId="0" borderId="45" xfId="0" applyNumberFormat="1" applyFont="1" applyFill="1" applyBorder="1" applyAlignment="1">
      <alignment/>
    </xf>
    <xf numFmtId="0" fontId="26" fillId="0" borderId="0" xfId="67" applyFont="1">
      <alignment/>
      <protection/>
    </xf>
    <xf numFmtId="172" fontId="26" fillId="0" borderId="0" xfId="67" applyNumberFormat="1">
      <alignment/>
      <protection/>
    </xf>
    <xf numFmtId="3" fontId="26" fillId="0" borderId="0" xfId="67" applyNumberFormat="1">
      <alignment/>
      <protection/>
    </xf>
    <xf numFmtId="3" fontId="20" fillId="0" borderId="0" xfId="67" applyNumberFormat="1" applyFont="1">
      <alignment/>
      <protection/>
    </xf>
    <xf numFmtId="172" fontId="20" fillId="0" borderId="0" xfId="67" applyNumberFormat="1" applyFont="1">
      <alignment/>
      <protection/>
    </xf>
    <xf numFmtId="0" fontId="0" fillId="0" borderId="0" xfId="0" applyFont="1" applyAlignment="1">
      <alignment/>
    </xf>
    <xf numFmtId="170" fontId="20" fillId="0" borderId="0" xfId="0" applyNumberFormat="1" applyFont="1" applyFill="1" applyBorder="1" applyAlignment="1">
      <alignment/>
    </xf>
    <xf numFmtId="3" fontId="20" fillId="0" borderId="45" xfId="0" applyNumberFormat="1" applyFont="1" applyFill="1" applyBorder="1" applyAlignment="1">
      <alignment/>
    </xf>
    <xf numFmtId="3" fontId="29" fillId="0" borderId="45" xfId="0" applyNumberFormat="1" applyFont="1" applyFill="1" applyBorder="1" applyAlignment="1">
      <alignment/>
    </xf>
    <xf numFmtId="0" fontId="20" fillId="0" borderId="0" xfId="0" applyFont="1" applyAlignment="1">
      <alignment/>
    </xf>
    <xf numFmtId="171" fontId="0" fillId="0" borderId="0" xfId="0" applyNumberFormat="1" applyFont="1" applyAlignment="1">
      <alignment vertical="center" wrapText="1"/>
    </xf>
    <xf numFmtId="4" fontId="20" fillId="36" borderId="45" xfId="0" applyNumberFormat="1" applyFont="1" applyFill="1" applyBorder="1" applyAlignment="1">
      <alignment/>
    </xf>
    <xf numFmtId="0" fontId="20" fillId="36" borderId="45" xfId="66" applyNumberFormat="1" applyFont="1" applyFill="1" applyBorder="1" applyAlignment="1">
      <alignment/>
      <protection/>
    </xf>
    <xf numFmtId="0" fontId="0" fillId="0" borderId="0" xfId="0" applyFont="1" applyFill="1" applyBorder="1" applyAlignment="1">
      <alignment horizontal="left" vertical="center"/>
    </xf>
    <xf numFmtId="169" fontId="25" fillId="0" borderId="0" xfId="65" applyFont="1" applyBorder="1" applyAlignment="1">
      <alignment horizontal="right" vertical="center" wrapText="1"/>
    </xf>
    <xf numFmtId="169" fontId="0" fillId="0" borderId="37" xfId="65" applyFont="1" applyFill="1" applyBorder="1" applyAlignment="1">
      <alignment horizontal="right" vertical="center" wrapText="1" indent="1"/>
    </xf>
    <xf numFmtId="4" fontId="1" fillId="0" borderId="45" xfId="0" applyNumberFormat="1" applyFont="1" applyFill="1" applyBorder="1" applyAlignment="1">
      <alignment/>
    </xf>
    <xf numFmtId="173" fontId="1" fillId="0" borderId="45" xfId="0" applyNumberFormat="1" applyFont="1" applyFill="1" applyBorder="1" applyAlignment="1">
      <alignment/>
    </xf>
    <xf numFmtId="0" fontId="1" fillId="35" borderId="49" xfId="0" applyNumberFormat="1" applyFont="1" applyFill="1" applyBorder="1" applyAlignment="1">
      <alignment/>
    </xf>
    <xf numFmtId="0" fontId="0" fillId="0" borderId="0" xfId="0" applyFont="1" applyFill="1" applyBorder="1" applyAlignment="1">
      <alignment horizontal="left" wrapText="1"/>
    </xf>
    <xf numFmtId="0" fontId="30" fillId="0" borderId="0" xfId="0" applyFont="1" applyFill="1" applyAlignment="1">
      <alignment horizontal="left" vertical="center"/>
    </xf>
    <xf numFmtId="0" fontId="30" fillId="0" borderId="0" xfId="0" applyFont="1" applyAlignment="1">
      <alignment horizontal="left" vertical="center"/>
    </xf>
    <xf numFmtId="0" fontId="31" fillId="0" borderId="0" xfId="0" applyFont="1" applyFill="1" applyAlignment="1">
      <alignment horizontal="left" vertical="center"/>
    </xf>
    <xf numFmtId="0" fontId="31" fillId="0" borderId="0" xfId="0" applyFont="1" applyAlignment="1">
      <alignment horizontal="left" vertical="center"/>
    </xf>
    <xf numFmtId="169" fontId="0" fillId="0" borderId="0" xfId="65" applyFont="1" applyBorder="1" applyAlignment="1">
      <alignment horizontal="right" vertical="center" wrapText="1"/>
    </xf>
    <xf numFmtId="0" fontId="24" fillId="10" borderId="10" xfId="0" applyFont="1" applyFill="1" applyBorder="1" applyAlignment="1">
      <alignment horizontal="center" vertical="center" wrapText="1"/>
    </xf>
    <xf numFmtId="177" fontId="0" fillId="0" borderId="18" xfId="65" applyNumberFormat="1" applyFont="1" applyBorder="1" applyAlignment="1">
      <alignment horizontal="right" vertical="center" wrapText="1" indent="3"/>
    </xf>
    <xf numFmtId="171" fontId="0" fillId="0" borderId="9" xfId="65" applyNumberFormat="1" applyFont="1" applyBorder="1" applyAlignment="1">
      <alignment horizontal="right" vertical="center" wrapText="1" indent="3"/>
    </xf>
    <xf numFmtId="171" fontId="0" fillId="0" borderId="10" xfId="65" applyNumberFormat="1" applyFont="1" applyBorder="1" applyAlignment="1">
      <alignment horizontal="right" vertical="center" wrapText="1" indent="3"/>
    </xf>
    <xf numFmtId="171" fontId="0" fillId="0" borderId="18" xfId="65" applyNumberFormat="1" applyFont="1" applyBorder="1" applyAlignment="1">
      <alignment horizontal="right" vertical="center" wrapText="1" indent="3"/>
    </xf>
    <xf numFmtId="171" fontId="0" fillId="0" borderId="50" xfId="65" applyNumberFormat="1" applyFont="1" applyBorder="1" applyAlignment="1">
      <alignment horizontal="right" vertical="center" wrapText="1" indent="3"/>
    </xf>
    <xf numFmtId="0" fontId="24" fillId="10" borderId="51" xfId="0" applyFont="1" applyFill="1" applyBorder="1" applyAlignment="1">
      <alignment horizontal="center" vertical="center" wrapText="1"/>
    </xf>
    <xf numFmtId="0" fontId="24" fillId="10" borderId="52" xfId="0" applyFont="1" applyFill="1" applyBorder="1" applyAlignment="1">
      <alignment horizontal="center" vertical="center" wrapText="1"/>
    </xf>
    <xf numFmtId="0" fontId="24" fillId="10" borderId="53" xfId="0" applyFont="1" applyFill="1" applyBorder="1" applyAlignment="1">
      <alignment horizontal="center" vertical="center" wrapText="1"/>
    </xf>
    <xf numFmtId="0" fontId="24" fillId="0" borderId="54" xfId="0" applyFont="1" applyBorder="1" applyAlignment="1">
      <alignment horizontal="left" vertical="center" wrapText="1"/>
    </xf>
    <xf numFmtId="0" fontId="24" fillId="0" borderId="55" xfId="0" applyFont="1" applyBorder="1" applyAlignment="1">
      <alignment horizontal="left" vertical="center" wrapText="1"/>
    </xf>
    <xf numFmtId="0" fontId="24" fillId="0" borderId="56" xfId="0" applyFont="1" applyBorder="1" applyAlignment="1">
      <alignment horizontal="left" vertical="center" wrapText="1"/>
    </xf>
    <xf numFmtId="0" fontId="24" fillId="10" borderId="55" xfId="0" applyFont="1" applyFill="1" applyBorder="1" applyAlignment="1">
      <alignment horizontal="center" vertical="center" wrapText="1"/>
    </xf>
    <xf numFmtId="171" fontId="0" fillId="0" borderId="54" xfId="65" applyNumberFormat="1" applyFont="1" applyBorder="1" applyAlignment="1">
      <alignment horizontal="right" vertical="center" wrapText="1" indent="3"/>
    </xf>
    <xf numFmtId="171" fontId="0" fillId="0" borderId="55" xfId="65" applyNumberFormat="1" applyFont="1" applyBorder="1" applyAlignment="1">
      <alignment horizontal="right" vertical="center" wrapText="1" indent="3"/>
    </xf>
    <xf numFmtId="171" fontId="0" fillId="0" borderId="56" xfId="65" applyNumberFormat="1" applyFont="1" applyBorder="1" applyAlignment="1">
      <alignment horizontal="right" vertical="center" wrapText="1" indent="3"/>
    </xf>
    <xf numFmtId="171" fontId="0" fillId="11" borderId="43" xfId="65" applyNumberFormat="1" applyFont="1" applyFill="1" applyBorder="1" applyAlignment="1">
      <alignment horizontal="right" vertical="center" wrapText="1" indent="2"/>
    </xf>
    <xf numFmtId="171" fontId="0" fillId="0" borderId="8" xfId="65" applyNumberFormat="1" applyFont="1" applyBorder="1" applyAlignment="1">
      <alignment horizontal="right" vertical="center" wrapText="1" indent="2"/>
    </xf>
    <xf numFmtId="171" fontId="0" fillId="0" borderId="9" xfId="65" applyNumberFormat="1" applyFont="1" applyBorder="1" applyAlignment="1">
      <alignment horizontal="right" vertical="center" wrapText="1" indent="2"/>
    </xf>
    <xf numFmtId="171" fontId="0" fillId="0" borderId="50" xfId="65" applyNumberFormat="1" applyFont="1" applyBorder="1" applyAlignment="1">
      <alignment horizontal="right" vertical="center" wrapText="1" indent="2"/>
    </xf>
    <xf numFmtId="169" fontId="0" fillId="11" borderId="43" xfId="65" applyNumberFormat="1" applyFont="1" applyFill="1" applyBorder="1" applyAlignment="1">
      <alignment horizontal="right" vertical="center" wrapText="1" indent="2"/>
    </xf>
    <xf numFmtId="169" fontId="0" fillId="0" borderId="8" xfId="65" applyNumberFormat="1" applyFont="1" applyBorder="1" applyAlignment="1">
      <alignment horizontal="right" vertical="center" wrapText="1" indent="2"/>
    </xf>
    <xf numFmtId="169" fontId="0" fillId="0" borderId="9" xfId="65" applyNumberFormat="1" applyFont="1" applyBorder="1" applyAlignment="1">
      <alignment horizontal="right" vertical="center" wrapText="1" indent="2"/>
    </xf>
    <xf numFmtId="169" fontId="0" fillId="0" borderId="50" xfId="65" applyNumberFormat="1" applyFont="1" applyBorder="1" applyAlignment="1">
      <alignment horizontal="right" vertical="center" wrapText="1" indent="2"/>
    </xf>
    <xf numFmtId="0" fontId="0" fillId="10" borderId="51" xfId="0" applyFont="1" applyFill="1" applyBorder="1" applyAlignment="1">
      <alignment vertical="center" wrapText="1"/>
    </xf>
    <xf numFmtId="0" fontId="24" fillId="11" borderId="52" xfId="0" applyFont="1" applyFill="1" applyBorder="1" applyAlignment="1">
      <alignment horizontal="left" vertical="center" wrapText="1"/>
    </xf>
    <xf numFmtId="0" fontId="24" fillId="0" borderId="57" xfId="0" applyFont="1" applyBorder="1" applyAlignment="1">
      <alignment horizontal="left" vertical="center" wrapText="1"/>
    </xf>
    <xf numFmtId="0" fontId="24" fillId="0" borderId="58" xfId="0" applyFont="1" applyBorder="1" applyAlignment="1">
      <alignment horizontal="left" vertical="center" wrapText="1"/>
    </xf>
    <xf numFmtId="171" fontId="0" fillId="11" borderId="59" xfId="65" applyNumberFormat="1" applyFont="1" applyFill="1" applyBorder="1" applyAlignment="1">
      <alignment horizontal="right" vertical="center" wrapText="1" indent="2"/>
    </xf>
    <xf numFmtId="171" fontId="0" fillId="11" borderId="53" xfId="65" applyNumberFormat="1" applyFont="1" applyFill="1" applyBorder="1" applyAlignment="1">
      <alignment horizontal="right" vertical="center" wrapText="1" indent="2"/>
    </xf>
    <xf numFmtId="171" fontId="0" fillId="0" borderId="60" xfId="65" applyNumberFormat="1" applyFont="1" applyBorder="1" applyAlignment="1">
      <alignment horizontal="right" vertical="center" wrapText="1" indent="2"/>
    </xf>
    <xf numFmtId="171" fontId="0" fillId="0" borderId="57" xfId="65" applyNumberFormat="1" applyFont="1" applyBorder="1" applyAlignment="1">
      <alignment horizontal="right" vertical="center" wrapText="1" indent="2"/>
    </xf>
    <xf numFmtId="171" fontId="0" fillId="0" borderId="61" xfId="65" applyNumberFormat="1" applyFont="1" applyBorder="1" applyAlignment="1">
      <alignment horizontal="right" vertical="center" wrapText="1" indent="2"/>
    </xf>
    <xf numFmtId="171" fontId="0" fillId="0" borderId="55" xfId="65" applyNumberFormat="1" applyFont="1" applyBorder="1" applyAlignment="1">
      <alignment horizontal="right" vertical="center" wrapText="1" indent="2"/>
    </xf>
    <xf numFmtId="171" fontId="0" fillId="0" borderId="62" xfId="65" applyNumberFormat="1" applyFont="1" applyBorder="1" applyAlignment="1">
      <alignment horizontal="right" vertical="center" wrapText="1" indent="2"/>
    </xf>
    <xf numFmtId="171" fontId="0" fillId="0" borderId="58" xfId="65" applyNumberFormat="1" applyFont="1" applyBorder="1" applyAlignment="1">
      <alignment horizontal="right" vertical="center" wrapText="1" indent="2"/>
    </xf>
    <xf numFmtId="0" fontId="0" fillId="10" borderId="63" xfId="0" applyFont="1" applyFill="1" applyBorder="1" applyAlignment="1">
      <alignment vertical="center" wrapText="1"/>
    </xf>
    <xf numFmtId="0" fontId="24" fillId="10" borderId="64" xfId="0" applyFont="1" applyFill="1" applyBorder="1" applyAlignment="1">
      <alignment horizontal="center" vertical="center" wrapText="1"/>
    </xf>
    <xf numFmtId="0" fontId="24" fillId="10" borderId="65" xfId="0" applyFont="1" applyFill="1" applyBorder="1" applyAlignment="1">
      <alignment horizontal="center" vertical="center" wrapText="1"/>
    </xf>
    <xf numFmtId="0" fontId="24" fillId="11" borderId="64" xfId="0" applyFont="1" applyFill="1" applyBorder="1" applyAlignment="1">
      <alignment horizontal="left" vertical="center" wrapText="1"/>
    </xf>
    <xf numFmtId="0" fontId="24" fillId="0" borderId="66" xfId="0" applyFont="1" applyBorder="1" applyAlignment="1">
      <alignment horizontal="left" vertical="center" wrapText="1"/>
    </xf>
    <xf numFmtId="0" fontId="24" fillId="0" borderId="67" xfId="0" applyFont="1" applyBorder="1" applyAlignment="1">
      <alignment horizontal="left" vertical="center" wrapText="1"/>
    </xf>
    <xf numFmtId="0" fontId="24" fillId="0" borderId="68" xfId="0" applyFont="1" applyBorder="1" applyAlignment="1">
      <alignment horizontal="left" vertical="center" wrapText="1"/>
    </xf>
    <xf numFmtId="0" fontId="24" fillId="10" borderId="57" xfId="0" applyFont="1" applyFill="1" applyBorder="1" applyAlignment="1">
      <alignment horizontal="center" vertical="center" wrapText="1"/>
    </xf>
    <xf numFmtId="0" fontId="24" fillId="10" borderId="56" xfId="0" applyFont="1" applyFill="1" applyBorder="1" applyAlignment="1">
      <alignment horizontal="center" vertical="center" wrapText="1"/>
    </xf>
    <xf numFmtId="0" fontId="24" fillId="0" borderId="54" xfId="0" applyFont="1" applyBorder="1" applyAlignment="1">
      <alignment horizontal="left" vertical="center"/>
    </xf>
    <xf numFmtId="176" fontId="0" fillId="11" borderId="0" xfId="65" applyNumberFormat="1" applyFont="1" applyFill="1" applyBorder="1" applyAlignment="1">
      <alignment horizontal="right" vertical="center" wrapText="1" indent="5"/>
    </xf>
    <xf numFmtId="176" fontId="25" fillId="11" borderId="0" xfId="65" applyNumberFormat="1" applyFont="1" applyFill="1" applyBorder="1" applyAlignment="1">
      <alignment horizontal="right" vertical="center" wrapText="1" indent="5"/>
    </xf>
    <xf numFmtId="176" fontId="25" fillId="11" borderId="52" xfId="65" applyNumberFormat="1" applyFont="1" applyFill="1" applyBorder="1" applyAlignment="1">
      <alignment horizontal="right" vertical="center" wrapText="1" indent="5"/>
    </xf>
    <xf numFmtId="176" fontId="0" fillId="0" borderId="8" xfId="65" applyNumberFormat="1" applyFont="1" applyBorder="1" applyAlignment="1">
      <alignment horizontal="right" vertical="center" wrapText="1" indent="5"/>
    </xf>
    <xf numFmtId="176" fontId="0" fillId="0" borderId="57" xfId="65" applyNumberFormat="1" applyFont="1" applyBorder="1" applyAlignment="1">
      <alignment horizontal="right" vertical="center" wrapText="1" indent="5"/>
    </xf>
    <xf numFmtId="176" fontId="0" fillId="0" borderId="9" xfId="65" applyNumberFormat="1" applyFont="1" applyBorder="1" applyAlignment="1">
      <alignment horizontal="right" vertical="center" wrapText="1" indent="5"/>
    </xf>
    <xf numFmtId="176" fontId="0" fillId="0" borderId="55" xfId="65" applyNumberFormat="1" applyFont="1" applyBorder="1" applyAlignment="1">
      <alignment horizontal="right" vertical="center" wrapText="1" indent="5"/>
    </xf>
    <xf numFmtId="176" fontId="25" fillId="0" borderId="55" xfId="65" applyNumberFormat="1" applyFont="1" applyBorder="1" applyAlignment="1">
      <alignment horizontal="right" vertical="center" wrapText="1" indent="5"/>
    </xf>
    <xf numFmtId="176" fontId="25" fillId="0" borderId="9" xfId="65" applyNumberFormat="1" applyFont="1" applyBorder="1" applyAlignment="1">
      <alignment horizontal="right" vertical="center" wrapText="1" indent="5"/>
    </xf>
    <xf numFmtId="176" fontId="0" fillId="0" borderId="50" xfId="65" applyNumberFormat="1" applyFont="1" applyBorder="1" applyAlignment="1">
      <alignment horizontal="right" vertical="center" wrapText="1" indent="5"/>
    </xf>
    <xf numFmtId="176" fontId="0" fillId="0" borderId="58" xfId="65" applyNumberFormat="1" applyFont="1" applyBorder="1" applyAlignment="1">
      <alignment horizontal="right" vertical="center" wrapText="1" indent="5"/>
    </xf>
    <xf numFmtId="176" fontId="25" fillId="0" borderId="58" xfId="65" applyNumberFormat="1" applyFont="1" applyBorder="1" applyAlignment="1">
      <alignment horizontal="right" vertical="center" wrapText="1" indent="5"/>
    </xf>
    <xf numFmtId="176" fontId="0" fillId="0" borderId="18" xfId="65" applyNumberFormat="1" applyFont="1" applyBorder="1" applyAlignment="1">
      <alignment horizontal="right" vertical="center" wrapText="1" indent="5"/>
    </xf>
    <xf numFmtId="176" fontId="0" fillId="0" borderId="54" xfId="65" applyNumberFormat="1" applyFont="1" applyBorder="1" applyAlignment="1">
      <alignment horizontal="right" vertical="center" wrapText="1" indent="5"/>
    </xf>
    <xf numFmtId="176" fontId="0" fillId="0" borderId="10" xfId="65" applyNumberFormat="1" applyFont="1" applyBorder="1" applyAlignment="1">
      <alignment horizontal="right" vertical="center" wrapText="1" indent="5"/>
    </xf>
    <xf numFmtId="176" fontId="0" fillId="0" borderId="56" xfId="65" applyNumberFormat="1" applyFont="1" applyBorder="1" applyAlignment="1">
      <alignment horizontal="right" vertical="center" wrapText="1" indent="5"/>
    </xf>
    <xf numFmtId="169" fontId="0" fillId="11" borderId="0" xfId="65" applyFont="1" applyFill="1" applyBorder="1" applyAlignment="1">
      <alignment horizontal="right" vertical="center" wrapText="1" indent="5"/>
    </xf>
    <xf numFmtId="169" fontId="0" fillId="0" borderId="8" xfId="65" applyFont="1" applyBorder="1" applyAlignment="1">
      <alignment horizontal="right" vertical="center" wrapText="1" indent="5"/>
    </xf>
    <xf numFmtId="169" fontId="0" fillId="0" borderId="9" xfId="65" applyFont="1" applyBorder="1" applyAlignment="1">
      <alignment horizontal="right" vertical="center" wrapText="1" indent="5"/>
    </xf>
    <xf numFmtId="169" fontId="0" fillId="0" borderId="10" xfId="65" applyFont="1" applyBorder="1" applyAlignment="1">
      <alignment horizontal="right" vertical="center" wrapText="1" indent="5"/>
    </xf>
    <xf numFmtId="169" fontId="0" fillId="0" borderId="50" xfId="65" applyFont="1" applyBorder="1" applyAlignment="1">
      <alignment horizontal="right" vertical="center" wrapText="1" indent="5"/>
    </xf>
    <xf numFmtId="169" fontId="0" fillId="0" borderId="18" xfId="65" applyFont="1" applyBorder="1" applyAlignment="1">
      <alignment horizontal="right" vertical="center" wrapText="1" indent="5"/>
    </xf>
    <xf numFmtId="0" fontId="24" fillId="10" borderId="69" xfId="0" applyFont="1" applyFill="1" applyBorder="1" applyAlignment="1">
      <alignment horizontal="center" vertical="center" wrapText="1"/>
    </xf>
    <xf numFmtId="0" fontId="24" fillId="10" borderId="70" xfId="0" applyFont="1" applyFill="1" applyBorder="1" applyAlignment="1">
      <alignment horizontal="center" vertical="center" wrapText="1"/>
    </xf>
    <xf numFmtId="0" fontId="24" fillId="10" borderId="71" xfId="0" applyFont="1" applyFill="1" applyBorder="1" applyAlignment="1">
      <alignment horizontal="center" vertical="center" wrapText="1"/>
    </xf>
    <xf numFmtId="0" fontId="24" fillId="10" borderId="72" xfId="0" applyFont="1" applyFill="1" applyBorder="1" applyAlignment="1">
      <alignment horizontal="center" vertical="center" wrapText="1"/>
    </xf>
    <xf numFmtId="0" fontId="24" fillId="0" borderId="72" xfId="0" applyFont="1" applyBorder="1" applyAlignment="1">
      <alignment horizontal="left" vertical="center"/>
    </xf>
    <xf numFmtId="169" fontId="25" fillId="11" borderId="0" xfId="65" applyFont="1" applyFill="1" applyBorder="1" applyAlignment="1">
      <alignment horizontal="right" vertical="center" wrapText="1" indent="12"/>
    </xf>
    <xf numFmtId="169" fontId="0" fillId="11" borderId="0" xfId="65" applyFont="1" applyFill="1" applyBorder="1" applyAlignment="1">
      <alignment horizontal="right" vertical="center" wrapText="1" indent="12"/>
    </xf>
    <xf numFmtId="169" fontId="25" fillId="0" borderId="8" xfId="65" applyFont="1" applyBorder="1" applyAlignment="1">
      <alignment horizontal="right" vertical="center" wrapText="1" indent="12"/>
    </xf>
    <xf numFmtId="169" fontId="25" fillId="0" borderId="9" xfId="65" applyFont="1" applyBorder="1" applyAlignment="1">
      <alignment horizontal="right" vertical="center" wrapText="1" indent="12"/>
    </xf>
    <xf numFmtId="169" fontId="0" fillId="0" borderId="8" xfId="65" applyFont="1" applyBorder="1" applyAlignment="1">
      <alignment horizontal="right" vertical="center" wrapText="1" indent="12"/>
    </xf>
    <xf numFmtId="169" fontId="0" fillId="0" borderId="9" xfId="65" applyFont="1" applyBorder="1" applyAlignment="1">
      <alignment horizontal="right" vertical="center" wrapText="1" indent="12"/>
    </xf>
    <xf numFmtId="169" fontId="25" fillId="0" borderId="10" xfId="65" applyFont="1" applyBorder="1" applyAlignment="1">
      <alignment horizontal="right" vertical="center" wrapText="1" indent="12"/>
    </xf>
    <xf numFmtId="169" fontId="0" fillId="0" borderId="10" xfId="65" applyFont="1" applyBorder="1" applyAlignment="1">
      <alignment horizontal="right" vertical="center" wrapText="1" indent="12"/>
    </xf>
    <xf numFmtId="169" fontId="25" fillId="0" borderId="19" xfId="65" applyFont="1" applyBorder="1" applyAlignment="1">
      <alignment horizontal="right" vertical="center" wrapText="1" indent="12"/>
    </xf>
    <xf numFmtId="169" fontId="0" fillId="0" borderId="19" xfId="65" applyFont="1" applyBorder="1" applyAlignment="1">
      <alignment horizontal="right" vertical="center" wrapText="1" indent="12"/>
    </xf>
    <xf numFmtId="171" fontId="0" fillId="11" borderId="19" xfId="65" applyNumberFormat="1" applyFont="1" applyFill="1" applyBorder="1" applyAlignment="1">
      <alignment horizontal="right" vertical="center" wrapText="1" indent="16"/>
    </xf>
    <xf numFmtId="171" fontId="0" fillId="0" borderId="18" xfId="65" applyNumberFormat="1" applyFont="1" applyBorder="1" applyAlignment="1">
      <alignment horizontal="right" vertical="center" wrapText="1" indent="16"/>
    </xf>
    <xf numFmtId="171" fontId="0" fillId="0" borderId="9" xfId="65" applyNumberFormat="1" applyFont="1" applyBorder="1" applyAlignment="1">
      <alignment horizontal="right" vertical="center" wrapText="1" indent="16"/>
    </xf>
    <xf numFmtId="171" fontId="0" fillId="0" borderId="8" xfId="65" applyNumberFormat="1" applyFont="1" applyBorder="1" applyAlignment="1">
      <alignment horizontal="right" vertical="center" wrapText="1" indent="16"/>
    </xf>
    <xf numFmtId="171" fontId="0" fillId="0" borderId="9" xfId="65" applyNumberFormat="1" applyFont="1" applyBorder="1" applyAlignment="1">
      <alignment horizontal="right" vertical="center" wrapText="1" indent="16"/>
    </xf>
    <xf numFmtId="171" fontId="0" fillId="0" borderId="10" xfId="65" applyNumberFormat="1" applyFont="1" applyBorder="1" applyAlignment="1">
      <alignment horizontal="right" vertical="center" wrapText="1" indent="16"/>
    </xf>
    <xf numFmtId="0" fontId="24" fillId="10" borderId="73" xfId="0" applyFont="1" applyFill="1" applyBorder="1" applyAlignment="1">
      <alignment horizontal="center" vertical="center" wrapText="1"/>
    </xf>
    <xf numFmtId="0" fontId="24" fillId="10" borderId="74" xfId="0" applyFont="1" applyFill="1" applyBorder="1" applyAlignment="1">
      <alignment horizontal="center" vertical="center" wrapText="1"/>
    </xf>
    <xf numFmtId="171" fontId="0" fillId="11" borderId="72" xfId="65" applyNumberFormat="1" applyFont="1" applyFill="1" applyBorder="1" applyAlignment="1">
      <alignment horizontal="right" vertical="center" wrapText="1" indent="16"/>
    </xf>
    <xf numFmtId="171" fontId="0" fillId="0" borderId="54" xfId="65" applyNumberFormat="1" applyFont="1" applyBorder="1" applyAlignment="1">
      <alignment horizontal="right" vertical="center" wrapText="1" indent="16"/>
    </xf>
    <xf numFmtId="171" fontId="0" fillId="0" borderId="55" xfId="65" applyNumberFormat="1" applyFont="1" applyBorder="1" applyAlignment="1">
      <alignment horizontal="right" vertical="center" wrapText="1" indent="16"/>
    </xf>
    <xf numFmtId="171" fontId="0" fillId="0" borderId="55" xfId="65" applyNumberFormat="1" applyFont="1" applyFill="1" applyBorder="1" applyAlignment="1">
      <alignment horizontal="right" vertical="center" wrapText="1" indent="16"/>
    </xf>
    <xf numFmtId="171" fontId="0" fillId="0" borderId="57" xfId="65" applyNumberFormat="1" applyFont="1" applyBorder="1" applyAlignment="1">
      <alignment horizontal="right" vertical="center" wrapText="1" indent="16"/>
    </xf>
    <xf numFmtId="171" fontId="0" fillId="0" borderId="56" xfId="65" applyNumberFormat="1" applyFont="1" applyBorder="1" applyAlignment="1">
      <alignment horizontal="right" vertical="center" wrapText="1" indent="16"/>
    </xf>
    <xf numFmtId="0" fontId="24" fillId="10" borderId="51" xfId="0" applyFont="1" applyFill="1" applyBorder="1" applyAlignment="1">
      <alignment horizontal="left" vertical="center" wrapText="1"/>
    </xf>
    <xf numFmtId="0" fontId="24" fillId="11" borderId="51" xfId="0" applyFont="1" applyFill="1" applyBorder="1" applyAlignment="1">
      <alignment horizontal="left" vertical="center" wrapText="1"/>
    </xf>
    <xf numFmtId="0" fontId="24" fillId="0" borderId="52" xfId="0" applyFont="1" applyBorder="1" applyAlignment="1">
      <alignment horizontal="left" vertical="center" wrapText="1"/>
    </xf>
    <xf numFmtId="169" fontId="0" fillId="11" borderId="7" xfId="65" applyFont="1" applyFill="1" applyBorder="1" applyAlignment="1">
      <alignment horizontal="right" vertical="center" wrapText="1" indent="8"/>
    </xf>
    <xf numFmtId="169" fontId="25" fillId="0" borderId="8" xfId="65" applyFont="1" applyBorder="1" applyAlignment="1">
      <alignment horizontal="right" vertical="center" wrapText="1" indent="8"/>
    </xf>
    <xf numFmtId="169" fontId="0" fillId="0" borderId="9" xfId="65" applyFont="1" applyBorder="1" applyAlignment="1">
      <alignment horizontal="right" vertical="center" wrapText="1" indent="8"/>
    </xf>
    <xf numFmtId="169" fontId="25" fillId="0" borderId="9" xfId="65" applyFont="1" applyBorder="1" applyAlignment="1">
      <alignment horizontal="right" vertical="center" wrapText="1" indent="8"/>
    </xf>
    <xf numFmtId="169" fontId="0" fillId="0" borderId="8" xfId="65" applyFont="1" applyBorder="1" applyAlignment="1">
      <alignment horizontal="right" vertical="center" wrapText="1" indent="8"/>
    </xf>
    <xf numFmtId="169" fontId="0" fillId="0" borderId="8" xfId="65" applyFont="1" applyBorder="1" applyAlignment="1">
      <alignment horizontal="right" vertical="center" wrapText="1" indent="8"/>
    </xf>
    <xf numFmtId="169" fontId="0" fillId="0" borderId="9" xfId="65" applyFont="1" applyBorder="1" applyAlignment="1">
      <alignment horizontal="right" vertical="center" wrapText="1" indent="8"/>
    </xf>
    <xf numFmtId="169" fontId="0" fillId="0" borderId="10" xfId="65" applyFont="1" applyBorder="1" applyAlignment="1">
      <alignment horizontal="right" vertical="center" wrapText="1" indent="8"/>
    </xf>
    <xf numFmtId="169" fontId="0" fillId="0" borderId="10" xfId="65" applyFont="1" applyBorder="1" applyAlignment="1">
      <alignment horizontal="right" vertical="center" wrapText="1" indent="8"/>
    </xf>
    <xf numFmtId="169" fontId="0" fillId="0" borderId="0" xfId="65" applyFont="1" applyBorder="1" applyAlignment="1">
      <alignment horizontal="right" vertical="center" wrapText="1" indent="8"/>
    </xf>
    <xf numFmtId="169" fontId="25" fillId="0" borderId="0" xfId="65" applyFont="1" applyBorder="1" applyAlignment="1">
      <alignment horizontal="right" vertical="center" wrapText="1" indent="8"/>
    </xf>
    <xf numFmtId="169" fontId="25" fillId="0" borderId="10" xfId="65" applyFont="1" applyBorder="1" applyAlignment="1">
      <alignment horizontal="right" vertical="center" wrapText="1" indent="8"/>
    </xf>
    <xf numFmtId="169" fontId="0" fillId="10" borderId="8" xfId="65" applyFont="1" applyFill="1" applyBorder="1" applyAlignment="1">
      <alignment horizontal="right" vertical="center" wrapText="1"/>
    </xf>
    <xf numFmtId="4" fontId="20" fillId="36" borderId="45" xfId="66" applyNumberFormat="1" applyFont="1" applyFill="1" applyBorder="1" applyAlignment="1">
      <alignment/>
      <protection/>
    </xf>
    <xf numFmtId="0" fontId="0" fillId="0" borderId="0" xfId="0" applyAlignment="1">
      <alignment vertical="center" wrapText="1"/>
    </xf>
    <xf numFmtId="0" fontId="21" fillId="0" borderId="0" xfId="64" applyNumberFormat="1" applyFont="1" applyAlignment="1">
      <alignment horizontal="left" vertical="center"/>
    </xf>
    <xf numFmtId="0" fontId="21" fillId="0" borderId="0" xfId="64" applyAlignment="1">
      <alignment vertical="center" wrapText="1"/>
    </xf>
    <xf numFmtId="0" fontId="21" fillId="0" borderId="0" xfId="64" applyNumberFormat="1" applyAlignment="1">
      <alignment horizontal="left" vertical="center"/>
    </xf>
    <xf numFmtId="0" fontId="28" fillId="0" borderId="0" xfId="27" applyFont="1" applyAlignment="1">
      <alignment horizontal="center" vertical="center"/>
    </xf>
    <xf numFmtId="0" fontId="0" fillId="0" borderId="0" xfId="0" applyFont="1" applyAlignment="1">
      <alignment horizontal="center" vertical="center"/>
    </xf>
    <xf numFmtId="0" fontId="0" fillId="0" borderId="17" xfId="0" applyFont="1" applyBorder="1" applyAlignment="1">
      <alignment horizontal="center" vertical="center" wrapText="1"/>
    </xf>
    <xf numFmtId="0" fontId="24" fillId="0" borderId="17" xfId="0" applyFont="1" applyFill="1" applyBorder="1" applyAlignment="1">
      <alignment horizontal="center" vertical="center" wrapText="1"/>
    </xf>
    <xf numFmtId="0" fontId="24" fillId="10" borderId="8" xfId="0" applyFont="1" applyFill="1" applyBorder="1" applyAlignment="1">
      <alignment horizontal="center" vertical="center" wrapText="1"/>
    </xf>
    <xf numFmtId="0" fontId="24" fillId="10" borderId="57" xfId="0" applyFont="1" applyFill="1" applyBorder="1" applyAlignment="1">
      <alignment horizontal="center" vertical="center" wrapText="1"/>
    </xf>
    <xf numFmtId="0" fontId="24" fillId="10" borderId="75" xfId="0" applyFont="1" applyFill="1" applyBorder="1" applyAlignment="1">
      <alignment horizontal="center" vertical="center" wrapText="1"/>
    </xf>
    <xf numFmtId="0" fontId="24" fillId="10" borderId="10" xfId="0" applyFont="1" applyFill="1" applyBorder="1" applyAlignment="1">
      <alignment horizontal="center" vertical="center" wrapText="1"/>
    </xf>
    <xf numFmtId="0" fontId="24" fillId="10" borderId="56" xfId="0" applyFont="1" applyFill="1" applyBorder="1" applyAlignment="1">
      <alignment horizontal="center" vertical="center" wrapText="1"/>
    </xf>
    <xf numFmtId="0" fontId="24" fillId="10" borderId="76" xfId="0" applyFont="1" applyFill="1" applyBorder="1" applyAlignment="1">
      <alignment horizontal="center" vertical="center" wrapText="1"/>
    </xf>
    <xf numFmtId="0" fontId="0" fillId="0" borderId="7" xfId="0" applyBorder="1" applyAlignment="1">
      <alignment horizontal="center" vertical="center" wrapText="1"/>
    </xf>
    <xf numFmtId="0" fontId="0" fillId="0" borderId="51" xfId="0" applyBorder="1" applyAlignment="1">
      <alignment horizontal="center" vertical="center" wrapText="1"/>
    </xf>
    <xf numFmtId="0" fontId="24" fillId="10" borderId="7" xfId="0" applyFont="1" applyFill="1" applyBorder="1" applyAlignment="1">
      <alignment horizontal="center" vertical="center" wrapText="1"/>
    </xf>
    <xf numFmtId="0" fontId="0" fillId="0" borderId="0" xfId="0" applyFont="1" applyAlignment="1">
      <alignment horizontal="left"/>
    </xf>
  </cellXfs>
  <cellStyles count="54">
    <cellStyle name="Normal" xfId="0"/>
    <cellStyle name="Percent" xfId="15"/>
    <cellStyle name="Currency" xfId="16"/>
    <cellStyle name="Currency [0]" xfId="17"/>
    <cellStyle name="Comma" xfId="18"/>
    <cellStyle name="Comma [0]" xfId="19"/>
    <cellStyle name="Followed Hyperlink" xfId="20"/>
    <cellStyle name="Heading 1" xfId="21"/>
    <cellStyle name="Heading 2" xfId="22"/>
    <cellStyle name="Heading 3" xfId="23"/>
    <cellStyle name="Heading 4" xfId="24"/>
    <cellStyle name="Hyperlink" xfId="25"/>
    <cellStyle name="Note" xfId="26"/>
    <cellStyle name="Title" xfId="27"/>
    <cellStyle name="Good" xfId="28"/>
    <cellStyle name="Bad" xfId="29"/>
    <cellStyle name="Neutral" xfId="30"/>
    <cellStyle name="Input" xfId="31"/>
    <cellStyle name="Output" xfId="32"/>
    <cellStyle name="Calculation" xfId="33"/>
    <cellStyle name="Linked Cell" xfId="34"/>
    <cellStyle name="Check Cell" xfId="35"/>
    <cellStyle name="Warning Text" xfId="36"/>
    <cellStyle name="Explanatory Text" xfId="37"/>
    <cellStyle name="Total" xfId="38"/>
    <cellStyle name="Accent1" xfId="39"/>
    <cellStyle name="20% - Accent1" xfId="40"/>
    <cellStyle name="40% - Accent1" xfId="41"/>
    <cellStyle name="60% - Accent1" xfId="42"/>
    <cellStyle name="Accent2" xfId="43"/>
    <cellStyle name="20% - Accent2" xfId="44"/>
    <cellStyle name="40% - Accent2" xfId="45"/>
    <cellStyle name="60% - Accent2" xfId="46"/>
    <cellStyle name="Accent3" xfId="47"/>
    <cellStyle name="20% - Accent3" xfId="48"/>
    <cellStyle name="40% - Accent3" xfId="49"/>
    <cellStyle name="60% - Accent3" xfId="50"/>
    <cellStyle name="Accent4" xfId="51"/>
    <cellStyle name="20% - Accent4" xfId="52"/>
    <cellStyle name="40% - Accent4" xfId="53"/>
    <cellStyle name="60% - Accent4" xfId="54"/>
    <cellStyle name="Accent5" xfId="55"/>
    <cellStyle name="20% - Accent5" xfId="56"/>
    <cellStyle name="40% - Accent5" xfId="57"/>
    <cellStyle name="60% - Accent5" xfId="58"/>
    <cellStyle name="Accent6" xfId="59"/>
    <cellStyle name="20% - Accent6" xfId="60"/>
    <cellStyle name="40% - Accent6" xfId="61"/>
    <cellStyle name="60% - Accent6" xfId="62"/>
    <cellStyle name="Banner" xfId="63"/>
    <cellStyle name="Hyperlink" xfId="64"/>
    <cellStyle name="NumberCellStyle" xfId="65"/>
    <cellStyle name="Normal 2" xfId="66"/>
    <cellStyle name="Normal 3" xfId="67"/>
  </cellStyles>
  <dxfs count="2">
    <dxf>
      <font>
        <b/>
        <i val="0"/>
      </font>
      <fill>
        <patternFill>
          <bgColor theme="0" tint="-0.149959996342659"/>
        </patternFill>
      </fill>
      <border>
        <left style="thin">
          <color theme="0" tint="-0.4999699890613556"/>
        </left>
        <right style="thin">
          <color theme="0" tint="-0.4999699890613556"/>
        </right>
        <top style="thin">
          <color theme="0" tint="-0.4999699890613556"/>
        </top>
        <bottom style="thin">
          <color theme="0" tint="-0.4999699890613556"/>
        </bottom>
        <vertical style="thin">
          <color theme="0" tint="-0.4999699890613556"/>
        </vertical>
        <horizontal style="thin">
          <color theme="0" tint="-0.4999699890613556"/>
        </horizontal>
      </border>
    </dxf>
    <dxf>
      <fill>
        <patternFill patternType="none"/>
      </fill>
      <border>
        <left style="thin">
          <color theme="0" tint="-0.4999699890613556"/>
        </left>
        <right style="thin">
          <color theme="0" tint="-0.4999699890613556"/>
        </right>
        <top style="thin">
          <color theme="0" tint="-0.4999699890613556"/>
        </top>
        <bottom style="thin">
          <color theme="0" tint="-0.4999699890613556"/>
        </bottom>
        <vertical style="dashed">
          <color theme="0" tint="-0.4999699890613556"/>
        </vertical>
        <horizontal style="dashed">
          <color theme="0" tint="-0.4999699890613556"/>
        </horizontal>
      </border>
    </dxf>
  </dxfs>
  <tableStyles count="1" defaultTableStyle="TableStyleMedium2" defaultPivotStyle="PivotStyleLight16">
    <tableStyle name="Table Style 1" pivot="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customXml" Target="../customXml/item1.xml" /><Relationship Id="rId25" Type="http://schemas.openxmlformats.org/officeDocument/2006/relationships/customXml" Target="../customXml/item2.xml" /><Relationship Id="rId26" Type="http://schemas.openxmlformats.org/officeDocument/2006/relationships/customXml" Target="../customXml/item3.xml" /><Relationship Id="rId27" Type="http://schemas.openxmlformats.org/officeDocument/2006/relationships/customXml" Target="../customXml/item4.xml" /><Relationship Id="rId2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Index of the area of potatoes, </a:t>
            </a:r>
            <a:r>
              <a:rPr lang="en-US" cap="none" sz="1800" b="1" u="none" baseline="0">
                <a:solidFill>
                  <a:srgbClr val="000000"/>
                </a:solidFill>
                <a:latin typeface="Arial"/>
                <a:ea typeface="Arial"/>
                <a:cs typeface="Arial"/>
              </a:rPr>
              <a:t>
</a:t>
            </a:r>
            <a:r>
              <a:rPr lang="en-US" cap="none" sz="1800" b="1" u="none" baseline="0">
                <a:solidFill>
                  <a:srgbClr val="000000"/>
                </a:solidFill>
                <a:latin typeface="Arial"/>
                <a:ea typeface="Arial"/>
                <a:cs typeface="Arial"/>
              </a:rPr>
              <a:t>main producing Member States, 2000-2020</a:t>
            </a:r>
            <a:r>
              <a:rPr lang="en-US" cap="none" sz="1600" b="0" u="none" baseline="0">
                <a:solidFill>
                  <a:srgbClr val="000000"/>
                </a:solidFill>
                <a:latin typeface="Arial"/>
                <a:ea typeface="Arial"/>
                <a:cs typeface="Arial"/>
              </a:rPr>
              <a:t>
(2000 = 100)</a:t>
            </a:r>
          </a:p>
        </c:rich>
      </c:tx>
      <c:layout>
        <c:manualLayout>
          <c:xMode val="edge"/>
          <c:yMode val="edge"/>
          <c:x val="0.00525"/>
          <c:y val="0.01"/>
        </c:manualLayout>
      </c:layout>
      <c:overlay val="0"/>
      <c:spPr>
        <a:noFill/>
        <a:ln>
          <a:noFill/>
        </a:ln>
      </c:spPr>
    </c:title>
    <c:plotArea>
      <c:layout>
        <c:manualLayout>
          <c:layoutTarget val="inner"/>
          <c:xMode val="edge"/>
          <c:yMode val="edge"/>
          <c:x val="0.0645"/>
          <c:y val="0.2005"/>
          <c:w val="0.7835"/>
          <c:h val="0.597"/>
        </c:manualLayout>
      </c:layout>
      <c:lineChart>
        <c:grouping val="standard"/>
        <c:varyColors val="0"/>
        <c:ser>
          <c:idx val="4"/>
          <c:order val="0"/>
          <c:tx>
            <c:strRef>
              <c:f>'F1'!$B$48</c:f>
              <c:strCache>
                <c:ptCount val="1"/>
                <c:pt idx="0">
                  <c:v>Denmark</c:v>
                </c:pt>
              </c:strCache>
            </c:strRef>
          </c:tx>
          <c:spPr>
            <a:ln w="28575" cap="rnd" cmpd="sng">
              <a:solidFill>
                <a:srgbClr val="5FB441">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'F1'!$C$42:$W$42</c:f>
              <c:numCache/>
            </c:numRef>
          </c:cat>
          <c:val>
            <c:numRef>
              <c:f>'F1'!$C$48:$W$48</c:f>
              <c:numCache/>
            </c:numRef>
          </c:val>
          <c:smooth val="0"/>
        </c:ser>
        <c:ser>
          <c:idx val="6"/>
          <c:order val="1"/>
          <c:tx>
            <c:strRef>
              <c:f>'F1'!$B$47</c:f>
              <c:strCache>
                <c:ptCount val="1"/>
                <c:pt idx="0">
                  <c:v>Belgium</c:v>
                </c:pt>
              </c:strCache>
            </c:strRef>
          </c:tx>
          <c:spPr>
            <a:ln w="28575" cap="rnd" cmpd="sng">
              <a:solidFill>
                <a:srgbClr val="F06423">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'F1'!$C$42:$W$42</c:f>
              <c:numCache/>
            </c:numRef>
          </c:cat>
          <c:val>
            <c:numRef>
              <c:f>'F1'!$C$47:$W$47</c:f>
              <c:numCache/>
            </c:numRef>
          </c:val>
          <c:smooth val="0"/>
        </c:ser>
        <c:ser>
          <c:idx val="1"/>
          <c:order val="2"/>
          <c:tx>
            <c:strRef>
              <c:f>'F1'!$B$44</c:f>
              <c:strCache>
                <c:ptCount val="1"/>
                <c:pt idx="0">
                  <c:v>France</c:v>
                </c:pt>
              </c:strCache>
            </c:strRef>
          </c:tx>
          <c:spPr>
            <a:ln w="28575" cap="rnd" cmpd="sng">
              <a:solidFill>
                <a:srgbClr val="286EB4">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'F1'!$C$42:$W$42</c:f>
              <c:numCache/>
            </c:numRef>
          </c:cat>
          <c:val>
            <c:numRef>
              <c:f>'F1'!$C$44:$W$44</c:f>
              <c:numCache/>
            </c:numRef>
          </c:val>
          <c:smooth val="0"/>
        </c:ser>
        <c:ser>
          <c:idx val="2"/>
          <c:order val="3"/>
          <c:tx>
            <c:strRef>
              <c:f>'F1'!$B$45</c:f>
              <c:strCache>
                <c:ptCount val="1"/>
                <c:pt idx="0">
                  <c:v>Netherlands</c:v>
                </c:pt>
              </c:strCache>
            </c:strRef>
          </c:tx>
          <c:spPr>
            <a:ln w="28575" cap="rnd" cmpd="sng">
              <a:solidFill>
                <a:srgbClr val="FAA519">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'F1'!$C$42:$W$42</c:f>
              <c:numCache/>
            </c:numRef>
          </c:cat>
          <c:val>
            <c:numRef>
              <c:f>'F1'!$C$45:$W$45</c:f>
              <c:numCache/>
            </c:numRef>
          </c:val>
          <c:smooth val="0"/>
        </c:ser>
        <c:ser>
          <c:idx val="0"/>
          <c:order val="4"/>
          <c:tx>
            <c:strRef>
              <c:f>'F1'!$B$43</c:f>
              <c:strCache>
                <c:ptCount val="1"/>
                <c:pt idx="0">
                  <c:v>Germany </c:v>
                </c:pt>
              </c:strCache>
            </c:strRef>
          </c:tx>
          <c:spPr>
            <a:ln w="28575" cap="rnd" cmpd="sng">
              <a:solidFill>
                <a:srgbClr val="B9C31E">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'F1'!$C$42:$W$42</c:f>
              <c:numCache/>
            </c:numRef>
          </c:cat>
          <c:val>
            <c:numRef>
              <c:f>'F1'!$C$43:$W$43</c:f>
              <c:numCache/>
            </c:numRef>
          </c:val>
          <c:smooth val="0"/>
        </c:ser>
        <c:ser>
          <c:idx val="5"/>
          <c:order val="5"/>
          <c:tx>
            <c:strRef>
              <c:f>'F1'!$B$49</c:f>
              <c:strCache>
                <c:ptCount val="1"/>
                <c:pt idx="0">
                  <c:v>Romania</c:v>
                </c:pt>
              </c:strCache>
            </c:strRef>
          </c:tx>
          <c:spPr>
            <a:ln w="28575" cap="rnd" cmpd="sng">
              <a:solidFill>
                <a:srgbClr val="32AFAF">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'F1'!$C$42:$W$42</c:f>
              <c:numCache/>
            </c:numRef>
          </c:cat>
          <c:val>
            <c:numRef>
              <c:f>'F1'!$C$49:$W$49</c:f>
              <c:numCache/>
            </c:numRef>
          </c:val>
          <c:smooth val="0"/>
        </c:ser>
        <c:ser>
          <c:idx val="3"/>
          <c:order val="6"/>
          <c:tx>
            <c:strRef>
              <c:f>'F1'!$B$46</c:f>
              <c:strCache>
                <c:ptCount val="1"/>
                <c:pt idx="0">
                  <c:v>Poland</c:v>
                </c:pt>
              </c:strCache>
            </c:strRef>
          </c:tx>
          <c:spPr>
            <a:ln w="28575" cap="rnd" cmpd="sng">
              <a:solidFill>
                <a:srgbClr val="5FB441">
                  <a:lumMod val="60000"/>
                  <a:lumOff val="4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'F1'!$C$42:$W$42</c:f>
              <c:numCache/>
            </c:numRef>
          </c:cat>
          <c:val>
            <c:numRef>
              <c:f>'F1'!$C$46:$W$46</c:f>
              <c:numCache/>
            </c:numRef>
          </c:val>
          <c:smooth val="0"/>
        </c:ser>
        <c:ser>
          <c:idx val="7"/>
          <c:order val="7"/>
          <c:spPr>
            <a:ln w="28575" cap="rnd" cmpd="sng">
              <a:solidFill>
                <a:srgbClr val="F06423">
                  <a:lumMod val="60000"/>
                  <a:lumOff val="4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'F1'!$C$42:$W$42</c:f>
              <c:numCache/>
            </c:numRef>
          </c:cat>
          <c:val>
            <c:numRef>
              <c:f>'F1'!$B$4</c:f>
              <c:numCache/>
            </c:numRef>
          </c:val>
          <c:smooth val="0"/>
        </c:ser>
        <c:axId val="6529735"/>
        <c:axId val="58767616"/>
      </c:lineChart>
      <c:catAx>
        <c:axId val="6529735"/>
        <c:scaling>
          <c:orientation val="minMax"/>
        </c:scaling>
        <c:axPos val="b"/>
        <c:delete val="0"/>
        <c:numFmt formatCode="General" sourceLinked="1"/>
        <c:majorTickMark val="out"/>
        <c:minorTickMark val="none"/>
        <c:tickLblPos val="low"/>
        <c:spPr>
          <a:noFill/>
          <a:ln w="3175" cap="flat" cmpd="sng">
            <a:solidFill>
              <a:srgbClr val="000000"/>
            </a:solidFill>
            <a:prstDash val="solid"/>
            <a:round/>
          </a:ln>
        </c:spPr>
        <c:txPr>
          <a:bodyPr vert="horz" rot="-5400000"/>
          <a:lstStyle/>
          <a:p>
            <a:pPr>
              <a:defRPr lang="en-US" cap="none" sz="1200" b="0" i="0" u="none" baseline="0">
                <a:solidFill>
                  <a:srgbClr val="000000"/>
                </a:solidFill>
                <a:latin typeface="Arial"/>
                <a:ea typeface="Arial"/>
                <a:cs typeface="Arial"/>
              </a:defRPr>
            </a:pPr>
          </a:p>
        </c:txPr>
        <c:crossAx val="58767616"/>
        <c:crossesAt val="100"/>
        <c:auto val="1"/>
        <c:lblOffset val="100"/>
        <c:noMultiLvlLbl val="0"/>
      </c:catAx>
      <c:valAx>
        <c:axId val="58767616"/>
        <c:scaling>
          <c:orientation val="minMax"/>
        </c:scaling>
        <c:axPos val="l"/>
        <c:majorGridlines>
          <c:spPr>
            <a:ln w="3175" cap="flat" cmpd="sng">
              <a:solidFill>
                <a:srgbClr val="C0C0C0"/>
              </a:solidFill>
              <a:prstDash val="sysDash"/>
              <a:round/>
            </a:ln>
          </c:spPr>
        </c:majorGridlines>
        <c:delete val="0"/>
        <c:numFmt formatCode="#\ ##0_i" sourceLinked="0"/>
        <c:majorTickMark val="none"/>
        <c:minorTickMark val="none"/>
        <c:tickLblPos val="nextTo"/>
        <c:spPr>
          <a:noFill/>
          <a:ln>
            <a:noFill/>
          </a:ln>
        </c:spPr>
        <c:crossAx val="6529735"/>
        <c:crosses val="autoZero"/>
        <c:crossBetween val="between"/>
        <c:dispUnits/>
      </c:valAx>
      <c:spPr>
        <a:noFill/>
        <a:ln>
          <a:noFill/>
        </a:ln>
      </c:spPr>
    </c:plotArea>
    <c:legend>
      <c:legendPos val="r"/>
      <c:legendEntry>
        <c:idx val="7"/>
        <c:delete val="1"/>
      </c:legendEntry>
      <c:layout>
        <c:manualLayout>
          <c:xMode val="edge"/>
          <c:yMode val="edge"/>
          <c:x val="0.8595"/>
          <c:y val="0.2115"/>
          <c:w val="0.138"/>
          <c:h val="0.528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chemeClr val="bg1"/>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900" b="1" u="none" baseline="0">
                <a:solidFill>
                  <a:srgbClr val="000000"/>
                </a:solidFill>
                <a:latin typeface="Arial"/>
                <a:ea typeface="Arial"/>
                <a:cs typeface="Arial"/>
              </a:rPr>
              <a:t>Extra-EU exports in quantity, 2020</a:t>
            </a:r>
          </a:p>
        </c:rich>
      </c:tx>
      <c:layout/>
      <c:overlay val="0"/>
      <c:spPr>
        <a:noFill/>
        <a:ln>
          <a:noFill/>
        </a:ln>
      </c:spPr>
    </c:title>
    <c:plotArea>
      <c:layout>
        <c:manualLayout>
          <c:layoutTarget val="inner"/>
          <c:xMode val="edge"/>
          <c:yMode val="edge"/>
          <c:x val="0.284"/>
          <c:y val="0.37875"/>
          <c:w val="0.44475"/>
          <c:h val="0.492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Pt>
            <c:idx val="2"/>
            <c:spPr>
              <a:solidFill>
                <a:schemeClr val="accent3"/>
              </a:solidFill>
              <a:ln w="19050">
                <a:solidFill>
                  <a:schemeClr val="bg1"/>
                </a:solidFill>
              </a:ln>
            </c:spPr>
          </c:dPt>
          <c:dPt>
            <c:idx val="3"/>
            <c:spPr>
              <a:solidFill>
                <a:schemeClr val="accent4"/>
              </a:solidFill>
              <a:ln w="19050">
                <a:solidFill>
                  <a:schemeClr val="bg1"/>
                </a:solidFill>
              </a:ln>
            </c:spPr>
          </c:dPt>
          <c:dLbls>
            <c:numFmt formatCode="0.0_i%" sourceLinked="0"/>
            <c:spPr>
              <a:noFill/>
              <a:ln>
                <a:noFill/>
              </a:ln>
            </c:spPr>
            <c:dLblPos val="outEnd"/>
            <c:showLegendKey val="0"/>
            <c:showVal val="0"/>
            <c:showBubbleSize val="0"/>
            <c:showCatName val="1"/>
            <c:showSerName val="0"/>
            <c:showLeaderLines val="1"/>
            <c:showPercent val="1"/>
            <c:separator>
</c:separator>
            <c:leaderLines>
              <c:spPr>
                <a:ln w="9525" cap="flat" cmpd="sng">
                  <a:solidFill>
                    <a:schemeClr val="tx1">
                      <a:lumMod val="35000"/>
                      <a:lumOff val="65000"/>
                    </a:schemeClr>
                  </a:solidFill>
                  <a:round/>
                </a:ln>
              </c:spPr>
            </c:leaderLines>
          </c:dLbls>
          <c:cat>
            <c:strRef>
              <c:f>'T6'!$G$7:$J$7</c:f>
              <c:strCache/>
            </c:strRef>
          </c:cat>
          <c:val>
            <c:numRef>
              <c:f>'T6'!$G$9:$J$9</c:f>
              <c:numCache/>
            </c:numRef>
          </c:val>
        </c:ser>
      </c:pieChart>
      <c:spPr>
        <a:noFill/>
        <a:ln>
          <a:noFill/>
        </a:ln>
      </c:spPr>
    </c:plotArea>
    <c:plotVisOnly val="1"/>
    <c:dispBlanksAs val="gap"/>
    <c:showDLblsOverMax val="0"/>
  </c:chart>
  <c:spPr>
    <a:solidFill>
      <a:schemeClr val="bg1"/>
    </a:solidFill>
    <a:ln w="9525" cap="flat" cmpd="sng">
      <a:solidFill>
        <a:schemeClr val="tx1">
          <a:lumMod val="50000"/>
          <a:lumOff val="50000"/>
        </a:schemeClr>
      </a:solidFill>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5675"/>
          <c:y val="0.266"/>
          <c:w val="0.49375"/>
          <c:h val="0.5625"/>
        </c:manualLayout>
      </c:layout>
      <c:pieChart>
        <c:varyColors val="1"/>
        <c:ser>
          <c:idx val="0"/>
          <c:order val="0"/>
          <c:spPr>
            <a:ln>
              <a:no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5FB441">
                  <a:lumMod val="100000"/>
                </a:srgbClr>
              </a:solidFill>
              <a:ln w="19050">
                <a:noFill/>
              </a:ln>
            </c:spPr>
          </c:dPt>
          <c:dPt>
            <c:idx val="1"/>
            <c:spPr>
              <a:solidFill>
                <a:schemeClr val="accent2"/>
              </a:solidFill>
              <a:ln w="19050">
                <a:noFill/>
              </a:ln>
            </c:spPr>
          </c:dPt>
          <c:dPt>
            <c:idx val="2"/>
            <c:spPr>
              <a:solidFill>
                <a:schemeClr val="accent3"/>
              </a:solidFill>
              <a:ln w="19050">
                <a:noFill/>
              </a:ln>
            </c:spPr>
          </c:dPt>
          <c:dPt>
            <c:idx val="3"/>
            <c:spPr>
              <a:solidFill>
                <a:schemeClr val="accent4"/>
              </a:solidFill>
              <a:ln w="19050">
                <a:noFill/>
              </a:ln>
            </c:spPr>
          </c:dPt>
          <c:dPt>
            <c:idx val="4"/>
            <c:spPr>
              <a:solidFill>
                <a:schemeClr val="accent5"/>
              </a:solidFill>
              <a:ln w="19050">
                <a:noFill/>
              </a:ln>
            </c:spPr>
          </c:dPt>
          <c:dPt>
            <c:idx val="5"/>
            <c:spPr>
              <a:solidFill>
                <a:schemeClr val="accent6"/>
              </a:solidFill>
              <a:ln w="19050">
                <a:noFill/>
              </a:ln>
            </c:spPr>
          </c:dPt>
          <c:dPt>
            <c:idx val="6"/>
            <c:spPr>
              <a:solidFill>
                <a:srgbClr val="9ED58A"/>
              </a:solidFill>
              <a:ln w="19050">
                <a:noFill/>
              </a:ln>
            </c:spPr>
          </c:dPt>
          <c:dPt>
            <c:idx val="7"/>
            <c:spPr>
              <a:solidFill>
                <a:srgbClr val="F6A27B"/>
              </a:solidFill>
              <a:ln w="19050">
                <a:noFill/>
              </a:ln>
            </c:spPr>
          </c:dPt>
          <c:dLbls>
            <c:numFmt formatCode="0.0_i%" sourceLinked="0"/>
            <c:spPr>
              <a:noFill/>
              <a:ln>
                <a:noFill/>
              </a:ln>
            </c:spPr>
            <c:dLblPos val="outEnd"/>
            <c:showLegendKey val="0"/>
            <c:showVal val="0"/>
            <c:showBubbleSize val="0"/>
            <c:showCatName val="1"/>
            <c:showSerName val="0"/>
            <c:showLeaderLines val="1"/>
            <c:showPercent val="1"/>
            <c:separator>
</c:separator>
            <c:leaderLines>
              <c:spPr>
                <a:ln w="9525" cap="flat" cmpd="sng">
                  <a:solidFill>
                    <a:schemeClr val="tx1">
                      <a:lumMod val="35000"/>
                      <a:lumOff val="65000"/>
                    </a:schemeClr>
                  </a:solidFill>
                  <a:round/>
                </a:ln>
              </c:spPr>
            </c:leaderLines>
          </c:dLbls>
          <c:cat>
            <c:strRef>
              <c:f>'F2'!$I$7:$I$14</c:f>
              <c:strCache/>
            </c:strRef>
          </c:cat>
          <c:val>
            <c:numRef>
              <c:f>'F2'!$J$7:$J$14</c:f>
              <c:numCache/>
            </c:numRef>
          </c:val>
        </c:ser>
      </c:pieChart>
      <c:spPr>
        <a:noFill/>
        <a:ln>
          <a:noFill/>
        </a:ln>
      </c:spPr>
    </c:plotArea>
    <c:plotVisOnly val="1"/>
    <c:dispBlanksAs val="gap"/>
    <c:showDLblsOverMax val="0"/>
  </c:chart>
  <c:spPr>
    <a:solidFill>
      <a:schemeClr val="bg1"/>
    </a:solidFill>
    <a:ln w="9525">
      <a:noFill/>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Index of the production of potatoes, </a:t>
            </a:r>
            <a:r>
              <a:rPr lang="en-US" cap="none" sz="1800" b="1" u="none" baseline="0">
                <a:solidFill>
                  <a:srgbClr val="000000"/>
                </a:solidFill>
                <a:latin typeface="Arial"/>
                <a:ea typeface="Arial"/>
                <a:cs typeface="Arial"/>
              </a:rPr>
              <a:t>
main producing Member States, 2000-2020</a:t>
            </a:r>
            <a:r>
              <a:rPr lang="en-US" cap="none" sz="1600" b="0" u="none" baseline="0">
                <a:solidFill>
                  <a:srgbClr val="000000"/>
                </a:solidFill>
                <a:latin typeface="Arial"/>
                <a:ea typeface="Arial"/>
                <a:cs typeface="Arial"/>
              </a:rPr>
              <a:t>
(2000 = 100)</a:t>
            </a:r>
          </a:p>
        </c:rich>
      </c:tx>
      <c:layout>
        <c:manualLayout>
          <c:xMode val="edge"/>
          <c:yMode val="edge"/>
          <c:x val="0.00525"/>
          <c:y val="0.01"/>
        </c:manualLayout>
      </c:layout>
      <c:overlay val="0"/>
      <c:spPr>
        <a:noFill/>
        <a:ln>
          <a:noFill/>
        </a:ln>
      </c:spPr>
    </c:title>
    <c:plotArea>
      <c:layout>
        <c:manualLayout>
          <c:layoutTarget val="inner"/>
          <c:xMode val="edge"/>
          <c:yMode val="edge"/>
          <c:x val="0.07025"/>
          <c:y val="0.19875"/>
          <c:w val="0.763"/>
          <c:h val="0.58375"/>
        </c:manualLayout>
      </c:layout>
      <c:lineChart>
        <c:grouping val="standard"/>
        <c:varyColors val="0"/>
        <c:ser>
          <c:idx val="4"/>
          <c:order val="0"/>
          <c:tx>
            <c:strRef>
              <c:f>'F3'!$B$53</c:f>
              <c:strCache>
                <c:ptCount val="1"/>
                <c:pt idx="0">
                  <c:v>Denmark</c:v>
                </c:pt>
              </c:strCache>
            </c:strRef>
          </c:tx>
          <c:spPr>
            <a:ln w="28575" cap="rnd" cmpd="sng">
              <a:solidFill>
                <a:srgbClr val="5FB441">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'F3'!$C$46:$W$46</c:f>
              <c:numCache/>
            </c:numRef>
          </c:cat>
          <c:val>
            <c:numRef>
              <c:f>'F3'!$C$53:$W$53</c:f>
              <c:numCache/>
            </c:numRef>
          </c:val>
          <c:smooth val="0"/>
        </c:ser>
        <c:ser>
          <c:idx val="6"/>
          <c:order val="1"/>
          <c:tx>
            <c:strRef>
              <c:f>'F3'!$B$52</c:f>
              <c:strCache>
                <c:ptCount val="1"/>
                <c:pt idx="0">
                  <c:v>Belgium</c:v>
                </c:pt>
              </c:strCache>
            </c:strRef>
          </c:tx>
          <c:spPr>
            <a:ln w="28575" cap="rnd" cmpd="sng">
              <a:solidFill>
                <a:srgbClr val="F06423">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'F3'!$C$46:$W$46</c:f>
              <c:numCache/>
            </c:numRef>
          </c:cat>
          <c:val>
            <c:numRef>
              <c:f>'F3'!$C$52:$W$52</c:f>
              <c:numCache/>
            </c:numRef>
          </c:val>
          <c:smooth val="0"/>
        </c:ser>
        <c:ser>
          <c:idx val="1"/>
          <c:order val="2"/>
          <c:tx>
            <c:strRef>
              <c:f>'F3'!$B$49</c:f>
              <c:strCache>
                <c:ptCount val="1"/>
                <c:pt idx="0">
                  <c:v>France</c:v>
                </c:pt>
              </c:strCache>
            </c:strRef>
          </c:tx>
          <c:spPr>
            <a:ln w="28575" cap="rnd" cmpd="sng">
              <a:solidFill>
                <a:srgbClr val="286EB4">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'F3'!$C$46:$W$46</c:f>
              <c:numCache/>
            </c:numRef>
          </c:cat>
          <c:val>
            <c:numRef>
              <c:f>'F3'!$C$49:$W$49</c:f>
              <c:numCache/>
            </c:numRef>
          </c:val>
          <c:smooth val="0"/>
        </c:ser>
        <c:ser>
          <c:idx val="0"/>
          <c:order val="3"/>
          <c:tx>
            <c:strRef>
              <c:f>'F3'!$B$48</c:f>
              <c:strCache>
                <c:ptCount val="1"/>
                <c:pt idx="0">
                  <c:v>Germany </c:v>
                </c:pt>
              </c:strCache>
            </c:strRef>
          </c:tx>
          <c:spPr>
            <a:ln w="28575" cap="rnd" cmpd="sng">
              <a:solidFill>
                <a:srgbClr val="FAA519">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'F3'!$C$46:$W$46</c:f>
              <c:numCache/>
            </c:numRef>
          </c:cat>
          <c:val>
            <c:numRef>
              <c:f>'F3'!$C$48:$W$48</c:f>
              <c:numCache/>
            </c:numRef>
          </c:val>
          <c:smooth val="0"/>
        </c:ser>
        <c:ser>
          <c:idx val="2"/>
          <c:order val="4"/>
          <c:tx>
            <c:strRef>
              <c:f>'F3'!$B$50</c:f>
              <c:strCache>
                <c:ptCount val="1"/>
                <c:pt idx="0">
                  <c:v>Netherlands</c:v>
                </c:pt>
              </c:strCache>
            </c:strRef>
          </c:tx>
          <c:spPr>
            <a:ln w="28575" cap="rnd" cmpd="sng">
              <a:solidFill>
                <a:srgbClr val="B9C31E">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'F3'!$C$46:$W$46</c:f>
              <c:numCache/>
            </c:numRef>
          </c:cat>
          <c:val>
            <c:numRef>
              <c:f>'F3'!$C$50:$W$50</c:f>
              <c:numCache/>
            </c:numRef>
          </c:val>
          <c:smooth val="0"/>
        </c:ser>
        <c:ser>
          <c:idx val="5"/>
          <c:order val="5"/>
          <c:tx>
            <c:strRef>
              <c:f>'F3'!$B$54</c:f>
              <c:strCache>
                <c:ptCount val="1"/>
                <c:pt idx="0">
                  <c:v>Romania</c:v>
                </c:pt>
              </c:strCache>
            </c:strRef>
          </c:tx>
          <c:spPr>
            <a:ln w="28575" cap="rnd" cmpd="sng">
              <a:solidFill>
                <a:srgbClr val="32AFAF">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'F3'!$C$46:$W$46</c:f>
              <c:numCache/>
            </c:numRef>
          </c:cat>
          <c:val>
            <c:numRef>
              <c:f>'F3'!$C$54:$W$54</c:f>
              <c:numCache/>
            </c:numRef>
          </c:val>
          <c:smooth val="0"/>
        </c:ser>
        <c:ser>
          <c:idx val="3"/>
          <c:order val="6"/>
          <c:tx>
            <c:strRef>
              <c:f>'F3'!$B$51</c:f>
              <c:strCache>
                <c:ptCount val="1"/>
                <c:pt idx="0">
                  <c:v>Poland</c:v>
                </c:pt>
              </c:strCache>
            </c:strRef>
          </c:tx>
          <c:spPr>
            <a:ln w="28575" cap="rnd" cmpd="sng">
              <a:solidFill>
                <a:srgbClr val="5FB441">
                  <a:lumMod val="60000"/>
                  <a:lumOff val="4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'F3'!$C$46:$W$46</c:f>
              <c:numCache/>
            </c:numRef>
          </c:cat>
          <c:val>
            <c:numRef>
              <c:f>'F3'!$C$51:$W$51</c:f>
              <c:numCache/>
            </c:numRef>
          </c:val>
          <c:smooth val="0"/>
        </c:ser>
        <c:axId val="59146497"/>
        <c:axId val="62556426"/>
      </c:lineChart>
      <c:catAx>
        <c:axId val="59146497"/>
        <c:scaling>
          <c:orientation val="minMax"/>
        </c:scaling>
        <c:axPos val="b"/>
        <c:delete val="0"/>
        <c:numFmt formatCode="General" sourceLinked="1"/>
        <c:majorTickMark val="out"/>
        <c:minorTickMark val="none"/>
        <c:tickLblPos val="low"/>
        <c:spPr>
          <a:noFill/>
          <a:ln w="3175" cap="flat" cmpd="sng">
            <a:solidFill>
              <a:srgbClr val="000000"/>
            </a:solidFill>
            <a:prstDash val="solid"/>
            <a:round/>
          </a:ln>
        </c:spPr>
        <c:txPr>
          <a:bodyPr vert="horz" rot="-5400000"/>
          <a:lstStyle/>
          <a:p>
            <a:pPr>
              <a:defRPr lang="en-US" cap="none" sz="1200" b="0" i="0" u="none" baseline="0">
                <a:solidFill>
                  <a:srgbClr val="000000"/>
                </a:solidFill>
                <a:latin typeface="Arial"/>
                <a:ea typeface="Arial"/>
                <a:cs typeface="Arial"/>
              </a:defRPr>
            </a:pPr>
          </a:p>
        </c:txPr>
        <c:crossAx val="62556426"/>
        <c:crossesAt val="100"/>
        <c:auto val="1"/>
        <c:lblOffset val="100"/>
        <c:noMultiLvlLbl val="0"/>
      </c:catAx>
      <c:valAx>
        <c:axId val="62556426"/>
        <c:scaling>
          <c:orientation val="minMax"/>
        </c:scaling>
        <c:axPos val="l"/>
        <c:majorGridlines>
          <c:spPr>
            <a:ln w="3175" cap="flat" cmpd="sng">
              <a:solidFill>
                <a:srgbClr val="C0C0C0"/>
              </a:solidFill>
              <a:prstDash val="sysDash"/>
              <a:round/>
            </a:ln>
          </c:spPr>
        </c:majorGridlines>
        <c:delete val="0"/>
        <c:numFmt formatCode="#\ ##0_i" sourceLinked="0"/>
        <c:majorTickMark val="none"/>
        <c:minorTickMark val="none"/>
        <c:tickLblPos val="nextTo"/>
        <c:spPr>
          <a:noFill/>
          <a:ln>
            <a:noFill/>
          </a:ln>
        </c:spPr>
        <c:crossAx val="59146497"/>
        <c:crosses val="autoZero"/>
        <c:crossBetween val="between"/>
        <c:dispUnits/>
      </c:valAx>
      <c:spPr>
        <a:noFill/>
        <a:ln>
          <a:noFill/>
        </a:ln>
      </c:spPr>
    </c:plotArea>
    <c:legend>
      <c:legendPos val="r"/>
      <c:layout>
        <c:manualLayout>
          <c:xMode val="edge"/>
          <c:yMode val="edge"/>
          <c:x val="0.8595"/>
          <c:y val="0.19825"/>
          <c:w val="0.1325"/>
          <c:h val="0.503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chemeClr val="bg1"/>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5675"/>
          <c:y val="0.266"/>
          <c:w val="0.49375"/>
          <c:h val="0.56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5FB441">
                  <a:lumMod val="100000"/>
                </a:srgbClr>
              </a:solidFill>
              <a:ln w="19050">
                <a:noFill/>
              </a:ln>
            </c:spPr>
          </c:dPt>
          <c:dPt>
            <c:idx val="1"/>
            <c:spPr>
              <a:solidFill>
                <a:schemeClr val="accent2"/>
              </a:solidFill>
              <a:ln w="19050">
                <a:noFill/>
              </a:ln>
            </c:spPr>
          </c:dPt>
          <c:dPt>
            <c:idx val="2"/>
            <c:spPr>
              <a:solidFill>
                <a:schemeClr val="accent3"/>
              </a:solidFill>
              <a:ln w="19050">
                <a:noFill/>
              </a:ln>
            </c:spPr>
          </c:dPt>
          <c:dPt>
            <c:idx val="3"/>
            <c:spPr>
              <a:solidFill>
                <a:schemeClr val="accent4"/>
              </a:solidFill>
              <a:ln w="19050">
                <a:noFill/>
              </a:ln>
            </c:spPr>
          </c:dPt>
          <c:dPt>
            <c:idx val="4"/>
            <c:spPr>
              <a:solidFill>
                <a:schemeClr val="accent5"/>
              </a:solidFill>
              <a:ln w="19050">
                <a:noFill/>
              </a:ln>
            </c:spPr>
          </c:dPt>
          <c:dPt>
            <c:idx val="5"/>
            <c:spPr>
              <a:solidFill>
                <a:schemeClr val="accent6"/>
              </a:solidFill>
              <a:ln w="19050">
                <a:noFill/>
              </a:ln>
            </c:spPr>
          </c:dPt>
          <c:dLbls>
            <c:dLbl>
              <c:idx val="4"/>
              <c:layout>
                <c:manualLayout>
                  <c:x val="-0.00725"/>
                  <c:y val="-0.01375"/>
                </c:manualLayout>
              </c:layout>
              <c:dLblPos val="bestFit"/>
              <c:showLegendKey val="0"/>
              <c:showVal val="0"/>
              <c:showBubbleSize val="0"/>
              <c:showCatName val="1"/>
              <c:showSerName val="0"/>
              <c:showPercent val="1"/>
              <c:separator>
</c:separator>
            </c:dLbl>
            <c:numFmt formatCode="0.0_i%" sourceLinked="0"/>
            <c:spPr>
              <a:noFill/>
              <a:ln>
                <a:noFill/>
              </a:ln>
            </c:spPr>
            <c:dLblPos val="outEnd"/>
            <c:showLegendKey val="0"/>
            <c:showVal val="0"/>
            <c:showBubbleSize val="0"/>
            <c:showCatName val="1"/>
            <c:showSerName val="0"/>
            <c:showLeaderLines val="1"/>
            <c:showPercent val="1"/>
            <c:separator>
</c:separator>
            <c:leaderLines>
              <c:spPr>
                <a:ln w="9525" cap="flat" cmpd="sng">
                  <a:solidFill>
                    <a:schemeClr val="tx1">
                      <a:lumMod val="35000"/>
                      <a:lumOff val="65000"/>
                    </a:schemeClr>
                  </a:solidFill>
                  <a:round/>
                </a:ln>
              </c:spPr>
            </c:leaderLines>
          </c:dLbls>
          <c:cat>
            <c:strRef>
              <c:f>'F4'!$G$7:$G$12</c:f>
              <c:strCache/>
            </c:strRef>
          </c:cat>
          <c:val>
            <c:numRef>
              <c:f>'F4'!$H$7:$H$12</c:f>
              <c:numCache/>
            </c:numRef>
          </c:val>
        </c:ser>
      </c:pieChart>
      <c:spPr>
        <a:noFill/>
        <a:ln>
          <a:noFill/>
        </a:ln>
      </c:spPr>
    </c:plotArea>
    <c:plotVisOnly val="1"/>
    <c:dispBlanksAs val="gap"/>
    <c:showDLblsOverMax val="0"/>
  </c:chart>
  <c:spPr>
    <a:solidFill>
      <a:schemeClr val="bg1"/>
    </a:solidFill>
    <a:ln w="9525">
      <a:noFill/>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Distribution of potato area and potato holdings, by class of area size, EU-27, 2016</a:t>
            </a:r>
          </a:p>
        </c:rich>
      </c:tx>
      <c:layout>
        <c:manualLayout>
          <c:xMode val="edge"/>
          <c:yMode val="edge"/>
          <c:x val="0.00525"/>
          <c:y val="0.00775"/>
        </c:manualLayout>
      </c:layout>
      <c:overlay val="0"/>
      <c:spPr>
        <a:noFill/>
        <a:ln>
          <a:noFill/>
        </a:ln>
      </c:spPr>
    </c:title>
    <c:plotArea>
      <c:layout>
        <c:manualLayout>
          <c:layoutTarget val="inner"/>
          <c:xMode val="edge"/>
          <c:yMode val="edge"/>
          <c:x val="0.07275"/>
          <c:y val="0.13975"/>
          <c:w val="0.909"/>
          <c:h val="0.66125"/>
        </c:manualLayout>
      </c:layout>
      <c:barChart>
        <c:barDir val="col"/>
        <c:grouping val="clustered"/>
        <c:varyColors val="0"/>
        <c:ser>
          <c:idx val="0"/>
          <c:order val="0"/>
          <c:tx>
            <c:strRef>
              <c:f>'F5'!$N$10</c:f>
              <c:strCache>
                <c:ptCount val="1"/>
                <c:pt idx="0">
                  <c:v>ha</c:v>
                </c:pt>
              </c:strCache>
            </c:strRef>
          </c:tx>
          <c:spPr>
            <a:solidFill>
              <a:srgbClr val="5FB441">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a:noFill/>
              </a:ln>
            </c:spPr>
            <c:showLegendKey val="0"/>
            <c:showVal val="1"/>
            <c:showBubbleSize val="0"/>
            <c:showCatName val="0"/>
            <c:showSerName val="0"/>
            <c:showPercent val="0"/>
          </c:dLbls>
          <c:cat>
            <c:strRef>
              <c:f>'F5'!$M$11:$M$15</c:f>
              <c:strCache/>
            </c:strRef>
          </c:cat>
          <c:val>
            <c:numRef>
              <c:f>'F5'!$N$11:$N$15</c:f>
              <c:numCache/>
            </c:numRef>
          </c:val>
        </c:ser>
        <c:ser>
          <c:idx val="1"/>
          <c:order val="1"/>
          <c:tx>
            <c:strRef>
              <c:f>'F5'!$O$10</c:f>
              <c:strCache>
                <c:ptCount val="1"/>
                <c:pt idx="0">
                  <c:v>holdings </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a:noFill/>
              </a:ln>
            </c:spPr>
            <c:showLegendKey val="0"/>
            <c:showVal val="1"/>
            <c:showBubbleSize val="0"/>
            <c:showCatName val="0"/>
            <c:showSerName val="0"/>
            <c:showPercent val="0"/>
          </c:dLbls>
          <c:cat>
            <c:strRef>
              <c:f>'F5'!$M$11:$M$15</c:f>
              <c:strCache/>
            </c:strRef>
          </c:cat>
          <c:val>
            <c:numRef>
              <c:f>'F5'!$O$11:$O$15</c:f>
              <c:numCache/>
            </c:numRef>
          </c:val>
        </c:ser>
        <c:axId val="26136923"/>
        <c:axId val="33905716"/>
      </c:barChart>
      <c:catAx>
        <c:axId val="26136923"/>
        <c:scaling>
          <c:orientation val="minMax"/>
        </c:scaling>
        <c:axPos val="b"/>
        <c:delete val="0"/>
        <c:numFmt formatCode="General" sourceLinked="1"/>
        <c:majorTickMark val="out"/>
        <c:minorTickMark val="none"/>
        <c:tickLblPos val="nextTo"/>
        <c:spPr>
          <a:ln>
            <a:solidFill>
              <a:srgbClr val="000000"/>
            </a:solidFill>
            <a:prstDash val="solid"/>
          </a:ln>
        </c:spPr>
        <c:crossAx val="33905716"/>
        <c:crosses val="autoZero"/>
        <c:auto val="1"/>
        <c:lblOffset val="100"/>
        <c:noMultiLvlLbl val="0"/>
      </c:catAx>
      <c:valAx>
        <c:axId val="33905716"/>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6136923"/>
        <c:crosses val="autoZero"/>
        <c:crossBetween val="between"/>
        <c:dispUnits/>
      </c:valAx>
    </c:plotArea>
    <c:legend>
      <c:legendPos val="b"/>
      <c:layout>
        <c:manualLayout>
          <c:xMode val="edge"/>
          <c:yMode val="edge"/>
          <c:x val="0.42675"/>
          <c:y val="0.87925"/>
          <c:w val="0.1335"/>
          <c:h val="0.0375"/>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paperSize="9" orientation="landscape"/>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5675"/>
          <c:y val="0.266"/>
          <c:w val="0.49375"/>
          <c:h val="0.56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5FB441">
                  <a:lumMod val="100000"/>
                </a:srgbClr>
              </a:solidFill>
              <a:ln w="19050">
                <a:noFill/>
              </a:ln>
            </c:spPr>
          </c:dPt>
          <c:dPt>
            <c:idx val="1"/>
            <c:spPr>
              <a:solidFill>
                <a:schemeClr val="accent2"/>
              </a:solidFill>
              <a:ln w="19050">
                <a:noFill/>
              </a:ln>
            </c:spPr>
          </c:dPt>
          <c:dPt>
            <c:idx val="2"/>
            <c:spPr>
              <a:solidFill>
                <a:schemeClr val="accent3"/>
              </a:solidFill>
              <a:ln w="19050">
                <a:noFill/>
              </a:ln>
            </c:spPr>
          </c:dPt>
          <c:dPt>
            <c:idx val="3"/>
            <c:spPr>
              <a:solidFill>
                <a:schemeClr val="accent4"/>
              </a:solidFill>
              <a:ln w="19050">
                <a:noFill/>
              </a:ln>
            </c:spPr>
          </c:dPt>
          <c:dPt>
            <c:idx val="4"/>
            <c:spPr>
              <a:solidFill>
                <a:schemeClr val="accent5"/>
              </a:solidFill>
              <a:ln w="19050">
                <a:noFill/>
              </a:ln>
            </c:spPr>
          </c:dPt>
          <c:dPt>
            <c:idx val="5"/>
            <c:spPr>
              <a:solidFill>
                <a:schemeClr val="accent6"/>
              </a:solidFill>
              <a:ln w="19050">
                <a:noFill/>
              </a:ln>
            </c:spPr>
          </c:dPt>
          <c:dPt>
            <c:idx val="6"/>
            <c:spPr>
              <a:solidFill>
                <a:srgbClr val="9ED58A"/>
              </a:solidFill>
              <a:ln w="19050">
                <a:noFill/>
              </a:ln>
            </c:spPr>
          </c:dPt>
          <c:dLbls>
            <c:numFmt formatCode="0.0_i%" sourceLinked="0"/>
            <c:spPr>
              <a:noFill/>
              <a:ln>
                <a:noFill/>
              </a:ln>
            </c:spPr>
            <c:dLblPos val="outEnd"/>
            <c:showLegendKey val="0"/>
            <c:showVal val="0"/>
            <c:showBubbleSize val="0"/>
            <c:showCatName val="1"/>
            <c:showSerName val="0"/>
            <c:showLeaderLines val="1"/>
            <c:showPercent val="1"/>
            <c:separator>
</c:separator>
            <c:leaderLines>
              <c:spPr>
                <a:ln w="9525" cap="flat" cmpd="sng">
                  <a:solidFill>
                    <a:schemeClr val="tx1">
                      <a:lumMod val="35000"/>
                      <a:lumOff val="65000"/>
                    </a:schemeClr>
                  </a:solidFill>
                  <a:round/>
                </a:ln>
              </c:spPr>
            </c:leaderLines>
          </c:dLbls>
          <c:cat>
            <c:strRef>
              <c:f>'F6'!$I$7:$I$13</c:f>
              <c:strCache/>
            </c:strRef>
          </c:cat>
          <c:val>
            <c:numRef>
              <c:f>'F6'!$J$7:$J$13</c:f>
              <c:numCache/>
            </c:numRef>
          </c:val>
        </c:ser>
      </c:pieChart>
      <c:spPr>
        <a:noFill/>
        <a:ln>
          <a:noFill/>
        </a:ln>
      </c:spPr>
    </c:plotArea>
    <c:plotVisOnly val="1"/>
    <c:dispBlanksAs val="gap"/>
    <c:showDLblsOverMax val="0"/>
  </c:chart>
  <c:spPr>
    <a:solidFill>
      <a:schemeClr val="bg1"/>
    </a:solidFill>
    <a:ln w="9525">
      <a:noFill/>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900" b="1" u="none" baseline="0">
                <a:solidFill>
                  <a:srgbClr val="000000"/>
                </a:solidFill>
                <a:latin typeface="Arial"/>
                <a:ea typeface="Arial"/>
                <a:cs typeface="Arial"/>
              </a:rPr>
              <a:t>EU, Intra-EU exports in value, 2020</a:t>
            </a:r>
          </a:p>
        </c:rich>
      </c:tx>
      <c:layout/>
      <c:overlay val="0"/>
      <c:spPr>
        <a:noFill/>
        <a:ln>
          <a:noFill/>
        </a:ln>
      </c:spPr>
    </c:title>
    <c:plotArea>
      <c:layout>
        <c:manualLayout>
          <c:layoutTarget val="inner"/>
          <c:xMode val="edge"/>
          <c:yMode val="edge"/>
          <c:x val="0.284"/>
          <c:y val="0.37875"/>
          <c:w val="0.44475"/>
          <c:h val="0.492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Pt>
            <c:idx val="2"/>
            <c:spPr>
              <a:solidFill>
                <a:schemeClr val="accent3"/>
              </a:solidFill>
              <a:ln w="19050">
                <a:solidFill>
                  <a:schemeClr val="bg1"/>
                </a:solidFill>
              </a:ln>
            </c:spPr>
          </c:dPt>
          <c:dPt>
            <c:idx val="3"/>
            <c:spPr>
              <a:solidFill>
                <a:schemeClr val="accent4"/>
              </a:solidFill>
              <a:ln w="19050">
                <a:solidFill>
                  <a:schemeClr val="bg1"/>
                </a:solidFill>
              </a:ln>
            </c:spPr>
          </c:dPt>
          <c:dLbls>
            <c:numFmt formatCode="0.0_i%" sourceLinked="0"/>
            <c:spPr>
              <a:noFill/>
              <a:ln>
                <a:noFill/>
              </a:ln>
            </c:spPr>
            <c:dLblPos val="outEnd"/>
            <c:showLegendKey val="0"/>
            <c:showVal val="0"/>
            <c:showBubbleSize val="0"/>
            <c:showCatName val="1"/>
            <c:showSerName val="0"/>
            <c:showLeaderLines val="1"/>
            <c:showPercent val="1"/>
            <c:separator>
</c:separator>
            <c:leaderLines>
              <c:spPr>
                <a:ln w="9525" cap="flat" cmpd="sng">
                  <a:solidFill>
                    <a:schemeClr val="tx1">
                      <a:lumMod val="35000"/>
                      <a:lumOff val="65000"/>
                    </a:schemeClr>
                  </a:solidFill>
                  <a:round/>
                </a:ln>
              </c:spPr>
            </c:leaderLines>
          </c:dLbls>
          <c:cat>
            <c:strRef>
              <c:f>'T5'!$C$7:$F$7</c:f>
              <c:strCache/>
            </c:strRef>
          </c:cat>
          <c:val>
            <c:numRef>
              <c:f>'T5'!$C$9:$F$9</c:f>
              <c:numCache/>
            </c:numRef>
          </c:val>
        </c:ser>
      </c:pieChart>
      <c:spPr>
        <a:noFill/>
        <a:ln>
          <a:noFill/>
        </a:ln>
      </c:spPr>
    </c:plotArea>
    <c:plotVisOnly val="1"/>
    <c:dispBlanksAs val="gap"/>
    <c:showDLblsOverMax val="0"/>
  </c:chart>
  <c:spPr>
    <a:solidFill>
      <a:schemeClr val="bg1"/>
    </a:solidFill>
    <a:ln w="9525" cap="flat" cmpd="sng">
      <a:solidFill>
        <a:schemeClr val="tx1">
          <a:lumMod val="50000"/>
          <a:lumOff val="50000"/>
        </a:schemeClr>
      </a:solidFill>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900" b="1" u="none" baseline="0">
                <a:solidFill>
                  <a:srgbClr val="000000"/>
                </a:solidFill>
                <a:latin typeface="Arial"/>
                <a:ea typeface="Arial"/>
                <a:cs typeface="Arial"/>
              </a:rPr>
              <a:t>EU, Intra-EU exports in quantity, 2020</a:t>
            </a:r>
          </a:p>
        </c:rich>
      </c:tx>
      <c:layout>
        <c:manualLayout>
          <c:xMode val="edge"/>
          <c:yMode val="edge"/>
          <c:x val="0.15475"/>
          <c:y val="0.01525"/>
        </c:manualLayout>
      </c:layout>
      <c:overlay val="0"/>
      <c:spPr>
        <a:noFill/>
        <a:ln>
          <a:noFill/>
        </a:ln>
      </c:spPr>
    </c:title>
    <c:plotArea>
      <c:layout>
        <c:manualLayout>
          <c:layoutTarget val="inner"/>
          <c:xMode val="edge"/>
          <c:yMode val="edge"/>
          <c:x val="0.284"/>
          <c:y val="0.37875"/>
          <c:w val="0.44475"/>
          <c:h val="0.492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Pt>
            <c:idx val="2"/>
            <c:spPr>
              <a:solidFill>
                <a:schemeClr val="accent3"/>
              </a:solidFill>
              <a:ln w="19050">
                <a:solidFill>
                  <a:schemeClr val="bg1"/>
                </a:solidFill>
              </a:ln>
            </c:spPr>
          </c:dPt>
          <c:dPt>
            <c:idx val="3"/>
            <c:spPr>
              <a:solidFill>
                <a:schemeClr val="accent4"/>
              </a:solidFill>
              <a:ln w="19050">
                <a:solidFill>
                  <a:schemeClr val="bg1"/>
                </a:solidFill>
              </a:ln>
            </c:spPr>
          </c:dPt>
          <c:dLbls>
            <c:dLbl>
              <c:idx val="2"/>
              <c:layout>
                <c:manualLayout>
                  <c:x val="-0.053"/>
                  <c:y val="-0.0145"/>
                </c:manualLayout>
              </c:layout>
              <c:dLblPos val="bestFit"/>
              <c:showLegendKey val="0"/>
              <c:showVal val="0"/>
              <c:showBubbleSize val="0"/>
              <c:showCatName val="1"/>
              <c:showSerName val="0"/>
              <c:showPercent val="1"/>
              <c:separator>
</c:separator>
            </c:dLbl>
            <c:numFmt formatCode="0.0_i%" sourceLinked="0"/>
            <c:spPr>
              <a:noFill/>
              <a:ln>
                <a:noFill/>
              </a:ln>
            </c:spPr>
            <c:dLblPos val="outEnd"/>
            <c:showLegendKey val="0"/>
            <c:showVal val="0"/>
            <c:showBubbleSize val="0"/>
            <c:showCatName val="1"/>
            <c:showSerName val="0"/>
            <c:showLeaderLines val="1"/>
            <c:showPercent val="1"/>
            <c:separator>
</c:separator>
            <c:leaderLines>
              <c:spPr>
                <a:ln w="9525" cap="flat" cmpd="sng">
                  <a:solidFill>
                    <a:schemeClr val="tx1">
                      <a:lumMod val="35000"/>
                      <a:lumOff val="65000"/>
                    </a:schemeClr>
                  </a:solidFill>
                  <a:round/>
                </a:ln>
              </c:spPr>
            </c:leaderLines>
          </c:dLbls>
          <c:cat>
            <c:strRef>
              <c:f>'T5'!$G$7:$J$7</c:f>
              <c:strCache/>
            </c:strRef>
          </c:cat>
          <c:val>
            <c:numRef>
              <c:f>'T5'!$G$9:$J$9</c:f>
              <c:numCache/>
            </c:numRef>
          </c:val>
        </c:ser>
      </c:pieChart>
      <c:spPr>
        <a:noFill/>
        <a:ln>
          <a:noFill/>
        </a:ln>
      </c:spPr>
    </c:plotArea>
    <c:plotVisOnly val="1"/>
    <c:dispBlanksAs val="gap"/>
    <c:showDLblsOverMax val="0"/>
  </c:chart>
  <c:spPr>
    <a:solidFill>
      <a:schemeClr val="bg1"/>
    </a:solidFill>
    <a:ln w="9525" cap="flat" cmpd="sng">
      <a:solidFill>
        <a:schemeClr val="tx1">
          <a:lumMod val="50000"/>
          <a:lumOff val="50000"/>
        </a:schemeClr>
      </a:solidFill>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900" u="none" baseline="0">
                <a:solidFill>
                  <a:srgbClr val="000000"/>
                </a:solidFill>
                <a:latin typeface="Arial"/>
                <a:ea typeface="Arial"/>
                <a:cs typeface="Arial"/>
              </a:rPr>
              <a:t>Extra</a:t>
            </a:r>
            <a:r>
              <a:rPr lang="en-US" cap="none" sz="900" u="none" baseline="0">
                <a:solidFill>
                  <a:srgbClr val="000000"/>
                </a:solidFill>
                <a:latin typeface="Arial"/>
                <a:ea typeface="Arial"/>
                <a:cs typeface="Arial"/>
              </a:rPr>
              <a:t>-</a:t>
            </a:r>
            <a:r>
              <a:rPr lang="en-US" cap="none" sz="900" u="none" baseline="0">
                <a:solidFill>
                  <a:srgbClr val="000000"/>
                </a:solidFill>
                <a:latin typeface="Arial"/>
                <a:ea typeface="Arial"/>
                <a:cs typeface="Arial"/>
              </a:rPr>
              <a:t>EU exports in value, 2020</a:t>
            </a:r>
          </a:p>
        </c:rich>
      </c:tx>
      <c:layout/>
      <c:overlay val="0"/>
      <c:spPr>
        <a:noFill/>
        <a:ln>
          <a:noFill/>
        </a:ln>
      </c:spPr>
    </c:title>
    <c:plotArea>
      <c:layout>
        <c:manualLayout>
          <c:layoutTarget val="inner"/>
          <c:xMode val="edge"/>
          <c:yMode val="edge"/>
          <c:x val="0.284"/>
          <c:y val="0.37875"/>
          <c:w val="0.44475"/>
          <c:h val="0.492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Pt>
            <c:idx val="2"/>
            <c:spPr>
              <a:solidFill>
                <a:schemeClr val="accent3"/>
              </a:solidFill>
              <a:ln w="19050">
                <a:solidFill>
                  <a:schemeClr val="bg1"/>
                </a:solidFill>
              </a:ln>
            </c:spPr>
          </c:dPt>
          <c:dPt>
            <c:idx val="3"/>
            <c:spPr>
              <a:solidFill>
                <a:schemeClr val="accent4"/>
              </a:solidFill>
              <a:ln w="19050">
                <a:solidFill>
                  <a:schemeClr val="bg1"/>
                </a:solidFill>
              </a:ln>
            </c:spPr>
          </c:dPt>
          <c:dLbls>
            <c:numFmt formatCode="0.0_i%" sourceLinked="0"/>
            <c:spPr>
              <a:noFill/>
              <a:ln>
                <a:noFill/>
              </a:ln>
            </c:spPr>
            <c:dLblPos val="outEnd"/>
            <c:showLegendKey val="0"/>
            <c:showVal val="0"/>
            <c:showBubbleSize val="0"/>
            <c:showCatName val="1"/>
            <c:showSerName val="0"/>
            <c:showLeaderLines val="1"/>
            <c:showPercent val="1"/>
            <c:separator>
</c:separator>
            <c:leaderLines>
              <c:spPr>
                <a:ln w="9525" cap="flat" cmpd="sng">
                  <a:solidFill>
                    <a:schemeClr val="tx1">
                      <a:lumMod val="35000"/>
                      <a:lumOff val="65000"/>
                    </a:schemeClr>
                  </a:solidFill>
                  <a:round/>
                </a:ln>
              </c:spPr>
            </c:leaderLines>
          </c:dLbls>
          <c:cat>
            <c:strRef>
              <c:f>'T6'!$C$7:$F$7</c:f>
              <c:strCache/>
            </c:strRef>
          </c:cat>
          <c:val>
            <c:numRef>
              <c:f>'T6'!$C$9:$F$9</c:f>
              <c:numCache/>
            </c:numRef>
          </c:val>
        </c:ser>
      </c:pieChart>
      <c:spPr>
        <a:noFill/>
        <a:ln>
          <a:noFill/>
        </a:ln>
      </c:spPr>
    </c:plotArea>
    <c:plotVisOnly val="1"/>
    <c:dispBlanksAs val="gap"/>
    <c:showDLblsOverMax val="0"/>
  </c:chart>
  <c:spPr>
    <a:solidFill>
      <a:schemeClr val="bg1"/>
    </a:solidFill>
    <a:ln w="9525" cap="flat" cmpd="sng">
      <a:solidFill>
        <a:schemeClr val="tx1">
          <a:lumMod val="50000"/>
          <a:lumOff val="50000"/>
        </a:schemeClr>
      </a:solidFill>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 Id="rId4" Type="http://schemas.openxmlformats.org/officeDocument/2006/relationships/chart" Target="/xl/charts/chart5.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 Id="rId4"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 Id="rId4" Type="http://schemas.openxmlformats.org/officeDocument/2006/relationships/chart" Target="/xl/charts/chart6.xml" /><Relationship Id="rId5" Type="http://schemas.openxmlformats.org/officeDocument/2006/relationships/image" Target="file:///C:\Program%20Files\DIaLOGIKa\Eurostat%20Layout\Logo\Eurostat%20logo.png"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 Id="rId4"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 Id="rId4"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 Id="rId4" Type="http://schemas.openxmlformats.org/officeDocument/2006/relationships/image" Target="../media/image2.png" /><Relationship Id="rId5" Type="http://schemas.openxmlformats.org/officeDocument/2006/relationships/chart" Target="/xl/charts/chart7.xml" /><Relationship Id="rId6" Type="http://schemas.openxmlformats.org/officeDocument/2006/relationships/chart" Target="/xl/charts/chart8.xm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 Id="rId4" Type="http://schemas.openxmlformats.org/officeDocument/2006/relationships/image" Target="../media/image2.png" /><Relationship Id="rId5" Type="http://schemas.openxmlformats.org/officeDocument/2006/relationships/chart" Target="/xl/charts/chart9.xml" /><Relationship Id="rId6" Type="http://schemas.openxmlformats.org/officeDocument/2006/relationships/chart" Target="/xl/charts/chart10.xm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 Id="rId4"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 Id="rId4"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 Id="rId4"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 Id="rId4" Type="http://schemas.openxmlformats.org/officeDocument/2006/relationships/chart" Target="/xl/charts/chart2.xml" /><Relationship Id="rId5"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 Id="rId4"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 Id="rId4" Type="http://schemas.openxmlformats.org/officeDocument/2006/relationships/chart" Target="/xl/charts/chart4.xml" /><Relationship Id="rId5" Type="http://schemas.openxmlformats.org/officeDocument/2006/relationships/image" Target="file:///C:\Program%20Files\DIaLOGIKa\Eurostat%20Layout\Logo\Eurostat%20logo.png"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9</xdr:row>
      <xdr:rowOff>47625</xdr:rowOff>
    </xdr:from>
    <xdr:to>
      <xdr:col>10</xdr:col>
      <xdr:colOff>190500</xdr:colOff>
      <xdr:row>15</xdr:row>
      <xdr:rowOff>38100</xdr:rowOff>
    </xdr:to>
    <xdr:sp macro="" textlink="">
      <xdr:nvSpPr>
        <xdr:cNvPr id="3" name="Rounded Rectangle 2"/>
        <xdr:cNvSpPr/>
      </xdr:nvSpPr>
      <xdr:spPr>
        <a:xfrm>
          <a:off x="438150" y="1419225"/>
          <a:ext cx="5848350" cy="904875"/>
        </a:xfrm>
        <a:prstGeom prst="roundRect">
          <a:avLst/>
        </a:prstGeom>
        <a:solidFill>
          <a:srgbClr val="9ED58A"/>
        </a:solidFill>
        <a:ln w="9525">
          <a:noFill/>
        </a:ln>
      </xdr:spPr>
      <xdr:style>
        <a:lnRef idx="2">
          <a:schemeClr val="tx1"/>
        </a:lnRef>
        <a:fillRef idx="1">
          <a:schemeClr val="bg1"/>
        </a:fillRef>
        <a:effectRef idx="0">
          <a:schemeClr val="tx1"/>
        </a:effectRef>
        <a:fontRef idx="minor">
          <a:schemeClr val="tx1"/>
        </a:fontRef>
      </xdr:style>
      <xdr:txBody>
        <a:bodyPr vertOverflow="clip" horzOverflow="clip" lIns="1800000" rtlCol="0" anchor="t"/>
        <a:lstStyle/>
        <a:p>
          <a:pPr algn="l"/>
          <a:r>
            <a:rPr lang="en-GB" sz="1100"/>
            <a:t>This</a:t>
          </a:r>
          <a:r>
            <a:rPr lang="en-GB" sz="1100" baseline="0"/>
            <a:t> workbook contains statistics on the potato sector in the European Union extracted from a range of Eurostat's tables(farm structure survey, annual crop production statistics, agricultural prices, agricultural economics accounts).</a:t>
          </a:r>
          <a:endParaRPr lang="en-GB" sz="1100"/>
        </a:p>
      </xdr:txBody>
    </xdr:sp>
    <xdr:clientData/>
  </xdr:twoCellAnchor>
  <xdr:twoCellAnchor editAs="oneCell">
    <xdr:from>
      <xdr:col>0</xdr:col>
      <xdr:colOff>0</xdr:colOff>
      <xdr:row>0</xdr:row>
      <xdr:rowOff>0</xdr:rowOff>
    </xdr:from>
    <xdr:to>
      <xdr:col>3</xdr:col>
      <xdr:colOff>409575</xdr:colOff>
      <xdr:row>2</xdr:row>
      <xdr:rowOff>47625</xdr:rowOff>
    </xdr:to>
    <xdr:pic>
      <xdr:nvPicPr>
        <xdr:cNvPr id="7" name="Picture 6"/>
        <xdr:cNvPicPr preferRelativeResize="1">
          <a:picLocks noChangeAspect="1"/>
        </xdr:cNvPicPr>
      </xdr:nvPicPr>
      <xdr:blipFill>
        <a:blip r:embed="rId1">
          <a:extLst>
            <a:ext uri="{28A0092B-C50C-407E-A947-70E740481C1C}">
              <a14:useLocalDpi xmlns:a14="http://schemas.microsoft.com/office/drawing/2010/main" val="0"/>
            </a:ext>
          </a:extLst>
        </a:blip>
        <a:srcRect l="5944" t="28106" r="9156" b="30732"/>
        <a:stretch>
          <a:fillRect/>
        </a:stretch>
      </xdr:blipFill>
      <xdr:spPr>
        <a:xfrm>
          <a:off x="0" y="0"/>
          <a:ext cx="2238375" cy="352425"/>
        </a:xfrm>
        <a:prstGeom prst="rect">
          <a:avLst/>
        </a:prstGeom>
        <a:solidFill>
          <a:srgbClr val="FFFFFF"/>
        </a:solidFill>
        <a:ln>
          <a:noFill/>
        </a:ln>
      </xdr:spPr>
    </xdr:pic>
    <xdr:clientData/>
  </xdr:twoCellAnchor>
  <xdr:twoCellAnchor>
    <xdr:from>
      <xdr:col>0</xdr:col>
      <xdr:colOff>514350</xdr:colOff>
      <xdr:row>4</xdr:row>
      <xdr:rowOff>28575</xdr:rowOff>
    </xdr:from>
    <xdr:to>
      <xdr:col>3</xdr:col>
      <xdr:colOff>285750</xdr:colOff>
      <xdr:row>13</xdr:row>
      <xdr:rowOff>123825</xdr:rowOff>
    </xdr:to>
    <xdr:sp macro="" textlink="">
      <xdr:nvSpPr>
        <xdr:cNvPr id="10" name="Oval 9"/>
        <xdr:cNvSpPr/>
      </xdr:nvSpPr>
      <xdr:spPr>
        <a:xfrm>
          <a:off x="514350" y="638175"/>
          <a:ext cx="1600200" cy="1466850"/>
        </a:xfrm>
        <a:prstGeom prst="ellipse">
          <a:avLst/>
        </a:prstGeom>
        <a:blipFill>
          <a:blip r:embed="rId2"/>
          <a:srcRect/>
          <a:stretch>
            <a:fillRect/>
          </a:stretch>
        </a:blipFill>
        <a:ln w="0" cmpd="sng">
          <a:noFill/>
        </a:ln>
        <a:effectLst>
          <a:outerShdw blurRad="76200" dist="38100" dir="2700000" algn="tl" rotWithShape="0">
            <a:schemeClr val="tx1">
              <a:alpha val="50000"/>
            </a:schemeClr>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BE" sz="1100"/>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57150</xdr:rowOff>
    </xdr:from>
    <xdr:to>
      <xdr:col>0</xdr:col>
      <xdr:colOff>295275</xdr:colOff>
      <xdr:row>0</xdr:row>
      <xdr:rowOff>314325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8575" y="57150"/>
          <a:ext cx="266700" cy="257175"/>
        </a:xfrm>
        <a:prstGeom prst="rect">
          <a:avLst/>
        </a:prstGeom>
        <a:ln>
          <a:noFill/>
        </a:ln>
      </xdr:spPr>
    </xdr:pic>
    <xdr:clientData/>
  </xdr:twoCellAnchor>
  <xdr:oneCellAnchor>
    <xdr:from>
      <xdr:col>1</xdr:col>
      <xdr:colOff>38100</xdr:colOff>
      <xdr:row>5</xdr:row>
      <xdr:rowOff>19050</xdr:rowOff>
    </xdr:from>
    <xdr:ext cx="10363200" cy="6534150"/>
    <xdr:graphicFrame macro="">
      <xdr:nvGraphicFramePr>
        <xdr:cNvPr id="4" name="Chart 3"/>
        <xdr:cNvGraphicFramePr/>
      </xdr:nvGraphicFramePr>
      <xdr:xfrm>
        <a:off x="333375" y="1085850"/>
        <a:ext cx="10363200" cy="6534150"/>
      </xdr:xfrm>
      <a:graphic>
        <a:graphicData uri="http://schemas.openxmlformats.org/drawingml/2006/chart">
          <c:chart xmlns:c="http://schemas.openxmlformats.org/drawingml/2006/chart" r:id="rId4"/>
        </a:graphicData>
      </a:graphic>
    </xdr:graphicFrame>
    <xdr:clientData/>
  </xdr:oneCellAnchor>
  <xdr:twoCellAnchor>
    <xdr:from>
      <xdr:col>15</xdr:col>
      <xdr:colOff>600075</xdr:colOff>
      <xdr:row>4</xdr:row>
      <xdr:rowOff>85725</xdr:rowOff>
    </xdr:from>
    <xdr:to>
      <xdr:col>18</xdr:col>
      <xdr:colOff>371475</xdr:colOff>
      <xdr:row>9</xdr:row>
      <xdr:rowOff>104775</xdr:rowOff>
    </xdr:to>
    <xdr:sp macro="" textlink="">
      <xdr:nvSpPr>
        <xdr:cNvPr id="5" name="Rectangular Callout 4"/>
        <xdr:cNvSpPr/>
      </xdr:nvSpPr>
      <xdr:spPr>
        <a:xfrm>
          <a:off x="14563725" y="1000125"/>
          <a:ext cx="1600200" cy="781050"/>
        </a:xfrm>
        <a:prstGeom prst="wedgeRectCallout">
          <a:avLst>
            <a:gd name="adj1" fmla="val -71187"/>
            <a:gd name="adj2" fmla="val 45389"/>
          </a:avLst>
        </a:prstGeom>
        <a:ln>
          <a:headEnd type="none"/>
          <a:tailEnd type="none"/>
        </a:ln>
      </xdr:spPr>
      <xdr:style>
        <a:lnRef idx="1">
          <a:schemeClr val="accent5"/>
        </a:lnRef>
        <a:fillRef idx="2">
          <a:schemeClr val="accent5"/>
        </a:fillRef>
        <a:effectRef idx="1">
          <a:schemeClr val="accent5"/>
        </a:effectRef>
        <a:fontRef idx="minor">
          <a:schemeClr val="tx1"/>
        </a:fontRef>
      </xdr:style>
      <xdr:txBody>
        <a:bodyPr vertOverflow="clip" horzOverflow="clip" rtlCol="0" anchor="t"/>
        <a:lstStyle/>
        <a:p>
          <a:pPr algn="l"/>
          <a:r>
            <a:rPr lang="fr-BE" sz="1100"/>
            <a:t>Formulas have been adjusted to reference EU27 countries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57150</xdr:rowOff>
    </xdr:from>
    <xdr:to>
      <xdr:col>0</xdr:col>
      <xdr:colOff>285750</xdr:colOff>
      <xdr:row>0</xdr:row>
      <xdr:rowOff>314325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8575" y="57150"/>
          <a:ext cx="257175" cy="257175"/>
        </a:xfrm>
        <a:prstGeom prst="rect">
          <a:avLst/>
        </a:prstGeom>
        <a:ln>
          <a:noFill/>
        </a:ln>
      </xdr:spPr>
    </xdr:pic>
    <xdr:clientData/>
  </xdr:twoCellAnchor>
  <xdr:twoCellAnchor editAs="oneCell">
    <xdr:from>
      <xdr:col>0</xdr:col>
      <xdr:colOff>47625</xdr:colOff>
      <xdr:row>40</xdr:row>
      <xdr:rowOff>104775</xdr:rowOff>
    </xdr:from>
    <xdr:to>
      <xdr:col>1</xdr:col>
      <xdr:colOff>9525</xdr:colOff>
      <xdr:row>42</xdr:row>
      <xdr:rowOff>57150</xdr:rowOff>
    </xdr:to>
    <xdr:pic>
      <xdr:nvPicPr>
        <xdr:cNvPr id="4" name="Picture 3"/>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47625" y="6657975"/>
          <a:ext cx="257175" cy="25717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57150</xdr:rowOff>
    </xdr:from>
    <xdr:to>
      <xdr:col>0</xdr:col>
      <xdr:colOff>285750</xdr:colOff>
      <xdr:row>0</xdr:row>
      <xdr:rowOff>314325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8575" y="57150"/>
          <a:ext cx="257175" cy="257175"/>
        </a:xfrm>
        <a:prstGeom prst="rect">
          <a:avLst/>
        </a:prstGeom>
        <a:ln>
          <a:noFill/>
        </a:ln>
      </xdr:spPr>
    </xdr:pic>
    <xdr:clientData/>
  </xdr:twoCellAnchor>
  <xdr:twoCellAnchor>
    <xdr:from>
      <xdr:col>1</xdr:col>
      <xdr:colOff>438150</xdr:colOff>
      <xdr:row>4</xdr:row>
      <xdr:rowOff>114300</xdr:rowOff>
    </xdr:from>
    <xdr:to>
      <xdr:col>4</xdr:col>
      <xdr:colOff>790575</xdr:colOff>
      <xdr:row>34</xdr:row>
      <xdr:rowOff>57150</xdr:rowOff>
    </xdr:to>
    <xdr:graphicFrame macro="">
      <xdr:nvGraphicFramePr>
        <xdr:cNvPr id="3" name="Chart 2"/>
        <xdr:cNvGraphicFramePr/>
      </xdr:nvGraphicFramePr>
      <xdr:xfrm>
        <a:off x="733425" y="1066800"/>
        <a:ext cx="5143500" cy="4514850"/>
      </xdr:xfrm>
      <a:graphic>
        <a:graphicData uri="http://schemas.openxmlformats.org/drawingml/2006/chart">
          <c:chart xmlns:c="http://schemas.openxmlformats.org/drawingml/2006/chart" r:id="rId4"/>
        </a:graphicData>
      </a:graphic>
    </xdr:graphicFrame>
    <xdr:clientData/>
  </xdr:twoCellAnchor>
  <xdr:twoCellAnchor>
    <xdr:from>
      <xdr:col>2</xdr:col>
      <xdr:colOff>1095375</xdr:colOff>
      <xdr:row>17</xdr:row>
      <xdr:rowOff>38100</xdr:rowOff>
    </xdr:from>
    <xdr:to>
      <xdr:col>3</xdr:col>
      <xdr:colOff>485775</xdr:colOff>
      <xdr:row>24</xdr:row>
      <xdr:rowOff>66675</xdr:rowOff>
    </xdr:to>
    <xdr:sp macro="" textlink="$I$15">
      <xdr:nvSpPr>
        <xdr:cNvPr id="4" name="Oval 3"/>
        <xdr:cNvSpPr>
          <a:spLocks noChangeAspect="1"/>
        </xdr:cNvSpPr>
      </xdr:nvSpPr>
      <xdr:spPr>
        <a:xfrm>
          <a:off x="2771775" y="2971800"/>
          <a:ext cx="1095375" cy="1095375"/>
        </a:xfrm>
        <a:prstGeom prst="ellipse">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fld id="{E17FA8FD-8915-4612-853A-8D85EDBD8A2D}" type="TxLink">
            <a:rPr lang="en-US" sz="900" b="1" i="0" u="none" strike="noStrike">
              <a:solidFill>
                <a:srgbClr val="000000"/>
              </a:solidFill>
              <a:latin typeface="Arial"/>
              <a:cs typeface="Arial"/>
            </a:rPr>
            <a:pPr algn="ctr"/>
            <a:t>EU 
12.3 billion EUR</a:t>
          </a:fld>
          <a:endParaRPr lang="fr-BE" sz="1100"/>
        </a:p>
      </xdr:txBody>
    </xdr:sp>
    <xdr:clientData/>
  </xdr:twoCellAnchor>
  <xdr:twoCellAnchor editAs="oneCell">
    <xdr:from>
      <xdr:col>3</xdr:col>
      <xdr:colOff>1228725</xdr:colOff>
      <xdr:row>33</xdr:row>
      <xdr:rowOff>76200</xdr:rowOff>
    </xdr:from>
    <xdr:to>
      <xdr:col>4</xdr:col>
      <xdr:colOff>1114425</xdr:colOff>
      <xdr:row>36</xdr:row>
      <xdr:rowOff>114300</xdr:rowOff>
    </xdr:to>
    <xdr:pic>
      <xdr:nvPicPr>
        <xdr:cNvPr id="5" name="Picture 4"/>
        <xdr:cNvPicPr preferRelativeResize="1">
          <a:picLocks noChangeAspect="1"/>
        </xdr:cNvPicPr>
      </xdr:nvPicPr>
      <xdr:blipFill>
        <a:blip r:link="rId5"/>
        <a:stretch>
          <a:fillRect/>
        </a:stretch>
      </xdr:blipFill>
      <xdr:spPr>
        <a:xfrm>
          <a:off x="4610100" y="5448300"/>
          <a:ext cx="1590675" cy="49530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57150</xdr:rowOff>
    </xdr:from>
    <xdr:to>
      <xdr:col>0</xdr:col>
      <xdr:colOff>295275</xdr:colOff>
      <xdr:row>0</xdr:row>
      <xdr:rowOff>314325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8575" y="57150"/>
          <a:ext cx="266700" cy="257175"/>
        </a:xfrm>
        <a:prstGeom prst="rect">
          <a:avLst/>
        </a:prstGeom>
        <a:ln>
          <a:noFill/>
        </a:ln>
      </xdr:spPr>
    </xdr:pic>
    <xdr:clientData/>
  </xdr:twoCellAnchor>
  <xdr:twoCellAnchor editAs="oneCell">
    <xdr:from>
      <xdr:col>0</xdr:col>
      <xdr:colOff>19050</xdr:colOff>
      <xdr:row>47</xdr:row>
      <xdr:rowOff>104775</xdr:rowOff>
    </xdr:from>
    <xdr:to>
      <xdr:col>0</xdr:col>
      <xdr:colOff>276225</xdr:colOff>
      <xdr:row>49</xdr:row>
      <xdr:rowOff>57150</xdr:rowOff>
    </xdr:to>
    <xdr:pic>
      <xdr:nvPicPr>
        <xdr:cNvPr id="3" name="Picture 2"/>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19050" y="8181975"/>
          <a:ext cx="257175" cy="257175"/>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57150</xdr:rowOff>
    </xdr:from>
    <xdr:to>
      <xdr:col>0</xdr:col>
      <xdr:colOff>295275</xdr:colOff>
      <xdr:row>0</xdr:row>
      <xdr:rowOff>314325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8575" y="57150"/>
          <a:ext cx="266700" cy="257175"/>
        </a:xfrm>
        <a:prstGeom prst="rect">
          <a:avLst/>
        </a:prstGeom>
        <a:ln>
          <a:noFill/>
        </a:ln>
      </xdr:spPr>
    </xdr:pic>
    <xdr:clientData/>
  </xdr:twoCellAnchor>
  <xdr:twoCellAnchor editAs="oneCell">
    <xdr:from>
      <xdr:col>0</xdr:col>
      <xdr:colOff>19050</xdr:colOff>
      <xdr:row>44</xdr:row>
      <xdr:rowOff>9525</xdr:rowOff>
    </xdr:from>
    <xdr:to>
      <xdr:col>0</xdr:col>
      <xdr:colOff>276225</xdr:colOff>
      <xdr:row>45</xdr:row>
      <xdr:rowOff>114300</xdr:rowOff>
    </xdr:to>
    <xdr:pic>
      <xdr:nvPicPr>
        <xdr:cNvPr id="3" name="Picture 2"/>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19050" y="7115175"/>
          <a:ext cx="257175" cy="257175"/>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57150</xdr:rowOff>
    </xdr:from>
    <xdr:to>
      <xdr:col>0</xdr:col>
      <xdr:colOff>295275</xdr:colOff>
      <xdr:row>0</xdr:row>
      <xdr:rowOff>314325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8575" y="57150"/>
          <a:ext cx="266700" cy="257175"/>
        </a:xfrm>
        <a:prstGeom prst="rect">
          <a:avLst/>
        </a:prstGeom>
        <a:ln>
          <a:noFill/>
        </a:ln>
      </xdr:spPr>
    </xdr:pic>
    <xdr:clientData/>
  </xdr:twoCellAnchor>
  <xdr:twoCellAnchor editAs="oneCell">
    <xdr:from>
      <xdr:col>0</xdr:col>
      <xdr:colOff>28575</xdr:colOff>
      <xdr:row>39</xdr:row>
      <xdr:rowOff>180975</xdr:rowOff>
    </xdr:from>
    <xdr:to>
      <xdr:col>0</xdr:col>
      <xdr:colOff>295275</xdr:colOff>
      <xdr:row>41</xdr:row>
      <xdr:rowOff>95250</xdr:rowOff>
    </xdr:to>
    <xdr:pic>
      <xdr:nvPicPr>
        <xdr:cNvPr id="3" name="Picture 2"/>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28575" y="7524750"/>
          <a:ext cx="266700" cy="257175"/>
        </a:xfrm>
        <a:prstGeom prst="rect">
          <a:avLst/>
        </a:prstGeom>
        <a:ln>
          <a:noFill/>
        </a:ln>
      </xdr:spPr>
    </xdr:pic>
    <xdr:clientData/>
  </xdr:twoCellAnchor>
  <xdr:oneCellAnchor>
    <xdr:from>
      <xdr:col>11</xdr:col>
      <xdr:colOff>28575</xdr:colOff>
      <xdr:row>6</xdr:row>
      <xdr:rowOff>9525</xdr:rowOff>
    </xdr:from>
    <xdr:ext cx="2867025" cy="3048000"/>
    <xdr:graphicFrame macro="">
      <xdr:nvGraphicFramePr>
        <xdr:cNvPr id="4" name="Chart 3"/>
        <xdr:cNvGraphicFramePr/>
      </xdr:nvGraphicFramePr>
      <xdr:xfrm>
        <a:off x="8867775" y="1343025"/>
        <a:ext cx="2867025" cy="3048000"/>
      </xdr:xfrm>
      <a:graphic>
        <a:graphicData uri="http://schemas.openxmlformats.org/drawingml/2006/chart">
          <c:chart xmlns:c="http://schemas.openxmlformats.org/drawingml/2006/chart" r:id="rId5"/>
        </a:graphicData>
      </a:graphic>
    </xdr:graphicFrame>
    <xdr:clientData/>
  </xdr:oneCellAnchor>
  <xdr:oneCellAnchor>
    <xdr:from>
      <xdr:col>11</xdr:col>
      <xdr:colOff>19050</xdr:colOff>
      <xdr:row>22</xdr:row>
      <xdr:rowOff>38100</xdr:rowOff>
    </xdr:from>
    <xdr:ext cx="2867025" cy="2895600"/>
    <xdr:graphicFrame macro="">
      <xdr:nvGraphicFramePr>
        <xdr:cNvPr id="5" name="Chart 4"/>
        <xdr:cNvGraphicFramePr/>
      </xdr:nvGraphicFramePr>
      <xdr:xfrm>
        <a:off x="8858250" y="4495800"/>
        <a:ext cx="2867025" cy="2895600"/>
      </xdr:xfrm>
      <a:graphic>
        <a:graphicData uri="http://schemas.openxmlformats.org/drawingml/2006/chart">
          <c:chart xmlns:c="http://schemas.openxmlformats.org/drawingml/2006/chart" r:id="rId6"/>
        </a:graphicData>
      </a:graphic>
    </xdr:graphicFrame>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57150</xdr:rowOff>
    </xdr:from>
    <xdr:to>
      <xdr:col>0</xdr:col>
      <xdr:colOff>295275</xdr:colOff>
      <xdr:row>0</xdr:row>
      <xdr:rowOff>314325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8575" y="57150"/>
          <a:ext cx="266700" cy="257175"/>
        </a:xfrm>
        <a:prstGeom prst="rect">
          <a:avLst/>
        </a:prstGeom>
        <a:ln>
          <a:noFill/>
        </a:ln>
      </xdr:spPr>
    </xdr:pic>
    <xdr:clientData/>
  </xdr:twoCellAnchor>
  <xdr:twoCellAnchor editAs="oneCell">
    <xdr:from>
      <xdr:col>0</xdr:col>
      <xdr:colOff>28575</xdr:colOff>
      <xdr:row>39</xdr:row>
      <xdr:rowOff>180975</xdr:rowOff>
    </xdr:from>
    <xdr:to>
      <xdr:col>0</xdr:col>
      <xdr:colOff>295275</xdr:colOff>
      <xdr:row>41</xdr:row>
      <xdr:rowOff>95250</xdr:rowOff>
    </xdr:to>
    <xdr:pic>
      <xdr:nvPicPr>
        <xdr:cNvPr id="3" name="Picture 2"/>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28575" y="6924675"/>
          <a:ext cx="266700" cy="257175"/>
        </a:xfrm>
        <a:prstGeom prst="rect">
          <a:avLst/>
        </a:prstGeom>
        <a:ln>
          <a:noFill/>
        </a:ln>
      </xdr:spPr>
    </xdr:pic>
    <xdr:clientData/>
  </xdr:twoCellAnchor>
  <xdr:oneCellAnchor>
    <xdr:from>
      <xdr:col>11</xdr:col>
      <xdr:colOff>9525</xdr:colOff>
      <xdr:row>2</xdr:row>
      <xdr:rowOff>152400</xdr:rowOff>
    </xdr:from>
    <xdr:ext cx="2867025" cy="2895600"/>
    <xdr:graphicFrame macro="">
      <xdr:nvGraphicFramePr>
        <xdr:cNvPr id="4" name="Chart 3"/>
        <xdr:cNvGraphicFramePr/>
      </xdr:nvGraphicFramePr>
      <xdr:xfrm>
        <a:off x="9029700" y="723900"/>
        <a:ext cx="2867025" cy="2895600"/>
      </xdr:xfrm>
      <a:graphic>
        <a:graphicData uri="http://schemas.openxmlformats.org/drawingml/2006/chart">
          <c:chart xmlns:c="http://schemas.openxmlformats.org/drawingml/2006/chart" r:id="rId5"/>
        </a:graphicData>
      </a:graphic>
    </xdr:graphicFrame>
    <xdr:clientData/>
  </xdr:oneCellAnchor>
  <xdr:oneCellAnchor>
    <xdr:from>
      <xdr:col>11</xdr:col>
      <xdr:colOff>0</xdr:colOff>
      <xdr:row>21</xdr:row>
      <xdr:rowOff>38100</xdr:rowOff>
    </xdr:from>
    <xdr:ext cx="2867025" cy="2895600"/>
    <xdr:graphicFrame macro="">
      <xdr:nvGraphicFramePr>
        <xdr:cNvPr id="5" name="Chart 4"/>
        <xdr:cNvGraphicFramePr/>
      </xdr:nvGraphicFramePr>
      <xdr:xfrm>
        <a:off x="9020175" y="3886200"/>
        <a:ext cx="2867025" cy="2895600"/>
      </xdr:xfrm>
      <a:graphic>
        <a:graphicData uri="http://schemas.openxmlformats.org/drawingml/2006/chart">
          <c:chart xmlns:c="http://schemas.openxmlformats.org/drawingml/2006/chart" r:id="rId6"/>
        </a:graphicData>
      </a:graphic>
    </xdr:graphicFrame>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57150</xdr:rowOff>
    </xdr:from>
    <xdr:to>
      <xdr:col>0</xdr:col>
      <xdr:colOff>295275</xdr:colOff>
      <xdr:row>0</xdr:row>
      <xdr:rowOff>314325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8575" y="57150"/>
          <a:ext cx="266700" cy="257175"/>
        </a:xfrm>
        <a:prstGeom prst="rect">
          <a:avLst/>
        </a:prstGeom>
        <a:ln>
          <a:noFill/>
        </a:ln>
      </xdr:spPr>
    </xdr:pic>
    <xdr:clientData/>
  </xdr:twoCellAnchor>
  <xdr:twoCellAnchor editAs="oneCell">
    <xdr:from>
      <xdr:col>0</xdr:col>
      <xdr:colOff>19050</xdr:colOff>
      <xdr:row>17</xdr:row>
      <xdr:rowOff>104775</xdr:rowOff>
    </xdr:from>
    <xdr:to>
      <xdr:col>0</xdr:col>
      <xdr:colOff>276225</xdr:colOff>
      <xdr:row>19</xdr:row>
      <xdr:rowOff>57150</xdr:rowOff>
    </xdr:to>
    <xdr:pic>
      <xdr:nvPicPr>
        <xdr:cNvPr id="3" name="Picture 2"/>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19050" y="6619875"/>
          <a:ext cx="257175" cy="2571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57150</xdr:rowOff>
    </xdr:from>
    <xdr:to>
      <xdr:col>0</xdr:col>
      <xdr:colOff>295275</xdr:colOff>
      <xdr:row>0</xdr:row>
      <xdr:rowOff>314325</xdr:rowOff>
    </xdr:to>
    <xdr:pic>
      <xdr:nvPicPr>
        <xdr:cNvPr id="5" name="_T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8575" y="57150"/>
          <a:ext cx="266700" cy="257175"/>
        </a:xfrm>
        <a:prstGeom prst="rect">
          <a:avLst/>
        </a:prstGeom>
        <a:ln>
          <a:noFill/>
        </a:ln>
      </xdr:spPr>
    </xdr:pic>
    <xdr:clientData/>
  </xdr:twoCellAnchor>
  <xdr:twoCellAnchor editAs="oneCell">
    <xdr:from>
      <xdr:col>0</xdr:col>
      <xdr:colOff>28575</xdr:colOff>
      <xdr:row>52</xdr:row>
      <xdr:rowOff>114300</xdr:rowOff>
    </xdr:from>
    <xdr:to>
      <xdr:col>0</xdr:col>
      <xdr:colOff>295275</xdr:colOff>
      <xdr:row>54</xdr:row>
      <xdr:rowOff>66675</xdr:rowOff>
    </xdr:to>
    <xdr:pic>
      <xdr:nvPicPr>
        <xdr:cNvPr id="3" name="Picture 2"/>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28575" y="8877300"/>
          <a:ext cx="266700" cy="257175"/>
        </a:xfrm>
        <a:prstGeom prst="rect">
          <a:avLst/>
        </a:prstGeom>
        <a:ln>
          <a:noFill/>
        </a:ln>
      </xdr:spPr>
    </xdr:pic>
    <xdr:clientData/>
  </xdr:twoCellAnchor>
  <xdr:twoCellAnchor>
    <xdr:from>
      <xdr:col>11</xdr:col>
      <xdr:colOff>1028700</xdr:colOff>
      <xdr:row>0</xdr:row>
      <xdr:rowOff>247650</xdr:rowOff>
    </xdr:from>
    <xdr:to>
      <xdr:col>14</xdr:col>
      <xdr:colOff>219075</xdr:colOff>
      <xdr:row>3</xdr:row>
      <xdr:rowOff>114300</xdr:rowOff>
    </xdr:to>
    <xdr:sp macro="" textlink="">
      <xdr:nvSpPr>
        <xdr:cNvPr id="2" name="Rectangular Callout 1"/>
        <xdr:cNvSpPr/>
      </xdr:nvSpPr>
      <xdr:spPr>
        <a:xfrm>
          <a:off x="12468225" y="247650"/>
          <a:ext cx="1343025" cy="628650"/>
        </a:xfrm>
        <a:prstGeom prst="wedgeRectCallout">
          <a:avLst>
            <a:gd name="adj1" fmla="val -57712"/>
            <a:gd name="adj2" fmla="val 136742"/>
          </a:avLst>
        </a:prstGeom>
        <a:ln>
          <a:headEnd type="none"/>
          <a:tailEnd type="none"/>
        </a:ln>
      </xdr:spPr>
      <xdr:style>
        <a:lnRef idx="1">
          <a:schemeClr val="accent5"/>
        </a:lnRef>
        <a:fillRef idx="2">
          <a:schemeClr val="accent5"/>
        </a:fillRef>
        <a:effectRef idx="1">
          <a:schemeClr val="accent5"/>
        </a:effectRef>
        <a:fontRef idx="minor">
          <a:schemeClr val="tx1"/>
        </a:fontRef>
      </xdr:style>
      <xdr:txBody>
        <a:bodyPr vertOverflow="clip" horzOverflow="clip" rtlCol="0" anchor="t"/>
        <a:lstStyle/>
        <a:p>
          <a:pPr algn="l"/>
          <a:r>
            <a:rPr lang="fr-BE" sz="1100"/>
            <a:t>Formula has been adjusted to reference year</a:t>
          </a:r>
          <a:r>
            <a:rPr lang="fr-BE" sz="1100" baseline="0"/>
            <a:t> 2019</a:t>
          </a:r>
          <a:endParaRPr lang="fr-BE" sz="1100"/>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0.94625</cdr:y>
    </cdr:from>
    <cdr:to>
      <cdr:x>0</cdr:x>
      <cdr:y>0</cdr:y>
    </cdr:to>
    <cdr:sp macro="" textlink="">
      <cdr:nvSpPr>
        <cdr:cNvPr id="2" name="FootonotesShape"/>
        <cdr:cNvSpPr txBox="1"/>
      </cdr:nvSpPr>
      <cdr:spPr>
        <a:xfrm>
          <a:off x="47625" y="4752975"/>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apro_cpsh1)</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57150</xdr:rowOff>
    </xdr:from>
    <xdr:to>
      <xdr:col>0</xdr:col>
      <xdr:colOff>295275</xdr:colOff>
      <xdr:row>0</xdr:row>
      <xdr:rowOff>314325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8575" y="57150"/>
          <a:ext cx="266700" cy="257175"/>
        </a:xfrm>
        <a:prstGeom prst="rect">
          <a:avLst/>
        </a:prstGeom>
        <a:ln>
          <a:noFill/>
        </a:ln>
      </xdr:spPr>
    </xdr:pic>
    <xdr:clientData/>
  </xdr:twoCellAnchor>
  <xdr:oneCellAnchor>
    <xdr:from>
      <xdr:col>0</xdr:col>
      <xdr:colOff>219075</xdr:colOff>
      <xdr:row>4</xdr:row>
      <xdr:rowOff>133350</xdr:rowOff>
    </xdr:from>
    <xdr:ext cx="9525000" cy="5029200"/>
    <xdr:graphicFrame macro="">
      <xdr:nvGraphicFramePr>
        <xdr:cNvPr id="4" name="Chart 3"/>
        <xdr:cNvGraphicFramePr/>
      </xdr:nvGraphicFramePr>
      <xdr:xfrm>
        <a:off x="219075" y="1085850"/>
        <a:ext cx="9525000" cy="5029200"/>
      </xdr:xfrm>
      <a:graphic>
        <a:graphicData uri="http://schemas.openxmlformats.org/drawingml/2006/chart">
          <c:chart xmlns:c="http://schemas.openxmlformats.org/drawingml/2006/chart" r:id="rId4"/>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57150</xdr:rowOff>
    </xdr:from>
    <xdr:to>
      <xdr:col>0</xdr:col>
      <xdr:colOff>295275</xdr:colOff>
      <xdr:row>0</xdr:row>
      <xdr:rowOff>314325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8575" y="57150"/>
          <a:ext cx="266700" cy="257175"/>
        </a:xfrm>
        <a:prstGeom prst="rect">
          <a:avLst/>
        </a:prstGeom>
        <a:ln>
          <a:noFill/>
        </a:ln>
      </xdr:spPr>
    </xdr:pic>
    <xdr:clientData/>
  </xdr:twoCellAnchor>
  <xdr:twoCellAnchor>
    <xdr:from>
      <xdr:col>1</xdr:col>
      <xdr:colOff>381000</xdr:colOff>
      <xdr:row>4</xdr:row>
      <xdr:rowOff>114300</xdr:rowOff>
    </xdr:from>
    <xdr:to>
      <xdr:col>4</xdr:col>
      <xdr:colOff>733425</xdr:colOff>
      <xdr:row>34</xdr:row>
      <xdr:rowOff>57150</xdr:rowOff>
    </xdr:to>
    <xdr:graphicFrame macro="">
      <xdr:nvGraphicFramePr>
        <xdr:cNvPr id="3" name="Chart 2"/>
        <xdr:cNvGraphicFramePr/>
      </xdr:nvGraphicFramePr>
      <xdr:xfrm>
        <a:off x="676275" y="1066800"/>
        <a:ext cx="5143500" cy="4514850"/>
      </xdr:xfrm>
      <a:graphic>
        <a:graphicData uri="http://schemas.openxmlformats.org/drawingml/2006/chart">
          <c:chart xmlns:c="http://schemas.openxmlformats.org/drawingml/2006/chart" r:id="rId4"/>
        </a:graphicData>
      </a:graphic>
    </xdr:graphicFrame>
    <xdr:clientData/>
  </xdr:twoCellAnchor>
  <xdr:twoCellAnchor>
    <xdr:from>
      <xdr:col>2</xdr:col>
      <xdr:colOff>1095375</xdr:colOff>
      <xdr:row>17</xdr:row>
      <xdr:rowOff>38100</xdr:rowOff>
    </xdr:from>
    <xdr:to>
      <xdr:col>3</xdr:col>
      <xdr:colOff>485775</xdr:colOff>
      <xdr:row>24</xdr:row>
      <xdr:rowOff>66675</xdr:rowOff>
    </xdr:to>
    <xdr:sp macro="" textlink="$I$16">
      <xdr:nvSpPr>
        <xdr:cNvPr id="4" name="Oval 3"/>
        <xdr:cNvSpPr>
          <a:spLocks noChangeAspect="1"/>
        </xdr:cNvSpPr>
      </xdr:nvSpPr>
      <xdr:spPr>
        <a:xfrm>
          <a:off x="2771775" y="2971800"/>
          <a:ext cx="1095375" cy="1095375"/>
        </a:xfrm>
        <a:prstGeom prst="ellipse">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fld id="{E17FA8FD-8915-4612-853A-8D85EDBD8A2D}" type="TxLink">
            <a:rPr lang="en-US" sz="900" b="1" i="0" u="none" strike="noStrike">
              <a:solidFill>
                <a:srgbClr val="000000"/>
              </a:solidFill>
              <a:latin typeface="Arial"/>
              <a:cs typeface="Arial"/>
            </a:rPr>
            <a:pPr algn="ctr"/>
            <a:t>EU 
55.3 million tonnes</a:t>
          </a:fld>
          <a:endParaRPr lang="fr-BE" sz="1100"/>
        </a:p>
      </xdr:txBody>
    </xdr:sp>
    <xdr:clientData/>
  </xdr:twoCellAnchor>
  <xdr:twoCellAnchor editAs="oneCell">
    <xdr:from>
      <xdr:col>3</xdr:col>
      <xdr:colOff>1695450</xdr:colOff>
      <xdr:row>34</xdr:row>
      <xdr:rowOff>114300</xdr:rowOff>
    </xdr:from>
    <xdr:to>
      <xdr:col>4</xdr:col>
      <xdr:colOff>1581150</xdr:colOff>
      <xdr:row>37</xdr:row>
      <xdr:rowOff>114300</xdr:rowOff>
    </xdr:to>
    <xdr:pic>
      <xdr:nvPicPr>
        <xdr:cNvPr id="5" name="Picture 4"/>
        <xdr:cNvPicPr preferRelativeResize="1">
          <a:picLocks noChangeAspect="1"/>
        </xdr:cNvPicPr>
      </xdr:nvPicPr>
      <xdr:blipFill>
        <a:blip r:link="rId5"/>
        <a:stretch>
          <a:fillRect/>
        </a:stretch>
      </xdr:blipFill>
      <xdr:spPr>
        <a:xfrm>
          <a:off x="5076825" y="5638800"/>
          <a:ext cx="1590675" cy="495300"/>
        </a:xfrm>
        <a:prstGeom prst="rect">
          <a:avLst/>
        </a:prstGeom>
        <a:ln>
          <a:noFill/>
        </a:ln>
      </xdr:spPr>
    </xdr:pic>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0.9465</cdr:y>
    </cdr:from>
    <cdr:to>
      <cdr:x>0</cdr:x>
      <cdr:y>0</cdr:y>
    </cdr:to>
    <cdr:sp macro="" textlink="">
      <cdr:nvSpPr>
        <cdr:cNvPr id="2" name="FootonotesShape"/>
        <cdr:cNvSpPr txBox="1"/>
      </cdr:nvSpPr>
      <cdr:spPr>
        <a:xfrm>
          <a:off x="47625" y="4772025"/>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apro_cpsh1)</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57150</xdr:rowOff>
    </xdr:from>
    <xdr:to>
      <xdr:col>0</xdr:col>
      <xdr:colOff>295275</xdr:colOff>
      <xdr:row>0</xdr:row>
      <xdr:rowOff>314325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8575" y="57150"/>
          <a:ext cx="266700" cy="257175"/>
        </a:xfrm>
        <a:prstGeom prst="rect">
          <a:avLst/>
        </a:prstGeom>
        <a:ln>
          <a:noFill/>
        </a:ln>
      </xdr:spPr>
    </xdr:pic>
    <xdr:clientData/>
  </xdr:twoCellAnchor>
  <xdr:oneCellAnchor>
    <xdr:from>
      <xdr:col>1</xdr:col>
      <xdr:colOff>9525</xdr:colOff>
      <xdr:row>4</xdr:row>
      <xdr:rowOff>142875</xdr:rowOff>
    </xdr:from>
    <xdr:ext cx="9696450" cy="5048250"/>
    <xdr:graphicFrame macro="">
      <xdr:nvGraphicFramePr>
        <xdr:cNvPr id="5" name="Chart 4"/>
        <xdr:cNvGraphicFramePr/>
      </xdr:nvGraphicFramePr>
      <xdr:xfrm>
        <a:off x="304800" y="1095375"/>
        <a:ext cx="9696450" cy="5048250"/>
      </xdr:xfrm>
      <a:graphic>
        <a:graphicData uri="http://schemas.openxmlformats.org/drawingml/2006/chart">
          <c:chart xmlns:c="http://schemas.openxmlformats.org/drawingml/2006/chart" r:id="rId4"/>
        </a:graphicData>
      </a:graphic>
    </xdr:graphicFrame>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57150</xdr:rowOff>
    </xdr:from>
    <xdr:to>
      <xdr:col>0</xdr:col>
      <xdr:colOff>285750</xdr:colOff>
      <xdr:row>0</xdr:row>
      <xdr:rowOff>314325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8575" y="57150"/>
          <a:ext cx="257175" cy="257175"/>
        </a:xfrm>
        <a:prstGeom prst="rect">
          <a:avLst/>
        </a:prstGeom>
        <a:ln>
          <a:noFill/>
        </a:ln>
      </xdr:spPr>
    </xdr:pic>
    <xdr:clientData/>
  </xdr:twoCellAnchor>
  <xdr:twoCellAnchor>
    <xdr:from>
      <xdr:col>1</xdr:col>
      <xdr:colOff>466725</xdr:colOff>
      <xdr:row>4</xdr:row>
      <xdr:rowOff>133350</xdr:rowOff>
    </xdr:from>
    <xdr:to>
      <xdr:col>4</xdr:col>
      <xdr:colOff>819150</xdr:colOff>
      <xdr:row>34</xdr:row>
      <xdr:rowOff>76200</xdr:rowOff>
    </xdr:to>
    <xdr:graphicFrame macro="">
      <xdr:nvGraphicFramePr>
        <xdr:cNvPr id="3" name="Chart 2"/>
        <xdr:cNvGraphicFramePr/>
      </xdr:nvGraphicFramePr>
      <xdr:xfrm>
        <a:off x="762000" y="1085850"/>
        <a:ext cx="5143500" cy="4514850"/>
      </xdr:xfrm>
      <a:graphic>
        <a:graphicData uri="http://schemas.openxmlformats.org/drawingml/2006/chart">
          <c:chart xmlns:c="http://schemas.openxmlformats.org/drawingml/2006/chart" r:id="rId4"/>
        </a:graphicData>
      </a:graphic>
    </xdr:graphicFrame>
    <xdr:clientData/>
  </xdr:twoCellAnchor>
  <xdr:twoCellAnchor>
    <xdr:from>
      <xdr:col>2</xdr:col>
      <xdr:colOff>1104900</xdr:colOff>
      <xdr:row>17</xdr:row>
      <xdr:rowOff>76200</xdr:rowOff>
    </xdr:from>
    <xdr:to>
      <xdr:col>3</xdr:col>
      <xdr:colOff>476250</xdr:colOff>
      <xdr:row>24</xdr:row>
      <xdr:rowOff>85725</xdr:rowOff>
    </xdr:to>
    <xdr:sp macro="" textlink="$G$14">
      <xdr:nvSpPr>
        <xdr:cNvPr id="4" name="Oval 3"/>
        <xdr:cNvSpPr>
          <a:spLocks noChangeAspect="1"/>
        </xdr:cNvSpPr>
      </xdr:nvSpPr>
      <xdr:spPr>
        <a:xfrm>
          <a:off x="2781300" y="3009900"/>
          <a:ext cx="1076325" cy="1076325"/>
        </a:xfrm>
        <a:prstGeom prst="ellipse">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fld id="{E17FA8FD-8915-4612-853A-8D85EDBD8A2D}" type="TxLink">
            <a:rPr lang="en-US" sz="900" b="1" i="0" u="none" strike="noStrike">
              <a:solidFill>
                <a:srgbClr val="000000"/>
              </a:solidFill>
              <a:latin typeface="Arial"/>
              <a:cs typeface="Arial"/>
            </a:rPr>
            <a:pPr algn="ctr"/>
            <a:t>EU 
1.5 million holdings</a:t>
          </a:fld>
          <a:endParaRPr lang="fr-BE" sz="1100"/>
        </a:p>
      </xdr:txBody>
    </xdr:sp>
    <xdr:clientData/>
  </xdr:twoCellAnchor>
  <xdr:twoCellAnchor editAs="oneCell">
    <xdr:from>
      <xdr:col>3</xdr:col>
      <xdr:colOff>1038225</xdr:colOff>
      <xdr:row>33</xdr:row>
      <xdr:rowOff>95250</xdr:rowOff>
    </xdr:from>
    <xdr:to>
      <xdr:col>4</xdr:col>
      <xdr:colOff>923925</xdr:colOff>
      <xdr:row>36</xdr:row>
      <xdr:rowOff>133350</xdr:rowOff>
    </xdr:to>
    <xdr:pic>
      <xdr:nvPicPr>
        <xdr:cNvPr id="5" name="Picture 4"/>
        <xdr:cNvPicPr preferRelativeResize="1">
          <a:picLocks noChangeAspect="1"/>
        </xdr:cNvPicPr>
      </xdr:nvPicPr>
      <xdr:blipFill>
        <a:blip r:link="rId5"/>
        <a:stretch>
          <a:fillRect/>
        </a:stretch>
      </xdr:blipFill>
      <xdr:spPr>
        <a:xfrm>
          <a:off x="4419600" y="5467350"/>
          <a:ext cx="1590675" cy="495300"/>
        </a:xfrm>
        <a:prstGeom prst="rect">
          <a:avLst/>
        </a:prstGeom>
        <a:ln>
          <a:noFill/>
        </a:ln>
      </xdr:spPr>
    </xdr:pic>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0.95875</cdr:y>
    </cdr:from>
    <cdr:to>
      <cdr:x>0</cdr:x>
      <cdr:y>0</cdr:y>
    </cdr:to>
    <cdr:sp macro="" textlink="">
      <cdr:nvSpPr>
        <cdr:cNvPr id="2" name="FootonotesShape"/>
        <cdr:cNvSpPr txBox="1"/>
      </cdr:nvSpPr>
      <cdr:spPr>
        <a:xfrm>
          <a:off x="47625" y="6257925"/>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ef_lac_rootcrop)</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theme/theme1.xml><?xml version="1.0" encoding="utf-8"?>
<a:theme xmlns:a="http://schemas.openxmlformats.org/drawingml/2006/main" name="Office Theme">
  <a:themeElements>
    <a:clrScheme name="5 Agriculture and fisheries">
      <a:dk1>
        <a:sysClr val="windowText" lastClr="000000"/>
      </a:dk1>
      <a:lt1>
        <a:sysClr val="window" lastClr="FFFFFF"/>
      </a:lt1>
      <a:dk2>
        <a:srgbClr val="1F497D"/>
      </a:dk2>
      <a:lt2>
        <a:srgbClr val="EEECE1"/>
      </a:lt2>
      <a:accent1>
        <a:srgbClr val="5FB441"/>
      </a:accent1>
      <a:accent2>
        <a:srgbClr val="F06423"/>
      </a:accent2>
      <a:accent3>
        <a:srgbClr val="286EB4"/>
      </a:accent3>
      <a:accent4>
        <a:srgbClr val="FAA519"/>
      </a:accent4>
      <a:accent5>
        <a:srgbClr val="B9C31E"/>
      </a:accent5>
      <a:accent6>
        <a:srgbClr val="32AFAF"/>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appsso.eurostat.ec.europa.eu/nui/show.do?query=BOOKMARK_DS-053046_QID_5BB242CE_UID_-3F171EB0&amp;layout=ITM_NEWA,B,X,0;GEO,B,Y,0;INDIC_AG,B,Z,0;UNIT,B,Z,1;TIME,C,Z,2;INDICATORS,C,Z,3;&amp;zSelection=DS-053046INDICATORS,OBS_FLAG;DS-053046INDIC_AG,PROD_BP;DS-053046TIME,2015;DS-053046UNIT,MIO_EUR;&amp;rankName1=INDIC-AG_1_2_-1_2&amp;rankName2=UNIT_1_2_-1_2&amp;rankName3=INDICATORS_1_2_-1_2&amp;rankName4=TIME_1_0_1_0&amp;rankName5=ITM-NEWA_1_1_0_0&amp;rankName6=GEO_1_2_0_1&amp;sortC=DESC_-1_FIRST&amp;rStp=&amp;cStp=&amp;rDCh=&amp;cDCh=&amp;rDM=true&amp;cDM=true&amp;footnes=false&amp;empty=false&amp;wai=false&amp;time_mode=NONE&amp;time_most_recent=false&amp;lang=EN&amp;cfo=%23%23%23%2C%23%23%23.%23%23%23" TargetMode="External" /><Relationship Id="rId2" Type="http://schemas.openxmlformats.org/officeDocument/2006/relationships/drawing" Target="../drawings/drawing13.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appsso.eurostat.ec.europa.eu/nui/show.do?query=BOOKMARK_DS-1014859_QID_536A5F00_UID_-3F171EB0&amp;layout=TIME,C,X,0;GEO,B,Y,0;P_ADJ,L,Z,0;UNIT,L,Z,1;PRODUCT,L,Z,2;INDICATORS,C,Z,3;&amp;zSelection=DS-1014859PRODUCT,050000;DS-1014859INDICATORS,OBS_FLAG;DS-10" TargetMode="External" /><Relationship Id="rId2" Type="http://schemas.openxmlformats.org/officeDocument/2006/relationships/hyperlink" Target="http://appsso.eurostat.ec.europa.eu/nui/show.do?query=BOOKMARK_DS-055100_QID_196CE407_UID_-3F171EB0&amp;layout=TIME,C,X,0;GEO,B,Y,0;UNIT,L,Z,0;COICOP,L,Z,1;INDICATORS,C,Z,2;&amp;zSelection=DS-055100UNIT,INX_A_AVG;DS-055100COICOP,CP01174;DS-055100INDICATORS,OBS_FL" TargetMode="External" /><Relationship Id="rId3" Type="http://schemas.openxmlformats.org/officeDocument/2006/relationships/drawing" Target="../drawings/drawing14.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appsso.eurostat.ec.europa.eu/nui/show.do?query=BOOKMARK_DS-066341_QID_-2E14F88B_UID_-3F171EB0&amp;layout=INDICATORS,C,X,0;PRCCODE,B,Y,0;DECL,B,Z,0;PERIOD,L,Z,1;&amp;zSelection=DS-066341PERIOD,201752;DS-066341DECL,2028;&amp;rankName1=PERIOD_1_0_-1_2&amp;rankName2=DECL_1_0_0_1&amp;rankName3=INDICATORS_1_0_0_0&amp;rankName4=PRCCODE_1_0_0_1&amp;sortR=ASC_-1_FIRST&amp;sortC=ASC_-1_FIRST&amp;rStp=&amp;cStp=&amp;rDCh=&amp;cDCh=&amp;rDM=true&amp;cDM=true&amp;footnes=false&amp;empty=false&amp;wai=false&amp;time_mode=NONE&amp;time_most_recent=false&amp;lang=EN&amp;cfo=%23%23%23%2C%23%23%23.%23%23%23" TargetMode="External" /><Relationship Id="rId2" Type="http://schemas.openxmlformats.org/officeDocument/2006/relationships/drawing" Target="../drawings/drawing17.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vml" /><Relationship Id="rId3"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appsso.eurostat.ec.europa.eu/nui/show.do?query=BOOKMARK_DS-905455_QID_-23F44554_UID_-3F171EB0&amp;layout=TIME,C,X,0;GEO,B,Y,0;CROPS,B,Z,0;STRUCPRO,B,Z,1;INDICATORS,C,Z,2;&amp;zSelection=DS-905455STRUCPRO,MA;DS-905455CROPS,ARA;DS-905455INDICATORS,OBS_FLAG;"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appsso.eurostat.ec.europa.eu/nui/show.do?query=BOOKMARK_DS-866396_QID_4C0785F4_UID_-3F171EB0&amp;layout=CROPAREA,B,X,0;GEO,B,Y,0;SO_EUR,L,Z,0;CROPS,L,Z,1;TIME,C,Z,2;UNIT,L,Z,3;AGRAREA,L,Z,4;INDICATORS,C,Z,5;&amp;zSelection=DS-866396TIME,2016;DS-866396SO_EUR,TOTAL;DS-866396UNIT,NR;DS-866396AGRAREA,TOTAL;DS-866396CROPS,R1000;DS-866396INDICATORS,OBS_FLAG;&amp;rankName1=TIME_1_1_-1_2&amp;rankName2=UNIT_1_2_-1_2&amp;rankName3=SO-EUR_1_2_-1_2&amp;rankName4=INDICATORS_1_2_-1_2&amp;rankName5=AGRAREA_1_2_-1_2&amp;rankName6=CROPS_1_2_0_0&amp;rankName7=CROPAREA_1_2_0_0&amp;rankName8=GEO_1_2_0_1&amp;rStp=&amp;cStp=&amp;rDCh=&amp;cDCh=&amp;rDM=true&amp;cDM=true&amp;footnes=false&amp;empty=false&amp;wai=false&amp;time_mode=NONE&amp;time_most_recent=false&amp;lang=EN&amp;cfo=%23%23%23%2C%23%23%23.%23%23%23" TargetMode="External" /><Relationship Id="rId2" Type="http://schemas.openxmlformats.org/officeDocument/2006/relationships/drawing" Target="../drawings/drawing11.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K112"/>
  <sheetViews>
    <sheetView showGridLines="0" showRowColHeaders="0" zoomScale="110" zoomScaleNormal="110" workbookViewId="0" topLeftCell="A4"/>
  </sheetViews>
  <sheetFormatPr defaultColWidth="0" defaultRowHeight="12"/>
  <cols>
    <col min="1" max="11" width="9.140625" style="1" customWidth="1"/>
    <col min="12" max="16384" width="9.140625" style="1" hidden="1" customWidth="1"/>
  </cols>
  <sheetData>
    <row r="1" ht="12"/>
    <row r="2" ht="12"/>
    <row r="3" ht="12"/>
    <row r="4" spans="4:11" ht="12">
      <c r="D4" s="300" t="s">
        <v>42</v>
      </c>
      <c r="E4" s="300"/>
      <c r="F4" s="300"/>
      <c r="G4" s="300"/>
      <c r="H4" s="300"/>
      <c r="I4" s="300"/>
      <c r="J4" s="300"/>
      <c r="K4" s="300"/>
    </row>
    <row r="7" spans="4:11" ht="12">
      <c r="D7" s="301" t="s">
        <v>914</v>
      </c>
      <c r="E7" s="301"/>
      <c r="F7" s="301"/>
      <c r="G7" s="301"/>
      <c r="H7" s="301"/>
      <c r="I7" s="301"/>
      <c r="J7" s="301"/>
      <c r="K7" s="301"/>
    </row>
    <row r="19" spans="2:11" ht="12">
      <c r="B19" s="298" t="s">
        <v>292</v>
      </c>
      <c r="C19" s="298"/>
      <c r="D19" s="298"/>
      <c r="E19" s="298"/>
      <c r="F19" s="298"/>
      <c r="G19" s="298"/>
      <c r="H19" s="298"/>
      <c r="I19" s="298"/>
      <c r="J19" s="298"/>
      <c r="K19" s="2"/>
    </row>
    <row r="20" spans="2:10" ht="12" customHeight="1">
      <c r="B20" s="298" t="s">
        <v>912</v>
      </c>
      <c r="C20" s="298"/>
      <c r="D20" s="298"/>
      <c r="E20" s="298"/>
      <c r="F20" s="298"/>
      <c r="G20" s="298"/>
      <c r="H20" s="298"/>
      <c r="I20" s="298"/>
      <c r="J20" s="298"/>
    </row>
    <row r="21" spans="2:10" ht="12">
      <c r="B21" s="298" t="s">
        <v>911</v>
      </c>
      <c r="C21" s="298"/>
      <c r="D21" s="298"/>
      <c r="E21" s="298"/>
      <c r="F21" s="298"/>
      <c r="G21" s="298"/>
      <c r="H21" s="298"/>
      <c r="I21" s="298"/>
      <c r="J21" s="298"/>
    </row>
    <row r="22" spans="2:10" ht="12">
      <c r="B22" s="298" t="s">
        <v>913</v>
      </c>
      <c r="C22" s="298"/>
      <c r="D22" s="298"/>
      <c r="E22" s="298"/>
      <c r="F22" s="298"/>
      <c r="G22" s="298"/>
      <c r="H22" s="298"/>
      <c r="I22" s="298"/>
      <c r="J22" s="298"/>
    </row>
    <row r="23" spans="2:10" ht="12">
      <c r="B23" s="297" t="s">
        <v>196</v>
      </c>
      <c r="C23" s="297"/>
      <c r="D23" s="297"/>
      <c r="E23" s="297"/>
      <c r="F23" s="297"/>
      <c r="G23" s="297"/>
      <c r="H23" s="297"/>
      <c r="I23" s="297"/>
      <c r="J23" s="297"/>
    </row>
    <row r="24" spans="2:10" ht="12">
      <c r="B24" s="297" t="s">
        <v>267</v>
      </c>
      <c r="C24" s="297"/>
      <c r="D24" s="297"/>
      <c r="E24" s="297"/>
      <c r="F24" s="297"/>
      <c r="G24" s="297"/>
      <c r="H24" s="297"/>
      <c r="I24" s="297"/>
      <c r="J24" s="297"/>
    </row>
    <row r="25" spans="2:10" ht="12">
      <c r="B25" s="297" t="s">
        <v>146</v>
      </c>
      <c r="C25" s="297"/>
      <c r="D25" s="297"/>
      <c r="E25" s="297"/>
      <c r="F25" s="297"/>
      <c r="G25" s="297"/>
      <c r="H25" s="297"/>
      <c r="I25" s="297"/>
      <c r="J25" s="297"/>
    </row>
    <row r="26" spans="2:10" ht="12">
      <c r="B26" s="298" t="s">
        <v>299</v>
      </c>
      <c r="C26" s="298"/>
      <c r="D26" s="298"/>
      <c r="E26" s="298"/>
      <c r="F26" s="298"/>
      <c r="G26" s="298"/>
      <c r="H26" s="298"/>
      <c r="I26" s="298"/>
      <c r="J26" s="298"/>
    </row>
    <row r="27" spans="2:10" ht="12">
      <c r="B27" s="298" t="s">
        <v>298</v>
      </c>
      <c r="C27" s="298"/>
      <c r="D27" s="298"/>
      <c r="E27" s="298"/>
      <c r="F27" s="298"/>
      <c r="G27" s="298"/>
      <c r="H27" s="298"/>
      <c r="I27" s="298"/>
      <c r="J27" s="298"/>
    </row>
    <row r="28" spans="2:10" ht="12">
      <c r="B28" s="297" t="s">
        <v>269</v>
      </c>
      <c r="C28" s="297"/>
      <c r="D28" s="297"/>
      <c r="E28" s="297"/>
      <c r="F28" s="297"/>
      <c r="G28" s="297"/>
      <c r="H28" s="297"/>
      <c r="I28" s="297"/>
      <c r="J28" s="297"/>
    </row>
    <row r="29" spans="2:10" ht="12">
      <c r="B29" s="299" t="s">
        <v>348</v>
      </c>
      <c r="C29" s="299"/>
      <c r="D29" s="299"/>
      <c r="E29" s="299"/>
      <c r="F29" s="299"/>
      <c r="G29" s="299"/>
      <c r="H29" s="299"/>
      <c r="I29" s="299"/>
      <c r="J29" s="299"/>
    </row>
    <row r="30" spans="2:10" ht="12">
      <c r="B30" s="299" t="s">
        <v>349</v>
      </c>
      <c r="C30" s="299"/>
      <c r="D30" s="299"/>
      <c r="E30" s="299"/>
      <c r="F30" s="299"/>
      <c r="G30" s="299"/>
      <c r="H30" s="299"/>
      <c r="I30" s="299"/>
      <c r="J30" s="299"/>
    </row>
    <row r="31" spans="2:10" ht="12">
      <c r="B31" s="298" t="s">
        <v>308</v>
      </c>
      <c r="C31" s="298"/>
      <c r="D31" s="298"/>
      <c r="E31" s="298"/>
      <c r="F31" s="298"/>
      <c r="G31" s="298"/>
      <c r="H31" s="298"/>
      <c r="I31" s="298"/>
      <c r="J31" s="298"/>
    </row>
    <row r="32" spans="2:10" ht="12">
      <c r="B32" s="19"/>
      <c r="C32" s="19"/>
      <c r="D32" s="19"/>
      <c r="E32" s="19"/>
      <c r="F32" s="19"/>
      <c r="G32" s="19"/>
      <c r="H32" s="19"/>
      <c r="I32" s="19"/>
      <c r="J32" s="19"/>
    </row>
    <row r="34" spans="2:10" ht="12">
      <c r="B34" s="296"/>
      <c r="C34" s="296"/>
      <c r="D34" s="296"/>
      <c r="E34" s="296"/>
      <c r="F34" s="296"/>
      <c r="G34" s="296"/>
      <c r="H34" s="296"/>
      <c r="I34" s="296"/>
      <c r="J34" s="296"/>
    </row>
    <row r="36" spans="2:10" ht="12">
      <c r="B36" s="19"/>
      <c r="C36" s="19"/>
      <c r="D36" s="19"/>
      <c r="E36" s="19"/>
      <c r="F36" s="19"/>
      <c r="G36" s="19"/>
      <c r="H36" s="19"/>
      <c r="I36" s="19"/>
      <c r="J36" s="19"/>
    </row>
    <row r="38" spans="2:10" ht="12">
      <c r="B38" s="19"/>
      <c r="C38" s="19"/>
      <c r="D38" s="19"/>
      <c r="E38" s="19"/>
      <c r="F38" s="19"/>
      <c r="G38" s="19"/>
      <c r="H38" s="19"/>
      <c r="I38" s="19"/>
      <c r="J38" s="19"/>
    </row>
    <row r="39" spans="2:10" ht="12">
      <c r="B39" s="19"/>
      <c r="C39" s="19"/>
      <c r="D39" s="19"/>
      <c r="E39" s="19"/>
      <c r="F39" s="19"/>
      <c r="G39" s="19"/>
      <c r="H39" s="19"/>
      <c r="I39" s="19"/>
      <c r="J39" s="19"/>
    </row>
    <row r="40" spans="2:10" ht="12">
      <c r="B40" s="19"/>
      <c r="C40" s="19"/>
      <c r="D40" s="19"/>
      <c r="E40" s="19"/>
      <c r="F40" s="19"/>
      <c r="G40" s="19"/>
      <c r="H40" s="19"/>
      <c r="I40" s="19"/>
      <c r="J40" s="19"/>
    </row>
    <row r="41" spans="2:10" ht="12">
      <c r="B41" s="19"/>
      <c r="C41" s="19"/>
      <c r="D41" s="19"/>
      <c r="E41" s="19"/>
      <c r="F41" s="19"/>
      <c r="G41" s="19"/>
      <c r="H41" s="19"/>
      <c r="I41" s="19"/>
      <c r="J41" s="19"/>
    </row>
    <row r="42" spans="2:10" ht="12">
      <c r="B42" s="19"/>
      <c r="C42" s="19"/>
      <c r="D42" s="19"/>
      <c r="E42" s="19"/>
      <c r="F42" s="19"/>
      <c r="G42" s="19"/>
      <c r="H42" s="19"/>
      <c r="I42" s="19"/>
      <c r="J42" s="19"/>
    </row>
    <row r="43" spans="2:10" ht="12">
      <c r="B43" s="19"/>
      <c r="C43" s="19"/>
      <c r="D43" s="19"/>
      <c r="E43" s="19"/>
      <c r="F43" s="19"/>
      <c r="G43" s="19"/>
      <c r="H43" s="19"/>
      <c r="I43" s="19"/>
      <c r="J43" s="19"/>
    </row>
    <row r="44" spans="2:10" ht="12">
      <c r="B44" s="19"/>
      <c r="C44" s="19"/>
      <c r="D44" s="19"/>
      <c r="E44" s="19"/>
      <c r="F44" s="19"/>
      <c r="G44" s="19"/>
      <c r="H44" s="19"/>
      <c r="I44" s="19"/>
      <c r="J44" s="19"/>
    </row>
    <row r="45" spans="2:10" ht="12">
      <c r="B45" s="19"/>
      <c r="C45" s="19"/>
      <c r="D45" s="19"/>
      <c r="E45" s="19"/>
      <c r="F45" s="19"/>
      <c r="G45" s="19"/>
      <c r="H45" s="19"/>
      <c r="I45" s="19"/>
      <c r="J45" s="19"/>
    </row>
    <row r="46" spans="2:10" ht="12">
      <c r="B46" s="19"/>
      <c r="C46" s="19"/>
      <c r="D46" s="19"/>
      <c r="E46" s="19"/>
      <c r="F46" s="19"/>
      <c r="G46" s="19"/>
      <c r="H46" s="19"/>
      <c r="I46" s="19"/>
      <c r="J46" s="19"/>
    </row>
    <row r="47" spans="2:10" ht="12">
      <c r="B47" s="19"/>
      <c r="C47" s="19"/>
      <c r="D47" s="19"/>
      <c r="E47" s="19"/>
      <c r="F47" s="19"/>
      <c r="G47" s="19"/>
      <c r="H47" s="19"/>
      <c r="I47" s="19"/>
      <c r="J47" s="19"/>
    </row>
    <row r="48" spans="2:10" ht="12">
      <c r="B48" s="19"/>
      <c r="C48" s="19"/>
      <c r="D48" s="19"/>
      <c r="E48" s="19"/>
      <c r="F48" s="19"/>
      <c r="G48" s="19"/>
      <c r="H48" s="19"/>
      <c r="I48" s="19"/>
      <c r="J48" s="19"/>
    </row>
    <row r="49" spans="2:10" ht="12">
      <c r="B49" s="19"/>
      <c r="C49" s="19"/>
      <c r="D49" s="19"/>
      <c r="E49" s="19"/>
      <c r="F49" s="19"/>
      <c r="G49" s="19"/>
      <c r="H49" s="19"/>
      <c r="I49" s="19"/>
      <c r="J49" s="19"/>
    </row>
    <row r="50" spans="2:10" ht="12">
      <c r="B50" s="19"/>
      <c r="C50" s="19"/>
      <c r="D50" s="19"/>
      <c r="E50" s="19"/>
      <c r="F50" s="19"/>
      <c r="G50" s="19"/>
      <c r="H50" s="19"/>
      <c r="I50" s="19"/>
      <c r="J50" s="19"/>
    </row>
    <row r="51" spans="2:10" ht="12">
      <c r="B51" s="19"/>
      <c r="C51" s="19"/>
      <c r="D51" s="19"/>
      <c r="E51" s="19"/>
      <c r="F51" s="19"/>
      <c r="G51" s="19"/>
      <c r="H51" s="19"/>
      <c r="I51" s="19"/>
      <c r="J51" s="19"/>
    </row>
    <row r="52" spans="2:10" ht="12">
      <c r="B52" s="19"/>
      <c r="C52" s="19"/>
      <c r="D52" s="19"/>
      <c r="E52" s="19"/>
      <c r="F52" s="19"/>
      <c r="G52" s="19"/>
      <c r="H52" s="19"/>
      <c r="I52" s="19"/>
      <c r="J52" s="19"/>
    </row>
    <row r="53" spans="2:10" ht="12">
      <c r="B53" s="19"/>
      <c r="C53" s="19"/>
      <c r="D53" s="19"/>
      <c r="E53" s="19"/>
      <c r="F53" s="19"/>
      <c r="G53" s="19"/>
      <c r="H53" s="19"/>
      <c r="I53" s="19"/>
      <c r="J53" s="19"/>
    </row>
    <row r="54" spans="2:10" ht="12">
      <c r="B54" s="19"/>
      <c r="C54" s="19"/>
      <c r="D54" s="19"/>
      <c r="E54" s="19"/>
      <c r="F54" s="19"/>
      <c r="G54" s="19"/>
      <c r="H54" s="19"/>
      <c r="I54" s="19"/>
      <c r="J54" s="19"/>
    </row>
    <row r="55" spans="2:10" ht="12">
      <c r="B55" s="19"/>
      <c r="C55" s="19"/>
      <c r="D55" s="19"/>
      <c r="E55" s="19"/>
      <c r="F55" s="19"/>
      <c r="G55" s="19"/>
      <c r="H55" s="19"/>
      <c r="I55" s="19"/>
      <c r="J55" s="19"/>
    </row>
    <row r="56" spans="2:10" ht="12">
      <c r="B56" s="19"/>
      <c r="C56" s="19"/>
      <c r="D56" s="19"/>
      <c r="E56" s="19"/>
      <c r="F56" s="19"/>
      <c r="G56" s="19"/>
      <c r="H56" s="19"/>
      <c r="I56" s="19"/>
      <c r="J56" s="19"/>
    </row>
    <row r="57" spans="2:10" ht="12">
      <c r="B57" s="19"/>
      <c r="C57" s="19"/>
      <c r="D57" s="19"/>
      <c r="E57" s="19"/>
      <c r="F57" s="19"/>
      <c r="G57" s="19"/>
      <c r="H57" s="19"/>
      <c r="I57" s="19"/>
      <c r="J57" s="19"/>
    </row>
    <row r="58" spans="2:10" ht="12">
      <c r="B58" s="19"/>
      <c r="C58" s="19"/>
      <c r="D58" s="19"/>
      <c r="E58" s="19"/>
      <c r="F58" s="19"/>
      <c r="G58" s="19"/>
      <c r="H58" s="19"/>
      <c r="I58" s="19"/>
      <c r="J58" s="19"/>
    </row>
    <row r="59" spans="2:10" ht="12">
      <c r="B59" s="19"/>
      <c r="C59" s="19"/>
      <c r="D59" s="19"/>
      <c r="E59" s="19"/>
      <c r="F59" s="19"/>
      <c r="G59" s="19"/>
      <c r="H59" s="19"/>
      <c r="I59" s="19"/>
      <c r="J59" s="19"/>
    </row>
    <row r="60" spans="2:10" ht="12">
      <c r="B60" s="19"/>
      <c r="C60" s="19"/>
      <c r="D60" s="19"/>
      <c r="E60" s="19"/>
      <c r="F60" s="19"/>
      <c r="G60" s="19"/>
      <c r="H60" s="19"/>
      <c r="I60" s="19"/>
      <c r="J60" s="19"/>
    </row>
    <row r="61" spans="2:10" ht="12">
      <c r="B61" s="19"/>
      <c r="C61" s="19"/>
      <c r="D61" s="19"/>
      <c r="E61" s="19"/>
      <c r="F61" s="19"/>
      <c r="G61" s="19"/>
      <c r="H61" s="19"/>
      <c r="I61" s="19"/>
      <c r="J61" s="19"/>
    </row>
    <row r="62" spans="2:10" ht="12">
      <c r="B62" s="19"/>
      <c r="C62" s="19"/>
      <c r="D62" s="19"/>
      <c r="E62" s="19"/>
      <c r="F62" s="19"/>
      <c r="G62" s="19"/>
      <c r="H62" s="19"/>
      <c r="I62" s="19"/>
      <c r="J62" s="19"/>
    </row>
    <row r="63" spans="2:10" ht="12">
      <c r="B63" s="19"/>
      <c r="C63" s="19"/>
      <c r="D63" s="19"/>
      <c r="E63" s="19"/>
      <c r="F63" s="19"/>
      <c r="G63" s="19"/>
      <c r="H63" s="19"/>
      <c r="I63" s="19"/>
      <c r="J63" s="19"/>
    </row>
    <row r="64" spans="2:10" ht="12">
      <c r="B64" s="19"/>
      <c r="C64" s="19"/>
      <c r="D64" s="19"/>
      <c r="E64" s="19"/>
      <c r="F64" s="19"/>
      <c r="G64" s="19"/>
      <c r="H64" s="19"/>
      <c r="I64" s="19"/>
      <c r="J64" s="19"/>
    </row>
    <row r="65" spans="2:10" ht="12">
      <c r="B65" s="19"/>
      <c r="C65" s="19"/>
      <c r="D65" s="19"/>
      <c r="E65" s="19"/>
      <c r="F65" s="19"/>
      <c r="G65" s="19"/>
      <c r="H65" s="19"/>
      <c r="I65" s="19"/>
      <c r="J65" s="19"/>
    </row>
    <row r="66" spans="2:10" ht="12">
      <c r="B66" s="19"/>
      <c r="C66" s="19"/>
      <c r="D66" s="19"/>
      <c r="E66" s="19"/>
      <c r="F66" s="19"/>
      <c r="G66" s="19"/>
      <c r="H66" s="19"/>
      <c r="I66" s="19"/>
      <c r="J66" s="19"/>
    </row>
    <row r="67" spans="2:10" ht="12">
      <c r="B67" s="19"/>
      <c r="C67" s="19"/>
      <c r="D67" s="19"/>
      <c r="E67" s="19"/>
      <c r="F67" s="19"/>
      <c r="G67" s="19"/>
      <c r="H67" s="19"/>
      <c r="I67" s="19"/>
      <c r="J67" s="19"/>
    </row>
    <row r="68" spans="2:10" ht="12">
      <c r="B68" s="19"/>
      <c r="C68" s="19"/>
      <c r="D68" s="19"/>
      <c r="E68" s="19"/>
      <c r="F68" s="19"/>
      <c r="G68" s="19"/>
      <c r="H68" s="19"/>
      <c r="I68" s="19"/>
      <c r="J68" s="19"/>
    </row>
    <row r="69" spans="2:10" ht="12">
      <c r="B69" s="19"/>
      <c r="C69" s="19"/>
      <c r="D69" s="19"/>
      <c r="E69" s="19"/>
      <c r="F69" s="19"/>
      <c r="G69" s="19"/>
      <c r="H69" s="19"/>
      <c r="I69" s="19"/>
      <c r="J69" s="19"/>
    </row>
    <row r="70" spans="2:10" ht="12">
      <c r="B70" s="19"/>
      <c r="C70" s="19"/>
      <c r="D70" s="19"/>
      <c r="E70" s="19"/>
      <c r="F70" s="19"/>
      <c r="G70" s="19"/>
      <c r="H70" s="19"/>
      <c r="I70" s="19"/>
      <c r="J70" s="19"/>
    </row>
    <row r="71" spans="2:10" ht="12">
      <c r="B71" s="19"/>
      <c r="C71" s="19"/>
      <c r="D71" s="19"/>
      <c r="E71" s="19"/>
      <c r="F71" s="19"/>
      <c r="G71" s="19"/>
      <c r="H71" s="19"/>
      <c r="I71" s="19"/>
      <c r="J71" s="19"/>
    </row>
    <row r="72" spans="2:10" ht="12">
      <c r="B72" s="19"/>
      <c r="C72" s="19"/>
      <c r="D72" s="19"/>
      <c r="E72" s="19"/>
      <c r="F72" s="19"/>
      <c r="G72" s="19"/>
      <c r="H72" s="19"/>
      <c r="I72" s="19"/>
      <c r="J72" s="19"/>
    </row>
    <row r="73" spans="2:10" ht="12">
      <c r="B73" s="19"/>
      <c r="C73" s="19"/>
      <c r="D73" s="19"/>
      <c r="E73" s="19"/>
      <c r="F73" s="19"/>
      <c r="G73" s="19"/>
      <c r="H73" s="19"/>
      <c r="I73" s="19"/>
      <c r="J73" s="19"/>
    </row>
    <row r="74" spans="2:10" ht="12">
      <c r="B74" s="19"/>
      <c r="C74" s="19"/>
      <c r="D74" s="19"/>
      <c r="E74" s="19"/>
      <c r="F74" s="19"/>
      <c r="G74" s="19"/>
      <c r="H74" s="19"/>
      <c r="I74" s="19"/>
      <c r="J74" s="19"/>
    </row>
    <row r="75" spans="2:10" ht="12">
      <c r="B75" s="19"/>
      <c r="C75" s="19"/>
      <c r="D75" s="19"/>
      <c r="E75" s="19"/>
      <c r="F75" s="19"/>
      <c r="G75" s="19"/>
      <c r="H75" s="19"/>
      <c r="I75" s="19"/>
      <c r="J75" s="19"/>
    </row>
    <row r="76" spans="2:10" ht="12">
      <c r="B76" s="19"/>
      <c r="C76" s="19"/>
      <c r="D76" s="19"/>
      <c r="E76" s="19"/>
      <c r="F76" s="19"/>
      <c r="G76" s="19"/>
      <c r="H76" s="19"/>
      <c r="I76" s="19"/>
      <c r="J76" s="19"/>
    </row>
    <row r="77" spans="2:10" ht="12">
      <c r="B77" s="19"/>
      <c r="C77" s="19"/>
      <c r="D77" s="19"/>
      <c r="E77" s="19"/>
      <c r="F77" s="19"/>
      <c r="G77" s="19"/>
      <c r="H77" s="19"/>
      <c r="I77" s="19"/>
      <c r="J77" s="19"/>
    </row>
    <row r="78" spans="2:10" ht="12">
      <c r="B78" s="19"/>
      <c r="C78" s="19"/>
      <c r="D78" s="19"/>
      <c r="E78" s="19"/>
      <c r="F78" s="19"/>
      <c r="G78" s="19"/>
      <c r="H78" s="19"/>
      <c r="I78" s="19"/>
      <c r="J78" s="19"/>
    </row>
    <row r="79" spans="2:10" ht="12">
      <c r="B79" s="19"/>
      <c r="C79" s="19"/>
      <c r="D79" s="19"/>
      <c r="E79" s="19"/>
      <c r="F79" s="19"/>
      <c r="G79" s="19"/>
      <c r="H79" s="19"/>
      <c r="I79" s="19"/>
      <c r="J79" s="19"/>
    </row>
    <row r="80" spans="2:10" ht="12">
      <c r="B80" s="19"/>
      <c r="C80" s="19"/>
      <c r="D80" s="19"/>
      <c r="E80" s="19"/>
      <c r="F80" s="19"/>
      <c r="G80" s="19"/>
      <c r="H80" s="19"/>
      <c r="I80" s="19"/>
      <c r="J80" s="19"/>
    </row>
    <row r="81" spans="2:10" ht="12">
      <c r="B81" s="19"/>
      <c r="C81" s="19"/>
      <c r="D81" s="19"/>
      <c r="E81" s="19"/>
      <c r="F81" s="19"/>
      <c r="G81" s="19"/>
      <c r="H81" s="19"/>
      <c r="I81" s="19"/>
      <c r="J81" s="19"/>
    </row>
    <row r="82" spans="2:10" ht="12">
      <c r="B82" s="19"/>
      <c r="C82" s="19"/>
      <c r="D82" s="19"/>
      <c r="E82" s="19"/>
      <c r="F82" s="19"/>
      <c r="G82" s="19"/>
      <c r="H82" s="19"/>
      <c r="I82" s="19"/>
      <c r="J82" s="19"/>
    </row>
    <row r="83" spans="2:10" ht="12">
      <c r="B83" s="19"/>
      <c r="C83" s="19"/>
      <c r="D83" s="19"/>
      <c r="E83" s="19"/>
      <c r="F83" s="19"/>
      <c r="G83" s="19"/>
      <c r="H83" s="19"/>
      <c r="I83" s="19"/>
      <c r="J83" s="19"/>
    </row>
    <row r="84" spans="2:10" ht="12">
      <c r="B84" s="19"/>
      <c r="C84" s="19"/>
      <c r="D84" s="19"/>
      <c r="E84" s="19"/>
      <c r="F84" s="19"/>
      <c r="G84" s="19"/>
      <c r="H84" s="19"/>
      <c r="I84" s="19"/>
      <c r="J84" s="19"/>
    </row>
    <row r="85" spans="2:10" ht="12">
      <c r="B85" s="19"/>
      <c r="C85" s="19"/>
      <c r="D85" s="19"/>
      <c r="E85" s="19"/>
      <c r="F85" s="19"/>
      <c r="G85" s="19"/>
      <c r="H85" s="19"/>
      <c r="I85" s="19"/>
      <c r="J85" s="19"/>
    </row>
    <row r="86" spans="2:10" ht="12">
      <c r="B86" s="19"/>
      <c r="C86" s="19"/>
      <c r="D86" s="19"/>
      <c r="E86" s="19"/>
      <c r="F86" s="19"/>
      <c r="G86" s="19"/>
      <c r="H86" s="19"/>
      <c r="I86" s="19"/>
      <c r="J86" s="19"/>
    </row>
    <row r="87" spans="2:10" ht="12">
      <c r="B87" s="19"/>
      <c r="C87" s="19"/>
      <c r="D87" s="19"/>
      <c r="E87" s="19"/>
      <c r="F87" s="19"/>
      <c r="G87" s="19"/>
      <c r="H87" s="19"/>
      <c r="I87" s="19"/>
      <c r="J87" s="19"/>
    </row>
    <row r="88" spans="2:10" ht="12">
      <c r="B88" s="19"/>
      <c r="C88" s="19"/>
      <c r="D88" s="19"/>
      <c r="E88" s="19"/>
      <c r="F88" s="19"/>
      <c r="G88" s="19"/>
      <c r="H88" s="19"/>
      <c r="I88" s="19"/>
      <c r="J88" s="19"/>
    </row>
    <row r="89" spans="2:10" ht="12">
      <c r="B89" s="19"/>
      <c r="C89" s="19"/>
      <c r="D89" s="19"/>
      <c r="E89" s="19"/>
      <c r="F89" s="19"/>
      <c r="G89" s="19"/>
      <c r="H89" s="19"/>
      <c r="I89" s="19"/>
      <c r="J89" s="19"/>
    </row>
    <row r="90" spans="2:10" ht="12">
      <c r="B90" s="19"/>
      <c r="C90" s="19"/>
      <c r="D90" s="19"/>
      <c r="E90" s="19"/>
      <c r="F90" s="19"/>
      <c r="G90" s="19"/>
      <c r="H90" s="19"/>
      <c r="I90" s="19"/>
      <c r="J90" s="19"/>
    </row>
    <row r="91" spans="2:10" ht="12">
      <c r="B91" s="19"/>
      <c r="C91" s="19"/>
      <c r="D91" s="19"/>
      <c r="E91" s="19"/>
      <c r="F91" s="19"/>
      <c r="G91" s="19"/>
      <c r="H91" s="19"/>
      <c r="I91" s="19"/>
      <c r="J91" s="19"/>
    </row>
    <row r="92" spans="2:10" ht="12">
      <c r="B92" s="19"/>
      <c r="C92" s="19"/>
      <c r="D92" s="19"/>
      <c r="E92" s="19"/>
      <c r="F92" s="19"/>
      <c r="G92" s="19"/>
      <c r="H92" s="19"/>
      <c r="I92" s="19"/>
      <c r="J92" s="19"/>
    </row>
    <row r="93" spans="2:10" ht="12">
      <c r="B93" s="19"/>
      <c r="C93" s="19"/>
      <c r="D93" s="19"/>
      <c r="E93" s="19"/>
      <c r="F93" s="19"/>
      <c r="G93" s="19"/>
      <c r="H93" s="19"/>
      <c r="I93" s="19"/>
      <c r="J93" s="19"/>
    </row>
    <row r="94" spans="2:10" ht="12">
      <c r="B94" s="19"/>
      <c r="C94" s="19"/>
      <c r="D94" s="19"/>
      <c r="E94" s="19"/>
      <c r="F94" s="19"/>
      <c r="G94" s="19"/>
      <c r="H94" s="19"/>
      <c r="I94" s="19"/>
      <c r="J94" s="19"/>
    </row>
    <row r="95" spans="2:10" ht="12">
      <c r="B95" s="19"/>
      <c r="C95" s="19"/>
      <c r="D95" s="19"/>
      <c r="E95" s="19"/>
      <c r="F95" s="19"/>
      <c r="G95" s="19"/>
      <c r="H95" s="19"/>
      <c r="I95" s="19"/>
      <c r="J95" s="19"/>
    </row>
    <row r="96" spans="2:10" ht="12">
      <c r="B96" s="19"/>
      <c r="C96" s="19"/>
      <c r="D96" s="19"/>
      <c r="E96" s="19"/>
      <c r="F96" s="19"/>
      <c r="G96" s="19"/>
      <c r="H96" s="19"/>
      <c r="I96" s="19"/>
      <c r="J96" s="19"/>
    </row>
    <row r="97" spans="2:10" ht="12">
      <c r="B97" s="19"/>
      <c r="C97" s="19"/>
      <c r="D97" s="19"/>
      <c r="E97" s="19"/>
      <c r="F97" s="19"/>
      <c r="G97" s="19"/>
      <c r="H97" s="19"/>
      <c r="I97" s="19"/>
      <c r="J97" s="19"/>
    </row>
    <row r="98" spans="2:10" ht="12">
      <c r="B98" s="19"/>
      <c r="C98" s="19"/>
      <c r="D98" s="19"/>
      <c r="E98" s="19"/>
      <c r="F98" s="19"/>
      <c r="G98" s="19"/>
      <c r="H98" s="19"/>
      <c r="I98" s="19"/>
      <c r="J98" s="19"/>
    </row>
    <row r="99" spans="2:10" ht="12">
      <c r="B99" s="19"/>
      <c r="C99" s="19"/>
      <c r="D99" s="19"/>
      <c r="E99" s="19"/>
      <c r="F99" s="19"/>
      <c r="G99" s="19"/>
      <c r="H99" s="19"/>
      <c r="I99" s="19"/>
      <c r="J99" s="19"/>
    </row>
    <row r="100" spans="2:10" ht="12">
      <c r="B100" s="19"/>
      <c r="C100" s="19"/>
      <c r="D100" s="19"/>
      <c r="E100" s="19"/>
      <c r="F100" s="19"/>
      <c r="G100" s="19"/>
      <c r="H100" s="19"/>
      <c r="I100" s="19"/>
      <c r="J100" s="19"/>
    </row>
    <row r="101" spans="2:10" ht="12">
      <c r="B101" s="19"/>
      <c r="C101" s="19"/>
      <c r="D101" s="19"/>
      <c r="E101" s="19"/>
      <c r="F101" s="19"/>
      <c r="G101" s="19"/>
      <c r="H101" s="19"/>
      <c r="I101" s="19"/>
      <c r="J101" s="19"/>
    </row>
    <row r="102" spans="2:10" ht="12">
      <c r="B102" s="19"/>
      <c r="C102" s="19"/>
      <c r="D102" s="19"/>
      <c r="E102" s="19"/>
      <c r="F102" s="19"/>
      <c r="G102" s="19"/>
      <c r="H102" s="19"/>
      <c r="I102" s="19"/>
      <c r="J102" s="19"/>
    </row>
    <row r="103" spans="2:10" ht="12">
      <c r="B103" s="19"/>
      <c r="C103" s="19"/>
      <c r="D103" s="19"/>
      <c r="E103" s="19"/>
      <c r="F103" s="19"/>
      <c r="G103" s="19"/>
      <c r="H103" s="19"/>
      <c r="I103" s="19"/>
      <c r="J103" s="19"/>
    </row>
    <row r="104" spans="2:10" ht="12">
      <c r="B104" s="19"/>
      <c r="C104" s="19"/>
      <c r="D104" s="19"/>
      <c r="E104" s="19"/>
      <c r="F104" s="19"/>
      <c r="G104" s="19"/>
      <c r="H104" s="19"/>
      <c r="I104" s="19"/>
      <c r="J104" s="19"/>
    </row>
    <row r="105" spans="2:10" ht="12">
      <c r="B105" s="19"/>
      <c r="C105" s="19"/>
      <c r="D105" s="19"/>
      <c r="E105" s="19"/>
      <c r="F105" s="19"/>
      <c r="G105" s="19"/>
      <c r="H105" s="19"/>
      <c r="I105" s="19"/>
      <c r="J105" s="19"/>
    </row>
    <row r="106" spans="2:10" ht="12">
      <c r="B106" s="19"/>
      <c r="C106" s="19"/>
      <c r="D106" s="19"/>
      <c r="E106" s="19"/>
      <c r="F106" s="19"/>
      <c r="G106" s="19"/>
      <c r="H106" s="19"/>
      <c r="I106" s="19"/>
      <c r="J106" s="19"/>
    </row>
    <row r="107" spans="2:10" ht="12">
      <c r="B107" s="19"/>
      <c r="C107" s="19"/>
      <c r="D107" s="19"/>
      <c r="E107" s="19"/>
      <c r="F107" s="19"/>
      <c r="G107" s="19"/>
      <c r="H107" s="19"/>
      <c r="I107" s="19"/>
      <c r="J107" s="19"/>
    </row>
    <row r="108" spans="2:10" ht="12">
      <c r="B108" s="19"/>
      <c r="C108" s="19"/>
      <c r="D108" s="19"/>
      <c r="E108" s="19"/>
      <c r="F108" s="19"/>
      <c r="G108" s="19"/>
      <c r="H108" s="19"/>
      <c r="I108" s="19"/>
      <c r="J108" s="19"/>
    </row>
    <row r="109" spans="2:10" ht="12">
      <c r="B109" s="19"/>
      <c r="C109" s="19"/>
      <c r="D109" s="19"/>
      <c r="E109" s="19"/>
      <c r="F109" s="19"/>
      <c r="G109" s="19"/>
      <c r="H109" s="19"/>
      <c r="I109" s="19"/>
      <c r="J109" s="19"/>
    </row>
    <row r="110" spans="2:10" ht="12">
      <c r="B110" s="19"/>
      <c r="C110" s="19"/>
      <c r="D110" s="19"/>
      <c r="E110" s="19"/>
      <c r="F110" s="19"/>
      <c r="G110" s="19"/>
      <c r="H110" s="19"/>
      <c r="I110" s="19"/>
      <c r="J110" s="19"/>
    </row>
    <row r="111" spans="2:10" ht="12">
      <c r="B111" s="19"/>
      <c r="C111" s="19"/>
      <c r="D111" s="19"/>
      <c r="E111" s="19"/>
      <c r="F111" s="19"/>
      <c r="G111" s="19"/>
      <c r="H111" s="19"/>
      <c r="I111" s="19"/>
      <c r="J111" s="19"/>
    </row>
    <row r="112" spans="2:10" ht="12">
      <c r="B112" s="19"/>
      <c r="C112" s="19"/>
      <c r="D112" s="19"/>
      <c r="E112" s="19"/>
      <c r="F112" s="19"/>
      <c r="G112" s="19"/>
      <c r="H112" s="19"/>
      <c r="I112" s="19"/>
      <c r="J112" s="19"/>
    </row>
  </sheetData>
  <mergeCells count="16">
    <mergeCell ref="D4:K4"/>
    <mergeCell ref="B19:J19"/>
    <mergeCell ref="D7:K7"/>
    <mergeCell ref="B26:J26"/>
    <mergeCell ref="B21:J21"/>
    <mergeCell ref="B22:J22"/>
    <mergeCell ref="B20:J20"/>
    <mergeCell ref="B34:J34"/>
    <mergeCell ref="B25:J25"/>
    <mergeCell ref="B23:J23"/>
    <mergeCell ref="B24:J24"/>
    <mergeCell ref="B27:J27"/>
    <mergeCell ref="B28:J28"/>
    <mergeCell ref="B29:J29"/>
    <mergeCell ref="B30:J30"/>
    <mergeCell ref="B31:J31"/>
  </mergeCells>
  <hyperlinks>
    <hyperlink ref="B25:J25" location="'T2'!A1" tooltip="Go to worksheet" display="Table 2: Holdings producing potatoes, 2016"/>
    <hyperlink ref="B23:J23" location="'F4'!A1" tooltip="Go to worksheet" display="Figure 4: Potato holdings by Member States, 2016"/>
    <hyperlink ref="B29:J29" location="'T5'!A1" tooltip="Go to worksheet" display="Table 5: Intra EU-28 Export of potatoes, 2020"/>
    <hyperlink ref="B30:J30" location="'T6'!A1" tooltip="Go to worksheet" display="Table 6: Extra EU-28 Export of potatoes, 2020"/>
    <hyperlink ref="B24:J24" location="'F5'!A1" tooltip="Go to worksheet" display="Figure 5: Potato, % distribution of area and holdings, by class of area size, 2016"/>
    <hyperlink ref="B28:J28" location="'T4'!A1" tooltip="Go to worksheet" display="Table 4: Price indices (2015 = 100) - annual data"/>
    <hyperlink ref="B19:J19" location="'T1'!A1" display="Table 1: Production of potatoes, including seed, 2020"/>
    <hyperlink ref="B27:J27" location="'T3'!A1" display="Table 3: Potatoes - output value at basic price, 2020"/>
    <hyperlink ref="B26:J26" location="'F6'!A1" display="Figure 6: Value of production of potatoes at basic price by main producing Member States, 2020"/>
    <hyperlink ref="B31:J31" location="'T7'!A1" display="Table 7: EU-27's Sold production, Exports and Imports by groups of processed potatoes products, 2019"/>
    <hyperlink ref="B21:J21" location="_F2" display="Figure 2: Production of potatoes, including seed potatoes, by main producing EU Member States, 2020"/>
    <hyperlink ref="B20:J20" location="_F1" display="Figure 1: Index of the area of potatoes, main producing Member States, 2010-2020"/>
    <hyperlink ref="B22:J22" location="_F3" display="Figure 3: Index of the production of potatoes, main producing Member States, 2010-2020"/>
  </hyperlinks>
  <printOptions/>
  <pageMargins left="0.31496062992125984" right="0.31496062992125984"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1:H51"/>
  <sheetViews>
    <sheetView showGridLines="0" workbookViewId="0" topLeftCell="A1"/>
  </sheetViews>
  <sheetFormatPr defaultColWidth="9.140625" defaultRowHeight="12"/>
  <cols>
    <col min="1" max="1" width="4.421875" style="3" customWidth="1"/>
    <col min="2" max="2" width="13.8515625" style="3" customWidth="1"/>
    <col min="3" max="5" width="36.140625" style="3" customWidth="1"/>
    <col min="6" max="7" width="9.140625" style="3" customWidth="1"/>
    <col min="8" max="8" width="9.421875" style="3" bestFit="1" customWidth="1"/>
    <col min="9" max="16384" width="9.140625" style="3" customWidth="1"/>
  </cols>
  <sheetData>
    <row r="1" s="88" customFormat="1" ht="30" customHeight="1" thickBot="1">
      <c r="B1" s="88" t="s">
        <v>297</v>
      </c>
    </row>
    <row r="2" ht="15" customHeight="1" thickTop="1"/>
    <row r="3" ht="15" customHeight="1">
      <c r="B3" s="177" t="s">
        <v>296</v>
      </c>
    </row>
    <row r="4" ht="15" customHeight="1"/>
    <row r="5" spans="2:5" ht="36">
      <c r="B5" s="253"/>
      <c r="C5" s="85" t="s">
        <v>905</v>
      </c>
      <c r="D5" s="85" t="s">
        <v>900</v>
      </c>
      <c r="E5" s="85" t="s">
        <v>165</v>
      </c>
    </row>
    <row r="6" spans="2:5" ht="12">
      <c r="B6" s="207" t="s">
        <v>877</v>
      </c>
      <c r="C6" s="255">
        <v>12255.58</v>
      </c>
      <c r="D6" s="256">
        <f>100*C6/$C$6</f>
        <v>100</v>
      </c>
      <c r="E6" s="255">
        <f>100*aact_eaa01!E13/aact_eaa01!C13</f>
        <v>3.09080844635729</v>
      </c>
    </row>
    <row r="7" spans="2:8" ht="12">
      <c r="B7" s="208" t="s">
        <v>2</v>
      </c>
      <c r="C7" s="257">
        <v>383.83</v>
      </c>
      <c r="D7" s="257">
        <f aca="true" t="shared" si="0" ref="D7:D33">100*C7/$C$6</f>
        <v>3.1318795193699525</v>
      </c>
      <c r="E7" s="257">
        <f>100*aact_eaa01!E14/aact_eaa01!C14</f>
        <v>4.45004811426849</v>
      </c>
      <c r="H7" s="45"/>
    </row>
    <row r="8" spans="2:8" ht="12">
      <c r="B8" s="192" t="s">
        <v>3</v>
      </c>
      <c r="C8" s="258">
        <v>34.17</v>
      </c>
      <c r="D8" s="258">
        <f t="shared" si="0"/>
        <v>0.27881177390217354</v>
      </c>
      <c r="E8" s="258">
        <f>100*aact_eaa01!E15/aact_eaa01!C15</f>
        <v>0.8849603360621985</v>
      </c>
      <c r="H8" s="45"/>
    </row>
    <row r="9" spans="2:8" ht="12">
      <c r="B9" s="192" t="s">
        <v>4</v>
      </c>
      <c r="C9" s="258">
        <v>127.94</v>
      </c>
      <c r="D9" s="258">
        <f t="shared" si="0"/>
        <v>1.0439326412948224</v>
      </c>
      <c r="E9" s="258">
        <f>100*aact_eaa01!E16/aact_eaa01!C16</f>
        <v>2.405619756391984</v>
      </c>
      <c r="H9" s="45"/>
    </row>
    <row r="10" spans="2:8" ht="12">
      <c r="B10" s="192" t="s">
        <v>5</v>
      </c>
      <c r="C10" s="258">
        <v>268.76</v>
      </c>
      <c r="D10" s="258">
        <f t="shared" si="0"/>
        <v>2.192960267894298</v>
      </c>
      <c r="E10" s="258">
        <f>100*aact_eaa01!E17/aact_eaa01!C17</f>
        <v>2.4615643884648284</v>
      </c>
      <c r="H10" s="45"/>
    </row>
    <row r="11" spans="2:8" ht="12">
      <c r="B11" s="192" t="s">
        <v>40</v>
      </c>
      <c r="C11" s="258">
        <v>2324.58</v>
      </c>
      <c r="D11" s="258">
        <f t="shared" si="0"/>
        <v>18.96752336486727</v>
      </c>
      <c r="E11" s="258">
        <f>100*aact_eaa01!E18/aact_eaa01!C18</f>
        <v>4.16316166605984</v>
      </c>
      <c r="H11" s="45"/>
    </row>
    <row r="12" spans="2:8" ht="12">
      <c r="B12" s="192" t="s">
        <v>7</v>
      </c>
      <c r="C12" s="258">
        <v>10.56</v>
      </c>
      <c r="D12" s="258">
        <f t="shared" si="0"/>
        <v>0.08616483267213791</v>
      </c>
      <c r="E12" s="258">
        <f>100*aact_eaa01!E19/aact_eaa01!C19</f>
        <v>1.1289650084993104</v>
      </c>
      <c r="H12" s="45"/>
    </row>
    <row r="13" spans="2:8" ht="12">
      <c r="B13" s="192" t="s">
        <v>8</v>
      </c>
      <c r="C13" s="258">
        <v>132.31</v>
      </c>
      <c r="D13" s="258">
        <f t="shared" si="0"/>
        <v>1.0795898684517584</v>
      </c>
      <c r="E13" s="258">
        <f>100*aact_eaa01!E20/aact_eaa01!C20</f>
        <v>1.5098262518743024</v>
      </c>
      <c r="H13" s="45"/>
    </row>
    <row r="14" spans="2:8" ht="12">
      <c r="B14" s="192" t="s">
        <v>9</v>
      </c>
      <c r="C14" s="258">
        <v>217</v>
      </c>
      <c r="D14" s="258">
        <f t="shared" si="0"/>
        <v>1.7706220350240462</v>
      </c>
      <c r="E14" s="258">
        <f>100*aact_eaa01!E21/aact_eaa01!C21</f>
        <v>1.9690129982079259</v>
      </c>
      <c r="H14" s="45"/>
    </row>
    <row r="15" spans="2:8" ht="12">
      <c r="B15" s="192" t="s">
        <v>10</v>
      </c>
      <c r="C15" s="258">
        <v>537.48</v>
      </c>
      <c r="D15" s="258">
        <f t="shared" si="0"/>
        <v>4.385594153846656</v>
      </c>
      <c r="E15" s="258">
        <f>100*aact_eaa01!E22/aact_eaa01!C22</f>
        <v>1.0394617573107825</v>
      </c>
      <c r="H15" s="45"/>
    </row>
    <row r="16" spans="2:8" ht="12">
      <c r="B16" s="192" t="s">
        <v>11</v>
      </c>
      <c r="C16" s="258">
        <v>3399.7</v>
      </c>
      <c r="D16" s="258">
        <f t="shared" si="0"/>
        <v>27.74001720032834</v>
      </c>
      <c r="E16" s="258">
        <f>100*aact_eaa01!E23/aact_eaa01!C23</f>
        <v>4.661561349503979</v>
      </c>
      <c r="H16" s="45"/>
    </row>
    <row r="17" spans="2:8" ht="12">
      <c r="B17" s="192" t="s">
        <v>12</v>
      </c>
      <c r="C17" s="258">
        <v>31.93</v>
      </c>
      <c r="D17" s="258">
        <f t="shared" si="0"/>
        <v>0.2605343851535382</v>
      </c>
      <c r="E17" s="258">
        <f>100*aact_eaa01!E24/aact_eaa01!C24</f>
        <v>1.2867269261612984</v>
      </c>
      <c r="H17" s="45"/>
    </row>
    <row r="18" spans="2:8" ht="12">
      <c r="B18" s="192" t="s">
        <v>13</v>
      </c>
      <c r="C18" s="258">
        <v>660.43</v>
      </c>
      <c r="D18" s="258">
        <f t="shared" si="0"/>
        <v>5.3888106478844735</v>
      </c>
      <c r="E18" s="258">
        <f>100*aact_eaa01!E25/aact_eaa01!C25</f>
        <v>1.274906258879925</v>
      </c>
      <c r="H18" s="45"/>
    </row>
    <row r="19" spans="2:8" ht="12">
      <c r="B19" s="192" t="s">
        <v>14</v>
      </c>
      <c r="C19" s="258">
        <v>35.91</v>
      </c>
      <c r="D19" s="258">
        <f t="shared" si="0"/>
        <v>0.2930093883765599</v>
      </c>
      <c r="E19" s="258">
        <f>100*aact_eaa01!E26/aact_eaa01!C26</f>
        <v>4.891970683595346</v>
      </c>
      <c r="H19" s="45"/>
    </row>
    <row r="20" spans="2:8" ht="12">
      <c r="B20" s="192" t="s">
        <v>15</v>
      </c>
      <c r="C20" s="258">
        <v>46.66</v>
      </c>
      <c r="D20" s="258">
        <f t="shared" si="0"/>
        <v>0.38072453527291245</v>
      </c>
      <c r="E20" s="258">
        <f>100*aact_eaa01!E27/aact_eaa01!C27</f>
        <v>3.0029604839747717</v>
      </c>
      <c r="H20" s="45"/>
    </row>
    <row r="21" spans="2:8" ht="12">
      <c r="B21" s="192" t="s">
        <v>16</v>
      </c>
      <c r="C21" s="258">
        <v>50.69</v>
      </c>
      <c r="D21" s="258">
        <f t="shared" si="0"/>
        <v>0.413607515923359</v>
      </c>
      <c r="E21" s="258">
        <f>100*aact_eaa01!E28/aact_eaa01!C28</f>
        <v>1.6088845722918907</v>
      </c>
      <c r="H21" s="45"/>
    </row>
    <row r="22" spans="2:8" ht="12">
      <c r="B22" s="192" t="s">
        <v>18</v>
      </c>
      <c r="C22" s="258">
        <v>2.74</v>
      </c>
      <c r="D22" s="258">
        <f t="shared" si="0"/>
        <v>0.02235716302288427</v>
      </c>
      <c r="E22" s="258">
        <f>100*aact_eaa01!E29/aact_eaa01!C29</f>
        <v>0.6787554498612762</v>
      </c>
      <c r="H22" s="45"/>
    </row>
    <row r="23" spans="2:8" ht="12">
      <c r="B23" s="192" t="s">
        <v>19</v>
      </c>
      <c r="C23" s="258">
        <v>89.59</v>
      </c>
      <c r="D23" s="258">
        <f t="shared" si="0"/>
        <v>0.7310139544599277</v>
      </c>
      <c r="E23" s="258">
        <f>100*aact_eaa01!E30/aact_eaa01!C30</f>
        <v>1.0767058257969535</v>
      </c>
      <c r="H23" s="45"/>
    </row>
    <row r="24" spans="2:8" ht="12">
      <c r="B24" s="192" t="s">
        <v>20</v>
      </c>
      <c r="C24" s="258">
        <v>4.27</v>
      </c>
      <c r="D24" s="258">
        <f t="shared" si="0"/>
        <v>0.034841272302086064</v>
      </c>
      <c r="E24" s="258">
        <f>100*aact_eaa01!E31/aact_eaa01!C31</f>
        <v>3.5494596841230255</v>
      </c>
      <c r="H24" s="45"/>
    </row>
    <row r="25" spans="2:8" ht="12">
      <c r="B25" s="192" t="s">
        <v>17</v>
      </c>
      <c r="C25" s="258">
        <v>1288.99</v>
      </c>
      <c r="D25" s="258">
        <f t="shared" si="0"/>
        <v>10.51757648352832</v>
      </c>
      <c r="E25" s="258">
        <f>100*aact_eaa01!E32/aact_eaa01!C32</f>
        <v>4.69873373793548</v>
      </c>
      <c r="H25" s="45"/>
    </row>
    <row r="26" spans="2:8" ht="12">
      <c r="B26" s="192" t="s">
        <v>21</v>
      </c>
      <c r="C26" s="258">
        <v>90.63</v>
      </c>
      <c r="D26" s="258">
        <f t="shared" si="0"/>
        <v>0.7394998849503654</v>
      </c>
      <c r="E26" s="258">
        <f>100*aact_eaa01!E33/aact_eaa01!C33</f>
        <v>1.24937104100468</v>
      </c>
      <c r="H26" s="45"/>
    </row>
    <row r="27" spans="2:8" ht="12">
      <c r="B27" s="192" t="s">
        <v>22</v>
      </c>
      <c r="C27" s="258">
        <v>1045.94</v>
      </c>
      <c r="D27" s="258">
        <f t="shared" si="0"/>
        <v>8.534398208815903</v>
      </c>
      <c r="E27" s="258">
        <f>100*aact_eaa01!E34/aact_eaa01!C34</f>
        <v>3.8585263567961916</v>
      </c>
      <c r="H27" s="45"/>
    </row>
    <row r="28" spans="2:8" ht="12">
      <c r="B28" s="192" t="s">
        <v>23</v>
      </c>
      <c r="C28" s="258">
        <v>115.19</v>
      </c>
      <c r="D28" s="258">
        <f t="shared" si="0"/>
        <v>0.9398983973014741</v>
      </c>
      <c r="E28" s="258">
        <f>100*aact_eaa01!E35/aact_eaa01!C35</f>
        <v>1.5135528613494127</v>
      </c>
      <c r="H28" s="45"/>
    </row>
    <row r="29" spans="2:8" ht="12">
      <c r="B29" s="192" t="s">
        <v>24</v>
      </c>
      <c r="C29" s="258">
        <v>1039.39</v>
      </c>
      <c r="D29" s="258">
        <f t="shared" si="0"/>
        <v>8.480953165823243</v>
      </c>
      <c r="E29" s="258">
        <f>100*aact_eaa01!E36/aact_eaa01!C36</f>
        <v>6.8025131712425155</v>
      </c>
      <c r="H29" s="45"/>
    </row>
    <row r="30" spans="2:8" ht="12">
      <c r="B30" s="192" t="s">
        <v>25</v>
      </c>
      <c r="C30" s="258">
        <v>28.74</v>
      </c>
      <c r="D30" s="258">
        <f t="shared" si="0"/>
        <v>0.2345054252838299</v>
      </c>
      <c r="E30" s="258">
        <f>100*aact_eaa01!E37/aact_eaa01!C37</f>
        <v>2.1236662430171727</v>
      </c>
      <c r="H30" s="45"/>
    </row>
    <row r="31" spans="2:8" ht="12">
      <c r="B31" s="192" t="s">
        <v>26</v>
      </c>
      <c r="C31" s="258">
        <v>45.47</v>
      </c>
      <c r="D31" s="258">
        <f t="shared" si="0"/>
        <v>0.3710146725001999</v>
      </c>
      <c r="E31" s="258">
        <f>100*aact_eaa01!E38/aact_eaa01!C38</f>
        <v>2.0853110997986692</v>
      </c>
      <c r="H31" s="45"/>
    </row>
    <row r="32" spans="2:8" ht="12">
      <c r="B32" s="192" t="s">
        <v>27</v>
      </c>
      <c r="C32" s="258">
        <v>75.05</v>
      </c>
      <c r="D32" s="258">
        <f t="shared" si="0"/>
        <v>0.6123741185647681</v>
      </c>
      <c r="E32" s="258">
        <f>100*aact_eaa01!E39/aact_eaa01!C39</f>
        <v>1.9080670175170975</v>
      </c>
      <c r="H32" s="45"/>
    </row>
    <row r="33" spans="2:8" ht="12">
      <c r="B33" s="192" t="s">
        <v>28</v>
      </c>
      <c r="C33" s="258">
        <v>167.63</v>
      </c>
      <c r="D33" s="258">
        <f t="shared" si="0"/>
        <v>1.3677851231847045</v>
      </c>
      <c r="E33" s="258">
        <f>100*aact_eaa01!E40/aact_eaa01!C40</f>
        <v>2.850157189663058</v>
      </c>
      <c r="H33" s="45"/>
    </row>
    <row r="34" spans="2:8" ht="12">
      <c r="B34" s="208" t="s">
        <v>888</v>
      </c>
      <c r="C34" s="257">
        <v>8.5</v>
      </c>
      <c r="D34" s="259" t="s">
        <v>863</v>
      </c>
      <c r="E34" s="257">
        <v>1.9</v>
      </c>
      <c r="H34" s="45"/>
    </row>
    <row r="35" spans="2:5" ht="12">
      <c r="B35" s="192" t="s">
        <v>31</v>
      </c>
      <c r="C35" s="258">
        <v>82.26</v>
      </c>
      <c r="D35" s="260" t="s">
        <v>863</v>
      </c>
      <c r="E35" s="258">
        <f>100*aact_eaa01!E42/aact_eaa01!C42</f>
        <v>1.8380726380565497</v>
      </c>
    </row>
    <row r="36" spans="2:5" ht="12">
      <c r="B36" s="193" t="s">
        <v>32</v>
      </c>
      <c r="C36" s="261">
        <v>168.1</v>
      </c>
      <c r="D36" s="262" t="s">
        <v>863</v>
      </c>
      <c r="E36" s="261">
        <f>100*aact_eaa01!E43/aact_eaa01!C43</f>
        <v>1.6888548639723353</v>
      </c>
    </row>
    <row r="37" spans="2:5" ht="12">
      <c r="B37" s="254" t="s">
        <v>29</v>
      </c>
      <c r="C37" s="263">
        <v>935.17</v>
      </c>
      <c r="D37" s="264" t="s">
        <v>863</v>
      </c>
      <c r="E37" s="263">
        <v>3.3</v>
      </c>
    </row>
    <row r="38" spans="2:5" ht="12">
      <c r="B38" s="80"/>
      <c r="C38" s="171"/>
      <c r="D38" s="181"/>
      <c r="E38" s="171"/>
    </row>
    <row r="39" spans="2:5" ht="12">
      <c r="B39" s="135" t="s">
        <v>910</v>
      </c>
      <c r="C39" s="171"/>
      <c r="D39" s="181"/>
      <c r="E39" s="171"/>
    </row>
    <row r="40" ht="12">
      <c r="B40" s="176" t="s">
        <v>889</v>
      </c>
    </row>
    <row r="41" ht="15" customHeight="1">
      <c r="B41" s="170" t="s">
        <v>890</v>
      </c>
    </row>
    <row r="42" ht="15" customHeight="1">
      <c r="B42" s="10" t="s">
        <v>284</v>
      </c>
    </row>
    <row r="43" ht="15" customHeight="1">
      <c r="B43" s="10"/>
    </row>
    <row r="44" ht="15" customHeight="1">
      <c r="B44" s="10"/>
    </row>
    <row r="45" ht="15" customHeight="1">
      <c r="B45" s="10"/>
    </row>
    <row r="46" ht="15" customHeight="1">
      <c r="B46" s="10"/>
    </row>
    <row r="47" ht="15" customHeight="1">
      <c r="B47" s="10"/>
    </row>
    <row r="48" ht="12"/>
    <row r="49" ht="12">
      <c r="B49" s="96" t="s">
        <v>199</v>
      </c>
    </row>
    <row r="50" ht="12"/>
    <row r="51" ht="12">
      <c r="B51" s="11"/>
    </row>
  </sheetData>
  <sheetProtection autoFilter="0"/>
  <hyperlinks>
    <hyperlink ref="B49" r:id="rId1" tooltip="Go to bookmark" display="http://appsso.eurostat.ec.europa.eu/nui/show.do?query=BOOKMARK_DS-053046_QID_5BB242CE_UID_-3F171EB0&amp;layout=ITM_NEWA,B,X,0;GEO,B,Y,0;INDIC_AG,B,Z,0;UNIT,B,Z,1;TIME,C,Z,2;INDICATORS,C,Z,3;&amp;zSelection=DS-053046INDICATORS,OBS_FLAG;DS-053046INDIC_AG,PROD_BP;DS-053046TIME,2015;DS-053046UNIT,MIO_EUR;&amp;rankName1=INDIC-AG_1_2_-1_2&amp;rankName2=UNIT_1_2_-1_2&amp;rankName3=INDICATORS_1_2_-1_2&amp;rankName4=TIME_1_0_1_0&amp;rankName5=ITM-NEWA_1_1_0_0&amp;rankName6=GEO_1_2_0_1&amp;sortC=DESC_-1_FIRST&amp;rStp=&amp;cStp=&amp;rDCh=&amp;cDCh=&amp;rDM=true&amp;cDM=true&amp;footnes=false&amp;empty=false&amp;wai=false&amp;time_mode=NONE&amp;time_most_recent=false&amp;lang=EN&amp;cfo=%23%23%23%2C%23%23%23.%23%23%23"/>
  </hyperlinks>
  <printOptions horizontalCentered="1"/>
  <pageMargins left="0.31496062992125984" right="0.31496062992125984" top="0.7480314960629921" bottom="0.5511811023622047" header="0.31496062992125984" footer="0.31496062992125984"/>
  <pageSetup horizontalDpi="600" verticalDpi="600" orientation="portrait" paperSize="9" r:id="rId3"/>
  <headerFooter>
    <oddFooter>&amp;L&amp;F&amp;CPage &amp;P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1:J46"/>
  <sheetViews>
    <sheetView showGridLines="0" workbookViewId="0" topLeftCell="A1"/>
  </sheetViews>
  <sheetFormatPr defaultColWidth="9.140625" defaultRowHeight="12"/>
  <cols>
    <col min="1" max="1" width="4.421875" style="3" customWidth="1"/>
    <col min="2" max="2" width="15.421875" style="3" customWidth="1"/>
    <col min="3" max="8" width="18.28125" style="3" customWidth="1"/>
    <col min="9" max="9" width="9.140625" style="3" customWidth="1"/>
    <col min="10" max="10" width="9.421875" style="3" bestFit="1" customWidth="1"/>
    <col min="11" max="16384" width="9.140625" style="3" customWidth="1"/>
  </cols>
  <sheetData>
    <row r="1" s="88" customFormat="1" ht="30" customHeight="1" thickBot="1">
      <c r="B1" s="88" t="s">
        <v>270</v>
      </c>
    </row>
    <row r="2" ht="15" customHeight="1" thickTop="1"/>
    <row r="3" ht="15" customHeight="1">
      <c r="B3" s="177" t="s">
        <v>303</v>
      </c>
    </row>
    <row r="4" ht="15" customHeight="1"/>
    <row r="5" spans="2:8" ht="15" customHeight="1">
      <c r="B5" s="225"/>
      <c r="C5" s="304" t="s">
        <v>275</v>
      </c>
      <c r="D5" s="304"/>
      <c r="E5" s="305"/>
      <c r="F5" s="304" t="s">
        <v>276</v>
      </c>
      <c r="G5" s="304"/>
      <c r="H5" s="304"/>
    </row>
    <row r="6" spans="2:8" ht="12">
      <c r="B6" s="226"/>
      <c r="C6" s="182">
        <v>2018</v>
      </c>
      <c r="D6" s="182">
        <v>2019</v>
      </c>
      <c r="E6" s="226">
        <v>2020</v>
      </c>
      <c r="F6" s="122">
        <v>2018</v>
      </c>
      <c r="G6" s="122">
        <v>2019</v>
      </c>
      <c r="H6" s="122">
        <v>2020</v>
      </c>
    </row>
    <row r="7" spans="2:8" ht="12">
      <c r="B7" s="207" t="s">
        <v>877</v>
      </c>
      <c r="C7" s="228">
        <v>131.72</v>
      </c>
      <c r="D7" s="229">
        <v>165.41</v>
      </c>
      <c r="E7" s="230">
        <v>130.38</v>
      </c>
      <c r="F7" s="244">
        <v>104.23</v>
      </c>
      <c r="G7" s="244">
        <v>128.33</v>
      </c>
      <c r="H7" s="244">
        <v>120.49</v>
      </c>
    </row>
    <row r="8" spans="2:10" ht="12">
      <c r="B8" s="208" t="s">
        <v>2</v>
      </c>
      <c r="C8" s="231">
        <v>211.31</v>
      </c>
      <c r="D8" s="231">
        <v>159.91</v>
      </c>
      <c r="E8" s="232">
        <v>97.22</v>
      </c>
      <c r="F8" s="245">
        <v>111.24</v>
      </c>
      <c r="G8" s="245">
        <v>119.71</v>
      </c>
      <c r="H8" s="245">
        <v>122.43</v>
      </c>
      <c r="J8" s="45"/>
    </row>
    <row r="9" spans="2:10" ht="12">
      <c r="B9" s="192" t="s">
        <v>3</v>
      </c>
      <c r="C9" s="233">
        <v>106.07</v>
      </c>
      <c r="D9" s="233">
        <v>122.57</v>
      </c>
      <c r="E9" s="234">
        <v>105.28</v>
      </c>
      <c r="F9" s="246">
        <v>109.31</v>
      </c>
      <c r="G9" s="246">
        <v>149.64</v>
      </c>
      <c r="H9" s="246">
        <v>134.85</v>
      </c>
      <c r="J9" s="45"/>
    </row>
    <row r="10" spans="2:10" ht="12">
      <c r="B10" s="192" t="s">
        <v>4</v>
      </c>
      <c r="C10" s="233">
        <v>102.3</v>
      </c>
      <c r="D10" s="233">
        <v>140.5</v>
      </c>
      <c r="E10" s="234">
        <v>112.7</v>
      </c>
      <c r="F10" s="246">
        <v>112.9</v>
      </c>
      <c r="G10" s="246">
        <v>161.2</v>
      </c>
      <c r="H10" s="246">
        <v>151.3</v>
      </c>
      <c r="J10" s="45"/>
    </row>
    <row r="11" spans="2:10" ht="12">
      <c r="B11" s="192" t="s">
        <v>5</v>
      </c>
      <c r="C11" s="233">
        <v>99.92</v>
      </c>
      <c r="D11" s="233">
        <v>102.11</v>
      </c>
      <c r="E11" s="234">
        <v>104.68</v>
      </c>
      <c r="F11" s="246">
        <v>102.5</v>
      </c>
      <c r="G11" s="246">
        <v>106.8</v>
      </c>
      <c r="H11" s="246">
        <v>104.4</v>
      </c>
      <c r="J11" s="45"/>
    </row>
    <row r="12" spans="2:10" ht="12">
      <c r="B12" s="192" t="s">
        <v>40</v>
      </c>
      <c r="C12" s="233">
        <v>133.3</v>
      </c>
      <c r="D12" s="233">
        <v>170.6</v>
      </c>
      <c r="E12" s="234">
        <v>103.3</v>
      </c>
      <c r="F12" s="246">
        <v>107.2</v>
      </c>
      <c r="G12" s="246">
        <v>128.8</v>
      </c>
      <c r="H12" s="246">
        <v>117.6</v>
      </c>
      <c r="J12" s="45"/>
    </row>
    <row r="13" spans="2:10" ht="12">
      <c r="B13" s="192" t="s">
        <v>7</v>
      </c>
      <c r="C13" s="233">
        <v>131.98</v>
      </c>
      <c r="D13" s="233">
        <v>168.42</v>
      </c>
      <c r="E13" s="234">
        <v>119.56</v>
      </c>
      <c r="F13" s="246">
        <v>127.51</v>
      </c>
      <c r="G13" s="246">
        <v>163.04</v>
      </c>
      <c r="H13" s="246">
        <v>124.65</v>
      </c>
      <c r="J13" s="45"/>
    </row>
    <row r="14" spans="2:10" ht="12">
      <c r="B14" s="192" t="s">
        <v>8</v>
      </c>
      <c r="C14" s="233">
        <v>138.91</v>
      </c>
      <c r="D14" s="233">
        <v>186.16</v>
      </c>
      <c r="E14" s="234">
        <v>139.96</v>
      </c>
      <c r="F14" s="246">
        <v>105.8</v>
      </c>
      <c r="G14" s="246">
        <v>117.1</v>
      </c>
      <c r="H14" s="246">
        <v>109.5</v>
      </c>
      <c r="J14" s="45"/>
    </row>
    <row r="15" spans="2:10" ht="12">
      <c r="B15" s="192" t="s">
        <v>9</v>
      </c>
      <c r="C15" s="233">
        <v>98.79</v>
      </c>
      <c r="D15" s="233">
        <v>128.76</v>
      </c>
      <c r="E15" s="234">
        <v>101.11</v>
      </c>
      <c r="F15" s="246">
        <v>110.29</v>
      </c>
      <c r="G15" s="246">
        <v>123.8</v>
      </c>
      <c r="H15" s="246">
        <v>110.87</v>
      </c>
      <c r="J15" s="45"/>
    </row>
    <row r="16" spans="2:10" ht="12">
      <c r="B16" s="192" t="s">
        <v>10</v>
      </c>
      <c r="C16" s="233">
        <v>136.62</v>
      </c>
      <c r="D16" s="233">
        <v>134.6</v>
      </c>
      <c r="E16" s="234">
        <v>106.2</v>
      </c>
      <c r="F16" s="246">
        <v>117.59</v>
      </c>
      <c r="G16" s="246">
        <v>131.14</v>
      </c>
      <c r="H16" s="246">
        <v>129.42</v>
      </c>
      <c r="J16" s="45"/>
    </row>
    <row r="17" spans="2:10" ht="12">
      <c r="B17" s="192" t="s">
        <v>11</v>
      </c>
      <c r="C17" s="233">
        <v>143.31</v>
      </c>
      <c r="D17" s="233">
        <v>200.72</v>
      </c>
      <c r="E17" s="234">
        <v>194.66</v>
      </c>
      <c r="F17" s="246">
        <v>98.38</v>
      </c>
      <c r="G17" s="246">
        <v>113.76</v>
      </c>
      <c r="H17" s="246">
        <v>111.5</v>
      </c>
      <c r="J17" s="45"/>
    </row>
    <row r="18" spans="2:10" ht="12">
      <c r="B18" s="192" t="s">
        <v>12</v>
      </c>
      <c r="C18" s="233">
        <v>126.14</v>
      </c>
      <c r="D18" s="233">
        <v>155.85</v>
      </c>
      <c r="E18" s="234">
        <v>133.8</v>
      </c>
      <c r="F18" s="246">
        <v>121.74</v>
      </c>
      <c r="G18" s="246">
        <v>127.5</v>
      </c>
      <c r="H18" s="246">
        <v>115.96</v>
      </c>
      <c r="J18" s="45"/>
    </row>
    <row r="19" spans="2:10" ht="12">
      <c r="B19" s="192" t="s">
        <v>13</v>
      </c>
      <c r="C19" s="233">
        <v>108.2</v>
      </c>
      <c r="D19" s="233">
        <v>119.7</v>
      </c>
      <c r="E19" s="234">
        <v>116.4</v>
      </c>
      <c r="F19" s="246">
        <v>106.1</v>
      </c>
      <c r="G19" s="246">
        <v>113.8</v>
      </c>
      <c r="H19" s="246">
        <v>115.1</v>
      </c>
      <c r="J19" s="45"/>
    </row>
    <row r="20" spans="2:10" ht="12">
      <c r="B20" s="192" t="s">
        <v>14</v>
      </c>
      <c r="C20" s="233">
        <v>95.41</v>
      </c>
      <c r="D20" s="233">
        <v>148.26</v>
      </c>
      <c r="E20" s="234">
        <v>110.43</v>
      </c>
      <c r="F20" s="246">
        <v>125.5</v>
      </c>
      <c r="G20" s="246">
        <v>125.52</v>
      </c>
      <c r="H20" s="246">
        <v>107.16</v>
      </c>
      <c r="J20" s="45"/>
    </row>
    <row r="21" spans="2:10" ht="12">
      <c r="B21" s="192" t="s">
        <v>15</v>
      </c>
      <c r="C21" s="233">
        <v>117.14</v>
      </c>
      <c r="D21" s="233">
        <v>149.34</v>
      </c>
      <c r="E21" s="234">
        <v>109.16</v>
      </c>
      <c r="F21" s="246">
        <v>110.44</v>
      </c>
      <c r="G21" s="246">
        <v>138.72</v>
      </c>
      <c r="H21" s="246">
        <v>118.63</v>
      </c>
      <c r="J21" s="45"/>
    </row>
    <row r="22" spans="2:10" ht="12">
      <c r="B22" s="192" t="s">
        <v>16</v>
      </c>
      <c r="C22" s="233">
        <v>139.54</v>
      </c>
      <c r="D22" s="233">
        <v>183.58</v>
      </c>
      <c r="E22" s="234">
        <v>126.63</v>
      </c>
      <c r="F22" s="246">
        <v>120.34</v>
      </c>
      <c r="G22" s="246">
        <v>167.09</v>
      </c>
      <c r="H22" s="246">
        <v>133</v>
      </c>
      <c r="J22" s="45"/>
    </row>
    <row r="23" spans="2:10" ht="12">
      <c r="B23" s="192" t="s">
        <v>18</v>
      </c>
      <c r="C23" s="233">
        <v>110.97</v>
      </c>
      <c r="D23" s="233">
        <v>109.26</v>
      </c>
      <c r="E23" s="234">
        <v>90.18</v>
      </c>
      <c r="F23" s="246">
        <v>113.89</v>
      </c>
      <c r="G23" s="246">
        <v>126.96</v>
      </c>
      <c r="H23" s="246">
        <v>126.87</v>
      </c>
      <c r="J23" s="45"/>
    </row>
    <row r="24" spans="2:10" ht="12">
      <c r="B24" s="192" t="s">
        <v>19</v>
      </c>
      <c r="C24" s="233">
        <v>124.71</v>
      </c>
      <c r="D24" s="233">
        <v>169.17</v>
      </c>
      <c r="E24" s="234">
        <v>147.12</v>
      </c>
      <c r="F24" s="246">
        <v>130.99</v>
      </c>
      <c r="G24" s="246">
        <v>179.65</v>
      </c>
      <c r="H24" s="246">
        <v>171.44</v>
      </c>
      <c r="J24" s="45"/>
    </row>
    <row r="25" spans="2:10" ht="12">
      <c r="B25" s="192" t="s">
        <v>20</v>
      </c>
      <c r="C25" s="233">
        <v>105.57</v>
      </c>
      <c r="D25" s="233">
        <v>139.87</v>
      </c>
      <c r="E25" s="234">
        <v>104.49</v>
      </c>
      <c r="F25" s="246">
        <v>104.2</v>
      </c>
      <c r="G25" s="246">
        <v>109.57</v>
      </c>
      <c r="H25" s="246">
        <v>101.69</v>
      </c>
      <c r="J25" s="45"/>
    </row>
    <row r="26" spans="2:10" ht="12">
      <c r="B26" s="192" t="s">
        <v>17</v>
      </c>
      <c r="C26" s="233">
        <v>118.9</v>
      </c>
      <c r="D26" s="233">
        <v>138.3</v>
      </c>
      <c r="E26" s="234">
        <v>91.4</v>
      </c>
      <c r="F26" s="246">
        <v>117.93</v>
      </c>
      <c r="G26" s="246">
        <v>136.21</v>
      </c>
      <c r="H26" s="246">
        <v>128.87</v>
      </c>
      <c r="J26" s="45"/>
    </row>
    <row r="27" spans="2:10" ht="12">
      <c r="B27" s="192" t="s">
        <v>21</v>
      </c>
      <c r="C27" s="233">
        <v>110.7</v>
      </c>
      <c r="D27" s="233">
        <v>128.4</v>
      </c>
      <c r="E27" s="235">
        <v>90.2</v>
      </c>
      <c r="F27" s="246">
        <v>107.21</v>
      </c>
      <c r="G27" s="246">
        <v>120.7</v>
      </c>
      <c r="H27" s="246">
        <v>115.27</v>
      </c>
      <c r="J27" s="45"/>
    </row>
    <row r="28" spans="2:10" ht="12">
      <c r="B28" s="192" t="s">
        <v>22</v>
      </c>
      <c r="C28" s="233">
        <v>115.71</v>
      </c>
      <c r="D28" s="236">
        <v>249.95</v>
      </c>
      <c r="E28" s="235">
        <v>146.22</v>
      </c>
      <c r="F28" s="246">
        <v>119</v>
      </c>
      <c r="G28" s="246">
        <v>205.2</v>
      </c>
      <c r="H28" s="246">
        <v>174.2</v>
      </c>
      <c r="J28" s="45"/>
    </row>
    <row r="29" spans="2:10" ht="12">
      <c r="B29" s="192" t="s">
        <v>23</v>
      </c>
      <c r="C29" s="233">
        <v>139.98</v>
      </c>
      <c r="D29" s="233">
        <v>147.89</v>
      </c>
      <c r="E29" s="234">
        <v>118.6</v>
      </c>
      <c r="F29" s="246">
        <v>114.05</v>
      </c>
      <c r="G29" s="246">
        <v>131.07</v>
      </c>
      <c r="H29" s="246">
        <v>126.19</v>
      </c>
      <c r="J29" s="45"/>
    </row>
    <row r="30" spans="2:10" ht="12">
      <c r="B30" s="192" t="s">
        <v>24</v>
      </c>
      <c r="C30" s="233">
        <v>120.45</v>
      </c>
      <c r="D30" s="233">
        <v>184.82</v>
      </c>
      <c r="E30" s="234">
        <v>164.55</v>
      </c>
      <c r="F30" s="246">
        <v>116.57</v>
      </c>
      <c r="G30" s="246">
        <v>177.19</v>
      </c>
      <c r="H30" s="246">
        <v>165.68</v>
      </c>
      <c r="J30" s="45"/>
    </row>
    <row r="31" spans="2:10" ht="12">
      <c r="B31" s="192" t="s">
        <v>25</v>
      </c>
      <c r="C31" s="233">
        <v>138.05</v>
      </c>
      <c r="D31" s="233">
        <v>202.46</v>
      </c>
      <c r="E31" s="234">
        <v>177.28</v>
      </c>
      <c r="F31" s="246">
        <v>117.16</v>
      </c>
      <c r="G31" s="246">
        <v>146.62</v>
      </c>
      <c r="H31" s="246">
        <v>132.39</v>
      </c>
      <c r="J31" s="45"/>
    </row>
    <row r="32" spans="2:10" ht="12">
      <c r="B32" s="192" t="s">
        <v>26</v>
      </c>
      <c r="C32" s="233">
        <v>99.32</v>
      </c>
      <c r="D32" s="233">
        <v>137.19</v>
      </c>
      <c r="E32" s="234">
        <v>129.45</v>
      </c>
      <c r="F32" s="246">
        <v>123.03</v>
      </c>
      <c r="G32" s="246">
        <v>170.77</v>
      </c>
      <c r="H32" s="246">
        <v>139.75</v>
      </c>
      <c r="J32" s="45"/>
    </row>
    <row r="33" spans="2:10" ht="12">
      <c r="B33" s="192" t="s">
        <v>27</v>
      </c>
      <c r="C33" s="233">
        <v>101.03</v>
      </c>
      <c r="D33" s="233">
        <v>106.63</v>
      </c>
      <c r="E33" s="234">
        <v>106.52</v>
      </c>
      <c r="F33" s="246">
        <v>104.96</v>
      </c>
      <c r="G33" s="246">
        <v>107.02</v>
      </c>
      <c r="H33" s="246">
        <v>112.76</v>
      </c>
      <c r="J33" s="45"/>
    </row>
    <row r="34" spans="2:10" ht="12">
      <c r="B34" s="192" t="s">
        <v>28</v>
      </c>
      <c r="C34" s="233">
        <v>117.36</v>
      </c>
      <c r="D34" s="233">
        <v>120.49</v>
      </c>
      <c r="E34" s="234">
        <v>103.06</v>
      </c>
      <c r="F34" s="246">
        <v>109.98</v>
      </c>
      <c r="G34" s="246">
        <v>120.89</v>
      </c>
      <c r="H34" s="246">
        <v>120.38</v>
      </c>
      <c r="J34" s="45"/>
    </row>
    <row r="35" spans="2:10" ht="12">
      <c r="B35" s="208" t="s">
        <v>30</v>
      </c>
      <c r="C35" s="231" t="s">
        <v>41</v>
      </c>
      <c r="D35" s="231" t="s">
        <v>41</v>
      </c>
      <c r="E35" s="232" t="s">
        <v>41</v>
      </c>
      <c r="F35" s="245">
        <v>101.97</v>
      </c>
      <c r="G35" s="245">
        <v>112.39</v>
      </c>
      <c r="H35" s="245">
        <v>119.51</v>
      </c>
      <c r="J35" s="45"/>
    </row>
    <row r="36" spans="2:8" ht="12">
      <c r="B36" s="192" t="s">
        <v>31</v>
      </c>
      <c r="C36" s="233" t="s">
        <v>41</v>
      </c>
      <c r="D36" s="233" t="s">
        <v>41</v>
      </c>
      <c r="E36" s="234" t="s">
        <v>41</v>
      </c>
      <c r="F36" s="246">
        <v>109.8</v>
      </c>
      <c r="G36" s="246">
        <v>112.5</v>
      </c>
      <c r="H36" s="246">
        <v>116.8</v>
      </c>
    </row>
    <row r="37" spans="2:8" ht="12">
      <c r="B37" s="193" t="s">
        <v>32</v>
      </c>
      <c r="C37" s="237" t="s">
        <v>41</v>
      </c>
      <c r="D37" s="237" t="s">
        <v>41</v>
      </c>
      <c r="E37" s="238" t="s">
        <v>41</v>
      </c>
      <c r="F37" s="247">
        <v>107.46</v>
      </c>
      <c r="G37" s="247">
        <v>109.99</v>
      </c>
      <c r="H37" s="247">
        <v>108.9</v>
      </c>
    </row>
    <row r="38" spans="2:8" ht="11.45" customHeight="1">
      <c r="B38" s="209" t="s">
        <v>29</v>
      </c>
      <c r="C38" s="237">
        <v>121.05</v>
      </c>
      <c r="D38" s="237">
        <v>130.88</v>
      </c>
      <c r="E38" s="239">
        <v>127.71</v>
      </c>
      <c r="F38" s="248">
        <v>98.1</v>
      </c>
      <c r="G38" s="248">
        <v>100.5</v>
      </c>
      <c r="H38" s="248" t="s">
        <v>41</v>
      </c>
    </row>
    <row r="39" spans="2:8" ht="11.45" customHeight="1">
      <c r="B39" s="227" t="s">
        <v>34</v>
      </c>
      <c r="C39" s="240" t="s">
        <v>41</v>
      </c>
      <c r="D39" s="240" t="s">
        <v>41</v>
      </c>
      <c r="E39" s="241" t="s">
        <v>41</v>
      </c>
      <c r="F39" s="249">
        <v>108.83</v>
      </c>
      <c r="G39" s="249">
        <v>117.95</v>
      </c>
      <c r="H39" s="249">
        <v>104.34</v>
      </c>
    </row>
    <row r="40" spans="2:8" ht="12">
      <c r="B40" s="193" t="s">
        <v>36</v>
      </c>
      <c r="C40" s="242" t="s">
        <v>41</v>
      </c>
      <c r="D40" s="242" t="s">
        <v>41</v>
      </c>
      <c r="E40" s="243" t="s">
        <v>41</v>
      </c>
      <c r="F40" s="247">
        <v>124.5</v>
      </c>
      <c r="G40" s="247">
        <v>142.7</v>
      </c>
      <c r="H40" s="247">
        <v>128.7</v>
      </c>
    </row>
    <row r="42" ht="12">
      <c r="B42" s="89" t="s">
        <v>43</v>
      </c>
    </row>
    <row r="43" ht="15" customHeight="1">
      <c r="B43" s="10" t="s">
        <v>285</v>
      </c>
    </row>
    <row r="45" ht="12">
      <c r="B45" s="96" t="s">
        <v>271</v>
      </c>
    </row>
    <row r="46" ht="12">
      <c r="B46" s="90" t="s">
        <v>277</v>
      </c>
    </row>
  </sheetData>
  <sheetProtection autoFilter="0"/>
  <mergeCells count="2">
    <mergeCell ref="C5:E5"/>
    <mergeCell ref="F5:H5"/>
  </mergeCells>
  <hyperlinks>
    <hyperlink ref="B45" r:id="rId1" tooltip="Go to Eurostat's Table" display="http://appsso.eurostat.ec.europa.eu/nui/show.do?query=BOOKMARK_DS-1014859_QID_536A5F00_UID_-3F171EB0&amp;layout=TIME,C,X,0;GEO,B,Y,0;P_ADJ,L,Z,0;UNIT,L,Z,1;PRODUCT,L,Z,2;INDICATORS,C,Z,3;&amp;zSelection=DS-1014859PRODUCT,050000;DS-1014859INDICATORS,OBS_FLAG;DS-10"/>
    <hyperlink ref="B46" r:id="rId2" tooltip="Go to Eurostat's Table" display="http://appsso.eurostat.ec.europa.eu/nui/show.do?query=BOOKMARK_DS-055100_QID_196CE407_UID_-3F171EB0&amp;layout=TIME,C,X,0;GEO,B,Y,0;UNIT,L,Z,0;COICOP,L,Z,1;INDICATORS,C,Z,2;&amp;zSelection=DS-055100UNIT,INX_A_AVG;DS-055100COICOP,CP01174;DS-055100INDICATORS,OBS_FL"/>
  </hyperlinks>
  <printOptions horizontalCentered="1"/>
  <pageMargins left="0.31496062992125984" right="0.31496062992125984" top="0.7480314960629921" bottom="0.5511811023622047" header="0.31496062992125984" footer="0.31496062992125984"/>
  <pageSetup horizontalDpi="600" verticalDpi="600" orientation="portrait" paperSize="9" r:id="rId4"/>
  <headerFooter>
    <oddFooter>&amp;L&amp;F&amp;CPage &amp;P of &amp;N</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1:X42"/>
  <sheetViews>
    <sheetView showGridLines="0" workbookViewId="0" topLeftCell="A1"/>
  </sheetViews>
  <sheetFormatPr defaultColWidth="9.140625" defaultRowHeight="12"/>
  <cols>
    <col min="1" max="1" width="4.421875" style="3" customWidth="1"/>
    <col min="2" max="2" width="13.8515625" style="3" customWidth="1"/>
    <col min="3" max="10" width="13.140625" style="3" customWidth="1"/>
    <col min="11" max="18" width="9.140625" style="3" customWidth="1"/>
    <col min="19" max="19" width="10.7109375" style="3" bestFit="1" customWidth="1"/>
    <col min="20" max="20" width="10.421875" style="3" bestFit="1" customWidth="1"/>
    <col min="21" max="21" width="10.421875" style="3" customWidth="1"/>
    <col min="22" max="23" width="9.140625" style="3" customWidth="1"/>
    <col min="24" max="24" width="11.421875" style="3" bestFit="1" customWidth="1"/>
    <col min="25" max="16384" width="9.140625" style="3" customWidth="1"/>
  </cols>
  <sheetData>
    <row r="1" s="88" customFormat="1" ht="30" customHeight="1" thickBot="1">
      <c r="B1" s="88" t="s">
        <v>304</v>
      </c>
    </row>
    <row r="2" ht="15" customHeight="1" thickTop="1"/>
    <row r="3" ht="15" customHeight="1">
      <c r="B3" s="178" t="s">
        <v>919</v>
      </c>
    </row>
    <row r="4" ht="15" customHeight="1">
      <c r="B4" s="180" t="s">
        <v>903</v>
      </c>
    </row>
    <row r="5" ht="15" customHeight="1"/>
    <row r="6" spans="2:10" ht="15" customHeight="1">
      <c r="B6" s="218"/>
      <c r="C6" s="309" t="s">
        <v>166</v>
      </c>
      <c r="D6" s="310"/>
      <c r="E6" s="310"/>
      <c r="F6" s="311"/>
      <c r="G6" s="312" t="s">
        <v>257</v>
      </c>
      <c r="H6" s="310"/>
      <c r="I6" s="310"/>
      <c r="J6" s="310"/>
    </row>
    <row r="7" spans="2:10" ht="30" customHeight="1">
      <c r="B7" s="219"/>
      <c r="C7" s="250" t="s">
        <v>915</v>
      </c>
      <c r="D7" s="251" t="s">
        <v>916</v>
      </c>
      <c r="E7" s="251" t="s">
        <v>200</v>
      </c>
      <c r="F7" s="252" t="s">
        <v>201</v>
      </c>
      <c r="G7" s="250" t="s">
        <v>915</v>
      </c>
      <c r="H7" s="251" t="s">
        <v>916</v>
      </c>
      <c r="I7" s="251" t="s">
        <v>200</v>
      </c>
      <c r="J7" s="252" t="s">
        <v>201</v>
      </c>
    </row>
    <row r="8" spans="2:17" ht="12">
      <c r="B8" s="220"/>
      <c r="C8" s="306" t="s">
        <v>901</v>
      </c>
      <c r="D8" s="307"/>
      <c r="E8" s="307"/>
      <c r="F8" s="308"/>
      <c r="G8" s="307" t="s">
        <v>902</v>
      </c>
      <c r="H8" s="307"/>
      <c r="I8" s="307"/>
      <c r="J8" s="307"/>
      <c r="Q8" s="44" t="s">
        <v>166</v>
      </c>
    </row>
    <row r="9" spans="2:21" ht="12">
      <c r="B9" s="221" t="s">
        <v>877</v>
      </c>
      <c r="C9" s="210">
        <f>_xlfn.IFERROR('DS-645593'!B48/1000,":")</f>
        <v>379644.169</v>
      </c>
      <c r="D9" s="198">
        <f>_xlfn.IFERROR('DS-645593'!D48/1000,":")</f>
        <v>133657.421</v>
      </c>
      <c r="E9" s="198">
        <f>_xlfn.IFERROR('DS-645593'!E48/1000,":")</f>
        <v>1141325.453</v>
      </c>
      <c r="F9" s="211">
        <f>_xlfn.IFERROR('DS-645593'!C48/1000,":")</f>
        <v>31521.202</v>
      </c>
      <c r="G9" s="202">
        <f>_xlfn.IFERROR('DS-645593'!G48/10000,":")</f>
        <v>795.7394</v>
      </c>
      <c r="H9" s="202">
        <f>_xlfn.IFERROR('DS-645593'!I48/10000,":")</f>
        <v>332.2149</v>
      </c>
      <c r="I9" s="202">
        <f>_xlfn.IFERROR('DS-645593'!J48/10000,":")</f>
        <v>5752.0763</v>
      </c>
      <c r="J9" s="202">
        <f>_xlfn.IFERROR('DS-645593'!H48/10000,":")</f>
        <v>168.529</v>
      </c>
      <c r="R9" s="97" t="s">
        <v>214</v>
      </c>
      <c r="S9" s="97" t="s">
        <v>215</v>
      </c>
      <c r="T9" s="97" t="s">
        <v>166</v>
      </c>
      <c r="U9" s="97" t="s">
        <v>216</v>
      </c>
    </row>
    <row r="10" spans="2:24" ht="24">
      <c r="B10" s="222" t="s">
        <v>2</v>
      </c>
      <c r="C10" s="212">
        <f>_xlfn.IFERROR('DS-645593'!B49/1000,":")</f>
        <v>36163.479</v>
      </c>
      <c r="D10" s="199">
        <f>_xlfn.IFERROR('DS-645593'!D49/1000,":")</f>
        <v>8201.71</v>
      </c>
      <c r="E10" s="199">
        <f>_xlfn.IFERROR('DS-645593'!E49/1000,":")</f>
        <v>135978.044</v>
      </c>
      <c r="F10" s="213">
        <f>_xlfn.IFERROR('DS-645593'!C49/1000,":")</f>
        <v>393.844</v>
      </c>
      <c r="G10" s="203">
        <f>_xlfn.IFERROR('DS-645593'!G49/10000,":")</f>
        <v>88.4482</v>
      </c>
      <c r="H10" s="203">
        <f>_xlfn.IFERROR('DS-645593'!I49/10000,":")</f>
        <v>17.1751</v>
      </c>
      <c r="I10" s="203">
        <f>_xlfn.IFERROR('DS-645593'!J49/10000,":")</f>
        <v>914.0444</v>
      </c>
      <c r="J10" s="203">
        <f>_xlfn.IFERROR('DS-645593'!H49/10000,":")</f>
        <v>4.0529</v>
      </c>
      <c r="Q10" s="98" t="s">
        <v>210</v>
      </c>
      <c r="R10" s="32">
        <v>1</v>
      </c>
      <c r="S10" s="33" t="str">
        <f>INDEX($B$10:$B$36,MATCH(T10,$C$10:$C$36,0))</f>
        <v>Netherlands</v>
      </c>
      <c r="T10" s="34">
        <f>LARGE($C$10:$C$36,R10)</f>
        <v>238159.243</v>
      </c>
      <c r="U10" s="35">
        <f>100*T10/$C$9</f>
        <v>62.73222729255193</v>
      </c>
      <c r="W10" s="135" t="s">
        <v>11</v>
      </c>
      <c r="X10" s="45">
        <f>+(SUM(C19:F19)/SUM(C9:F9))*100</f>
        <v>30.997850785059526</v>
      </c>
    </row>
    <row r="11" spans="2:24" ht="12">
      <c r="B11" s="223" t="s">
        <v>3</v>
      </c>
      <c r="C11" s="214" t="str">
        <f>_xlfn.IFERROR('DS-645593'!B50/1000,":")</f>
        <v>:</v>
      </c>
      <c r="D11" s="200">
        <f>_xlfn.IFERROR('DS-645593'!D50/1000,":")</f>
        <v>1.739</v>
      </c>
      <c r="E11" s="200">
        <f>_xlfn.IFERROR('DS-645593'!E50/1000,":")</f>
        <v>601.659</v>
      </c>
      <c r="F11" s="215" t="str">
        <f>_xlfn.IFERROR('DS-645593'!C50/1000,":")</f>
        <v>:</v>
      </c>
      <c r="G11" s="204" t="str">
        <f>_xlfn.IFERROR('DS-645593'!G50/10000,":")</f>
        <v>:</v>
      </c>
      <c r="H11" s="204">
        <f>_xlfn.IFERROR('DS-645593'!I50/10000,":")</f>
        <v>0.0026</v>
      </c>
      <c r="I11" s="204">
        <f>_xlfn.IFERROR('DS-645593'!J50/10000,":")</f>
        <v>2.5559</v>
      </c>
      <c r="J11" s="204" t="str">
        <f>_xlfn.IFERROR('DS-645593'!H50/10000,":")</f>
        <v>:</v>
      </c>
      <c r="Q11" s="30"/>
      <c r="R11" s="36">
        <v>2</v>
      </c>
      <c r="S11" s="37" t="str">
        <f>INDEX($B$10:$B$36,MATCH(T11,$C$10:$C$36,0))</f>
        <v>France</v>
      </c>
      <c r="T11" s="38">
        <f>LARGE($C$10:$C$36,R11)</f>
        <v>40140.177</v>
      </c>
      <c r="U11" s="39">
        <f aca="true" t="shared" si="0" ref="U11:U12">100*T11/$C$9</f>
        <v>10.573105101477275</v>
      </c>
      <c r="W11" s="135" t="s">
        <v>17</v>
      </c>
      <c r="X11" s="45">
        <f>+(SUM(C28:F28)/SUM(C9:F9))*100</f>
        <v>25.428464446790084</v>
      </c>
    </row>
    <row r="12" spans="2:24" ht="12">
      <c r="B12" s="223" t="s">
        <v>4</v>
      </c>
      <c r="C12" s="214">
        <f>_xlfn.IFERROR('DS-645593'!B51/1000,":")</f>
        <v>340.731</v>
      </c>
      <c r="D12" s="200">
        <f>_xlfn.IFERROR('DS-645593'!D51/1000,":")</f>
        <v>658.048</v>
      </c>
      <c r="E12" s="200">
        <f>_xlfn.IFERROR('DS-645593'!E51/1000,":")</f>
        <v>5136.524</v>
      </c>
      <c r="F12" s="215">
        <f>_xlfn.IFERROR('DS-645593'!C51/1000,":")</f>
        <v>73.416</v>
      </c>
      <c r="G12" s="204">
        <f>_xlfn.IFERROR('DS-645593'!G51/10000,":")</f>
        <v>0.6278</v>
      </c>
      <c r="H12" s="204">
        <f>_xlfn.IFERROR('DS-645593'!I51/10000,":")</f>
        <v>1.5092</v>
      </c>
      <c r="I12" s="204">
        <f>_xlfn.IFERROR('DS-645593'!J51/10000,":")</f>
        <v>11.7672</v>
      </c>
      <c r="J12" s="204">
        <f>_xlfn.IFERROR('DS-645593'!H51/10000,":")</f>
        <v>0.6817</v>
      </c>
      <c r="Q12" s="31"/>
      <c r="R12" s="40">
        <v>3</v>
      </c>
      <c r="S12" s="41" t="str">
        <f>INDEX($B$10:$B$36,MATCH(T12,$C$10:$C$36,0))</f>
        <v>Belgium</v>
      </c>
      <c r="T12" s="42">
        <f>LARGE($C$10:$C$36,R12)</f>
        <v>36163.479</v>
      </c>
      <c r="U12" s="43">
        <f t="shared" si="0"/>
        <v>9.525624769967164</v>
      </c>
      <c r="W12" s="135" t="s">
        <v>40</v>
      </c>
      <c r="X12" s="45">
        <f>+(SUM(C14:F14)/SUM(C9:F9))*100</f>
        <v>16.688492238711788</v>
      </c>
    </row>
    <row r="13" spans="2:21" ht="12">
      <c r="B13" s="223" t="s">
        <v>5</v>
      </c>
      <c r="C13" s="214">
        <f>_xlfn.IFERROR('DS-645593'!B52/1000,":")</f>
        <v>10730.891</v>
      </c>
      <c r="D13" s="200">
        <f>_xlfn.IFERROR('DS-645593'!D52/1000,":")</f>
        <v>9.864</v>
      </c>
      <c r="E13" s="200">
        <f>_xlfn.IFERROR('DS-645593'!E52/1000,":")</f>
        <v>13757.281</v>
      </c>
      <c r="F13" s="215">
        <f>_xlfn.IFERROR('DS-645593'!C52/1000,":")</f>
        <v>5.591</v>
      </c>
      <c r="G13" s="204">
        <f>_xlfn.IFERROR('DS-645593'!G52/10000,":")</f>
        <v>23.3989</v>
      </c>
      <c r="H13" s="204">
        <f>_xlfn.IFERROR('DS-645593'!I52/10000,":")</f>
        <v>0.0033</v>
      </c>
      <c r="I13" s="204">
        <f>_xlfn.IFERROR('DS-645593'!J52/10000,":")</f>
        <v>67.2266</v>
      </c>
      <c r="J13" s="204">
        <f>_xlfn.IFERROR('DS-645593'!H52/10000,":")</f>
        <v>0.0679</v>
      </c>
      <c r="Q13" s="98" t="s">
        <v>211</v>
      </c>
      <c r="R13" s="32">
        <v>1</v>
      </c>
      <c r="S13" s="33" t="str">
        <f>INDEX($B$10:$B$36,MATCH(T13,$D$10:$D$36,0))</f>
        <v>Spain</v>
      </c>
      <c r="T13" s="34">
        <f>LARGE($D$10:$D$36,R13)</f>
        <v>26592.132</v>
      </c>
      <c r="U13" s="35">
        <f>100*T13/$D$9</f>
        <v>19.895739272120178</v>
      </c>
    </row>
    <row r="14" spans="2:21" ht="12">
      <c r="B14" s="223" t="s">
        <v>40</v>
      </c>
      <c r="C14" s="214">
        <f>_xlfn.IFERROR('DS-645593'!B53/1000,":")</f>
        <v>35368.879</v>
      </c>
      <c r="D14" s="200">
        <f>_xlfn.IFERROR('DS-645593'!D53/1000,":")</f>
        <v>6947.752</v>
      </c>
      <c r="E14" s="200">
        <f>_xlfn.IFERROR('DS-645593'!E53/1000,":")</f>
        <v>232391.509</v>
      </c>
      <c r="F14" s="215">
        <f>_xlfn.IFERROR('DS-645593'!C53/1000,":")</f>
        <v>6684.579</v>
      </c>
      <c r="G14" s="204">
        <f>_xlfn.IFERROR('DS-645593'!G53/10000,":")</f>
        <v>69.2823</v>
      </c>
      <c r="H14" s="204">
        <f>_xlfn.IFERROR('DS-645593'!I53/10000,":")</f>
        <v>13.1461</v>
      </c>
      <c r="I14" s="204">
        <f>_xlfn.IFERROR('DS-645593'!J53/10000,":")</f>
        <v>1673.623</v>
      </c>
      <c r="J14" s="204">
        <f>_xlfn.IFERROR('DS-645593'!H53/10000,":")</f>
        <v>38.6219</v>
      </c>
      <c r="Q14" s="30"/>
      <c r="R14" s="36">
        <v>2</v>
      </c>
      <c r="S14" s="37" t="str">
        <f>INDEX($B$10:$B$36,MATCH(T14,$D$10:$D$36,0))</f>
        <v>Italy</v>
      </c>
      <c r="T14" s="38">
        <f>LARGE($D$10:$D$36,R14)</f>
        <v>25944.908</v>
      </c>
      <c r="U14" s="39">
        <f aca="true" t="shared" si="1" ref="U14:U15">100*T14/$D$9</f>
        <v>19.411498296080392</v>
      </c>
    </row>
    <row r="15" spans="2:21" ht="12">
      <c r="B15" s="223" t="s">
        <v>7</v>
      </c>
      <c r="C15" s="214">
        <f>_xlfn.IFERROR('DS-645593'!B54/1000,":")</f>
        <v>0.015</v>
      </c>
      <c r="D15" s="200">
        <f>_xlfn.IFERROR('DS-645593'!D54/1000,":")</f>
        <v>9.958</v>
      </c>
      <c r="E15" s="200">
        <f>_xlfn.IFERROR('DS-645593'!E54/1000,":")</f>
        <v>839.239</v>
      </c>
      <c r="F15" s="215" t="str">
        <f>_xlfn.IFERROR('DS-645593'!C54/1000,":")</f>
        <v>:</v>
      </c>
      <c r="G15" s="204">
        <f>_xlfn.IFERROR('DS-645593'!G54/10000,":")</f>
        <v>0</v>
      </c>
      <c r="H15" s="204">
        <f>_xlfn.IFERROR('DS-645593'!I54/10000,":")</f>
        <v>0.0124</v>
      </c>
      <c r="I15" s="204">
        <f>_xlfn.IFERROR('DS-645593'!J54/10000,":")</f>
        <v>5.5851</v>
      </c>
      <c r="J15" s="204" t="str">
        <f>_xlfn.IFERROR('DS-645593'!H54/10000,":")</f>
        <v>:</v>
      </c>
      <c r="Q15" s="31"/>
      <c r="R15" s="40">
        <v>3</v>
      </c>
      <c r="S15" s="41" t="str">
        <f>INDEX($B$10:$B$36,MATCH(T15,$D$10:$D$36,0))</f>
        <v>Cyprus</v>
      </c>
      <c r="T15" s="42">
        <f>LARGE($D$10:$D$36,R15)</f>
        <v>20948.584</v>
      </c>
      <c r="U15" s="43">
        <f t="shared" si="1"/>
        <v>15.673341474993745</v>
      </c>
    </row>
    <row r="16" spans="2:21" ht="12">
      <c r="B16" s="223" t="s">
        <v>8</v>
      </c>
      <c r="C16" s="214" t="str">
        <f>_xlfn.IFERROR('DS-645593'!B55/1000,":")</f>
        <v>:</v>
      </c>
      <c r="D16" s="200" t="str">
        <f>_xlfn.IFERROR('DS-645593'!D55/1000,":")</f>
        <v>:</v>
      </c>
      <c r="E16" s="200">
        <f>_xlfn.IFERROR('DS-645593'!E55/1000,":")</f>
        <v>35.764</v>
      </c>
      <c r="F16" s="215" t="str">
        <f>_xlfn.IFERROR('DS-645593'!C55/1000,":")</f>
        <v>:</v>
      </c>
      <c r="G16" s="204" t="str">
        <f>_xlfn.IFERROR('DS-645593'!G55/10000,":")</f>
        <v>:</v>
      </c>
      <c r="H16" s="204" t="str">
        <f>_xlfn.IFERROR('DS-645593'!I55/10000,":")</f>
        <v>:</v>
      </c>
      <c r="I16" s="204">
        <f>_xlfn.IFERROR('DS-645593'!J55/10000,":")</f>
        <v>0.035</v>
      </c>
      <c r="J16" s="204" t="str">
        <f>_xlfn.IFERROR('DS-645593'!H55/10000,":")</f>
        <v>:</v>
      </c>
      <c r="Q16" s="98" t="s">
        <v>212</v>
      </c>
      <c r="R16" s="32">
        <v>1</v>
      </c>
      <c r="S16" s="33" t="str">
        <f>INDEX($B$10:$B$36,MATCH(T16,$E$10:$E$36,0))</f>
        <v>France</v>
      </c>
      <c r="T16" s="34">
        <f>LARGE($E$10:$E$36,R16)</f>
        <v>450310.145</v>
      </c>
      <c r="U16" s="35">
        <f>100*T16/$E$9</f>
        <v>39.455016429919226</v>
      </c>
    </row>
    <row r="17" spans="2:21" ht="12">
      <c r="B17" s="223" t="s">
        <v>9</v>
      </c>
      <c r="C17" s="214">
        <f>_xlfn.IFERROR('DS-645593'!B56/1000,":")</f>
        <v>103.73</v>
      </c>
      <c r="D17" s="200">
        <f>_xlfn.IFERROR('DS-645593'!D56/1000,":")</f>
        <v>5237.174</v>
      </c>
      <c r="E17" s="200">
        <f>_xlfn.IFERROR('DS-645593'!E56/1000,":")</f>
        <v>7040.214</v>
      </c>
      <c r="F17" s="215">
        <f>_xlfn.IFERROR('DS-645593'!C56/1000,":")</f>
        <v>0.43</v>
      </c>
      <c r="G17" s="204">
        <f>_xlfn.IFERROR('DS-645593'!G56/10000,":")</f>
        <v>0.1324</v>
      </c>
      <c r="H17" s="204">
        <f>_xlfn.IFERROR('DS-645593'!I56/10000,":")</f>
        <v>18.4054</v>
      </c>
      <c r="I17" s="204">
        <f>_xlfn.IFERROR('DS-645593'!J56/10000,":")</f>
        <v>27.9069</v>
      </c>
      <c r="J17" s="204">
        <f>_xlfn.IFERROR('DS-645593'!H56/10000,":")</f>
        <v>0.0007</v>
      </c>
      <c r="Q17" s="30"/>
      <c r="R17" s="36">
        <v>2</v>
      </c>
      <c r="S17" s="37" t="str">
        <f>INDEX($B$10:$B$36,MATCH(T17,$E$10:$E$36,0))</f>
        <v>Germany</v>
      </c>
      <c r="T17" s="38">
        <f>LARGE($E$10:$E$36,R17)</f>
        <v>232391.509</v>
      </c>
      <c r="U17" s="39">
        <f>100*T17/$E$9</f>
        <v>20.361546164518945</v>
      </c>
    </row>
    <row r="18" spans="2:21" ht="24">
      <c r="B18" s="223" t="s">
        <v>10</v>
      </c>
      <c r="C18" s="214">
        <f>_xlfn.IFERROR('DS-645593'!B57/1000,":")</f>
        <v>5800.356</v>
      </c>
      <c r="D18" s="200">
        <f>_xlfn.IFERROR('DS-645593'!D57/1000,":")</f>
        <v>26592.132</v>
      </c>
      <c r="E18" s="200">
        <f>_xlfn.IFERROR('DS-645593'!E57/1000,":")</f>
        <v>60279.007</v>
      </c>
      <c r="F18" s="215">
        <f>_xlfn.IFERROR('DS-645593'!C57/1000,":")</f>
        <v>53.296</v>
      </c>
      <c r="G18" s="204">
        <f>_xlfn.IFERROR('DS-645593'!G57/10000,":")</f>
        <v>11.5318</v>
      </c>
      <c r="H18" s="204">
        <f>_xlfn.IFERROR('DS-645593'!I57/10000,":")</f>
        <v>69.1359</v>
      </c>
      <c r="I18" s="204">
        <f>_xlfn.IFERROR('DS-645593'!J57/10000,":")</f>
        <v>186.4104</v>
      </c>
      <c r="J18" s="204">
        <f>_xlfn.IFERROR('DS-645593'!H57/10000,":")</f>
        <v>0.2502</v>
      </c>
      <c r="Q18" s="31"/>
      <c r="R18" s="40">
        <v>3</v>
      </c>
      <c r="S18" s="41" t="str">
        <f>INDEX($B$10:$B$36,MATCH(T18,$E$10:$E$36,0))</f>
        <v>Netherlands</v>
      </c>
      <c r="T18" s="42">
        <f>LARGE($E$10:$E$36,R18)</f>
        <v>179677.124</v>
      </c>
      <c r="U18" s="43">
        <f>100*T18/$E$9</f>
        <v>15.742847364677148</v>
      </c>
    </row>
    <row r="19" spans="2:21" ht="12">
      <c r="B19" s="223" t="s">
        <v>11</v>
      </c>
      <c r="C19" s="214">
        <f>_xlfn.IFERROR('DS-645593'!B58/1000,":")</f>
        <v>40140.177</v>
      </c>
      <c r="D19" s="200">
        <f>_xlfn.IFERROR('DS-645593'!D58/1000,":")</f>
        <v>12384.752</v>
      </c>
      <c r="E19" s="200">
        <f>_xlfn.IFERROR('DS-645593'!E58/1000,":")</f>
        <v>450310.145</v>
      </c>
      <c r="F19" s="215">
        <f>_xlfn.IFERROR('DS-645593'!C58/1000,":")</f>
        <v>19834.643</v>
      </c>
      <c r="G19" s="204">
        <f>_xlfn.IFERROR('DS-645593'!G58/10000,":")</f>
        <v>83.4608</v>
      </c>
      <c r="H19" s="204">
        <f>_xlfn.IFERROR('DS-645593'!I58/10000,":")</f>
        <v>61.9354</v>
      </c>
      <c r="I19" s="204">
        <f>_xlfn.IFERROR('DS-645593'!J58/10000,":")</f>
        <v>1897.2785</v>
      </c>
      <c r="J19" s="204">
        <f>_xlfn.IFERROR('DS-645593'!H58/10000,":")</f>
        <v>108.5041</v>
      </c>
      <c r="Q19" s="98" t="s">
        <v>213</v>
      </c>
      <c r="R19" s="32">
        <v>1</v>
      </c>
      <c r="S19" s="33" t="str">
        <f>INDEX($B$10:$B$36,MATCH(T19,$F$10:$F$36,0))</f>
        <v>France</v>
      </c>
      <c r="T19" s="34">
        <f>LARGE($F$10:$F$36,R19)</f>
        <v>19834.643</v>
      </c>
      <c r="U19" s="35">
        <f>100*T19/$F$9</f>
        <v>62.92476727251708</v>
      </c>
    </row>
    <row r="20" spans="2:21" ht="12">
      <c r="B20" s="223" t="s">
        <v>12</v>
      </c>
      <c r="C20" s="214">
        <f>_xlfn.IFERROR('DS-645593'!B59/1000,":")</f>
        <v>63.876</v>
      </c>
      <c r="D20" s="200">
        <f>_xlfn.IFERROR('DS-645593'!D59/1000,":")</f>
        <v>445.221</v>
      </c>
      <c r="E20" s="200">
        <f>_xlfn.IFERROR('DS-645593'!E59/1000,":")</f>
        <v>1348.266</v>
      </c>
      <c r="F20" s="215" t="str">
        <f>_xlfn.IFERROR('DS-645593'!C59/1000,":")</f>
        <v>:</v>
      </c>
      <c r="G20" s="204">
        <f>_xlfn.IFERROR('DS-645593'!G59/10000,":")</f>
        <v>0.0675</v>
      </c>
      <c r="H20" s="204">
        <f>_xlfn.IFERROR('DS-645593'!I59/10000,":")</f>
        <v>1.3343</v>
      </c>
      <c r="I20" s="204">
        <f>_xlfn.IFERROR('DS-645593'!J59/10000,":")</f>
        <v>9.2023</v>
      </c>
      <c r="J20" s="204" t="str">
        <f>_xlfn.IFERROR('DS-645593'!H59/10000,":")</f>
        <v>:</v>
      </c>
      <c r="Q20" s="30"/>
      <c r="R20" s="36">
        <v>2</v>
      </c>
      <c r="S20" s="37" t="str">
        <f>INDEX($B$10:$B$36,MATCH(T20,$F$10:$F$36,0))</f>
        <v>Germany</v>
      </c>
      <c r="T20" s="38">
        <f>LARGE($F$10:$F$36,R20)</f>
        <v>6684.579</v>
      </c>
      <c r="U20" s="39">
        <f aca="true" t="shared" si="2" ref="U20:U21">100*T20/$F$9</f>
        <v>21.206611981357817</v>
      </c>
    </row>
    <row r="21" spans="2:21" ht="24">
      <c r="B21" s="223" t="s">
        <v>13</v>
      </c>
      <c r="C21" s="214">
        <f>_xlfn.IFERROR('DS-645593'!B60/1000,":")</f>
        <v>448.98</v>
      </c>
      <c r="D21" s="200">
        <f>_xlfn.IFERROR('DS-645593'!D60/1000,":")</f>
        <v>25944.908</v>
      </c>
      <c r="E21" s="200">
        <f>_xlfn.IFERROR('DS-645593'!E60/1000,":")</f>
        <v>10576.626</v>
      </c>
      <c r="F21" s="215">
        <f>_xlfn.IFERROR('DS-645593'!C60/1000,":")</f>
        <v>196.054</v>
      </c>
      <c r="G21" s="204">
        <f>_xlfn.IFERROR('DS-645593'!G60/10000,":")</f>
        <v>0.7697</v>
      </c>
      <c r="H21" s="204">
        <f>_xlfn.IFERROR('DS-645593'!I60/10000,":")</f>
        <v>49.604</v>
      </c>
      <c r="I21" s="204">
        <f>_xlfn.IFERROR('DS-645593'!J60/10000,":")</f>
        <v>18.9281</v>
      </c>
      <c r="J21" s="204">
        <f>_xlfn.IFERROR('DS-645593'!H60/10000,":")</f>
        <v>0.5974</v>
      </c>
      <c r="Q21" s="31"/>
      <c r="R21" s="40">
        <v>3</v>
      </c>
      <c r="S21" s="41" t="str">
        <f>INDEX($B$10:$B$36,MATCH(T21,$F$10:$F$36,0))</f>
        <v>Netherlands</v>
      </c>
      <c r="T21" s="42">
        <f>LARGE($F$10:$F$36,R21)</f>
        <v>1770.851</v>
      </c>
      <c r="U21" s="43">
        <f t="shared" si="2"/>
        <v>5.617967868103507</v>
      </c>
    </row>
    <row r="22" spans="2:10" ht="12">
      <c r="B22" s="223" t="s">
        <v>14</v>
      </c>
      <c r="C22" s="214">
        <f>_xlfn.IFERROR('DS-645593'!B61/1000,":")</f>
        <v>503.586</v>
      </c>
      <c r="D22" s="200">
        <f>_xlfn.IFERROR('DS-645593'!D61/1000,":")</f>
        <v>20948.584</v>
      </c>
      <c r="E22" s="200">
        <f>_xlfn.IFERROR('DS-645593'!E61/1000,":")</f>
        <v>6514.56</v>
      </c>
      <c r="F22" s="215" t="str">
        <f>_xlfn.IFERROR('DS-645593'!C61/1000,":")</f>
        <v>:</v>
      </c>
      <c r="G22" s="204">
        <f>_xlfn.IFERROR('DS-645593'!G61/10000,":")</f>
        <v>0.9654</v>
      </c>
      <c r="H22" s="204">
        <f>_xlfn.IFERROR('DS-645593'!I61/10000,":")</f>
        <v>36.8436</v>
      </c>
      <c r="I22" s="204">
        <f>_xlfn.IFERROR('DS-645593'!J61/10000,":")</f>
        <v>14.1152</v>
      </c>
      <c r="J22" s="204" t="str">
        <f>_xlfn.IFERROR('DS-645593'!H61/10000,":")</f>
        <v>:</v>
      </c>
    </row>
    <row r="23" spans="2:10" ht="12">
      <c r="B23" s="223" t="s">
        <v>15</v>
      </c>
      <c r="C23" s="214" t="str">
        <f>_xlfn.IFERROR('DS-645593'!B62/1000,":")</f>
        <v>:</v>
      </c>
      <c r="D23" s="200">
        <f>_xlfn.IFERROR('DS-645593'!D62/1000,":")</f>
        <v>1144.478</v>
      </c>
      <c r="E23" s="200">
        <f>_xlfn.IFERROR('DS-645593'!E62/1000,":")</f>
        <v>1565.204</v>
      </c>
      <c r="F23" s="215">
        <f>_xlfn.IFERROR('DS-645593'!C62/1000,":")</f>
        <v>0.059</v>
      </c>
      <c r="G23" s="204" t="str">
        <f>_xlfn.IFERROR('DS-645593'!G62/10000,":")</f>
        <v>:</v>
      </c>
      <c r="H23" s="204">
        <f>_xlfn.IFERROR('DS-645593'!I62/10000,":")</f>
        <v>5.0931</v>
      </c>
      <c r="I23" s="204">
        <f>_xlfn.IFERROR('DS-645593'!J62/10000,":")</f>
        <v>6.9405</v>
      </c>
      <c r="J23" s="204">
        <f>_xlfn.IFERROR('DS-645593'!H62/10000,":")</f>
        <v>0.0001</v>
      </c>
    </row>
    <row r="24" spans="2:17" ht="12">
      <c r="B24" s="223" t="s">
        <v>16</v>
      </c>
      <c r="C24" s="214">
        <f>_xlfn.IFERROR('DS-645593'!B63/1000,":")</f>
        <v>30.397</v>
      </c>
      <c r="D24" s="200">
        <f>_xlfn.IFERROR('DS-645593'!D63/1000,":")</f>
        <v>38.769</v>
      </c>
      <c r="E24" s="200">
        <f>_xlfn.IFERROR('DS-645593'!E63/1000,":")</f>
        <v>2125.54</v>
      </c>
      <c r="F24" s="215" t="str">
        <f>_xlfn.IFERROR('DS-645593'!C63/1000,":")</f>
        <v>:</v>
      </c>
      <c r="G24" s="204">
        <f>_xlfn.IFERROR('DS-645593'!G63/10000,":")</f>
        <v>0.0618</v>
      </c>
      <c r="H24" s="204">
        <f>_xlfn.IFERROR('DS-645593'!I63/10000,":")</f>
        <v>0.0698</v>
      </c>
      <c r="I24" s="204">
        <f>_xlfn.IFERROR('DS-645593'!J63/10000,":")</f>
        <v>11.8928</v>
      </c>
      <c r="J24" s="204" t="str">
        <f>_xlfn.IFERROR('DS-645593'!H63/10000,":")</f>
        <v>:</v>
      </c>
      <c r="Q24" s="44" t="s">
        <v>217</v>
      </c>
    </row>
    <row r="25" spans="2:21" ht="12">
      <c r="B25" s="223" t="s">
        <v>18</v>
      </c>
      <c r="C25" s="214">
        <f>_xlfn.IFERROR('DS-645593'!B64/1000,":")</f>
        <v>2963.557</v>
      </c>
      <c r="D25" s="200">
        <f>_xlfn.IFERROR('DS-645593'!D64/1000,":")</f>
        <v>209.233</v>
      </c>
      <c r="E25" s="200">
        <f>_xlfn.IFERROR('DS-645593'!E64/1000,":")</f>
        <v>667.377</v>
      </c>
      <c r="F25" s="215">
        <f>_xlfn.IFERROR('DS-645593'!C64/1000,":")</f>
        <v>0.977</v>
      </c>
      <c r="G25" s="204">
        <f>_xlfn.IFERROR('DS-645593'!G64/10000,":")</f>
        <v>6.7065</v>
      </c>
      <c r="H25" s="204">
        <f>_xlfn.IFERROR('DS-645593'!I64/10000,":")</f>
        <v>0.5984</v>
      </c>
      <c r="I25" s="204">
        <f>_xlfn.IFERROR('DS-645593'!J64/10000,":")</f>
        <v>0.4656</v>
      </c>
      <c r="J25" s="204">
        <f>_xlfn.IFERROR('DS-645593'!H64/10000,":")</f>
        <v>0.0004</v>
      </c>
      <c r="R25" s="97" t="s">
        <v>214</v>
      </c>
      <c r="S25" s="97" t="s">
        <v>215</v>
      </c>
      <c r="T25" s="97" t="s">
        <v>166</v>
      </c>
      <c r="U25" s="97" t="s">
        <v>216</v>
      </c>
    </row>
    <row r="26" spans="2:21" ht="24">
      <c r="B26" s="223" t="s">
        <v>19</v>
      </c>
      <c r="C26" s="214">
        <f>_xlfn.IFERROR('DS-645593'!B65/1000,":")</f>
        <v>201.467</v>
      </c>
      <c r="D26" s="200">
        <f>_xlfn.IFERROR('DS-645593'!D65/1000,":")</f>
        <v>1353.183</v>
      </c>
      <c r="E26" s="200">
        <f>_xlfn.IFERROR('DS-645593'!E65/1000,":")</f>
        <v>150.665</v>
      </c>
      <c r="F26" s="215">
        <f>_xlfn.IFERROR('DS-645593'!C65/1000,":")</f>
        <v>566.108</v>
      </c>
      <c r="G26" s="204">
        <f>_xlfn.IFERROR('DS-645593'!G65/10000,":")</f>
        <v>0.1018</v>
      </c>
      <c r="H26" s="204">
        <f>_xlfn.IFERROR('DS-645593'!I65/10000,":")</f>
        <v>5.2604</v>
      </c>
      <c r="I26" s="204">
        <f>_xlfn.IFERROR('DS-645593'!J65/10000,":")</f>
        <v>0.5589</v>
      </c>
      <c r="J26" s="204">
        <f>_xlfn.IFERROR('DS-645593'!H65/10000,":")</f>
        <v>2.7637</v>
      </c>
      <c r="Q26" s="98" t="s">
        <v>210</v>
      </c>
      <c r="R26" s="32">
        <v>1</v>
      </c>
      <c r="S26" s="33" t="str">
        <f>INDEX($B$10:$B$36,MATCH(T26,$G$10:$G$36,0))</f>
        <v>Netherlands</v>
      </c>
      <c r="T26" s="34">
        <f>LARGE($G$10:$G$36,R26)</f>
        <v>494.5783</v>
      </c>
      <c r="U26" s="35">
        <f>100*T26/$G$9</f>
        <v>62.15330043981736</v>
      </c>
    </row>
    <row r="27" spans="2:21" ht="12">
      <c r="B27" s="223" t="s">
        <v>20</v>
      </c>
      <c r="C27" s="214" t="str">
        <f>_xlfn.IFERROR('DS-645593'!B66/1000,":")</f>
        <v>:</v>
      </c>
      <c r="D27" s="200">
        <f>_xlfn.IFERROR('DS-645593'!D66/1000,":")</f>
        <v>306.734</v>
      </c>
      <c r="E27" s="200" t="str">
        <f>_xlfn.IFERROR('DS-645593'!E66/1000,":")</f>
        <v>:</v>
      </c>
      <c r="F27" s="215">
        <f>_xlfn.IFERROR('DS-645593'!C66/1000,":")</f>
        <v>55.12</v>
      </c>
      <c r="G27" s="204" t="str">
        <f>_xlfn.IFERROR('DS-645593'!G66/10000,":")</f>
        <v>:</v>
      </c>
      <c r="H27" s="204">
        <f>_xlfn.IFERROR('DS-645593'!I66/10000,":")</f>
        <v>0.699</v>
      </c>
      <c r="I27" s="204" t="str">
        <f>_xlfn.IFERROR('DS-645593'!J66/10000,":")</f>
        <v>:</v>
      </c>
      <c r="J27" s="204">
        <f>_xlfn.IFERROR('DS-645593'!H66/10000,":")</f>
        <v>0.1102</v>
      </c>
      <c r="Q27" s="30"/>
      <c r="R27" s="36">
        <v>2</v>
      </c>
      <c r="S27" s="37" t="str">
        <f>INDEX($B$10:$B$36,MATCH(T27,$G$10:$G$36,0))</f>
        <v>Belgium</v>
      </c>
      <c r="T27" s="38">
        <f>LARGE($G$10:$G$36,R27)</f>
        <v>88.4482</v>
      </c>
      <c r="U27" s="39">
        <f aca="true" t="shared" si="3" ref="U27:U28">100*T27/$G$9</f>
        <v>11.115221892996626</v>
      </c>
    </row>
    <row r="28" spans="2:21" ht="12">
      <c r="B28" s="223" t="s">
        <v>17</v>
      </c>
      <c r="C28" s="214">
        <f>_xlfn.IFERROR('DS-645593'!B67/1000,":")</f>
        <v>238159.243</v>
      </c>
      <c r="D28" s="200">
        <f>_xlfn.IFERROR('DS-645593'!D67/1000,":")</f>
        <v>9154.389</v>
      </c>
      <c r="E28" s="200">
        <f>_xlfn.IFERROR('DS-645593'!E67/1000,":")</f>
        <v>179677.124</v>
      </c>
      <c r="F28" s="215">
        <f>_xlfn.IFERROR('DS-645593'!C67/1000,":")</f>
        <v>1770.851</v>
      </c>
      <c r="G28" s="204">
        <f>_xlfn.IFERROR('DS-645593'!G67/10000,":")</f>
        <v>494.5783</v>
      </c>
      <c r="H28" s="204">
        <f>_xlfn.IFERROR('DS-645593'!I67/10000,":")</f>
        <v>19.2982</v>
      </c>
      <c r="I28" s="204">
        <f>_xlfn.IFERROR('DS-645593'!J67/10000,":")</f>
        <v>799.5287</v>
      </c>
      <c r="J28" s="204">
        <f>_xlfn.IFERROR('DS-645593'!H67/10000,":")</f>
        <v>4.0443</v>
      </c>
      <c r="Q28" s="31"/>
      <c r="R28" s="40">
        <v>3</v>
      </c>
      <c r="S28" s="41" t="str">
        <f>INDEX($B$10:$B$36,MATCH(T28,$G$10:$G$36,0))</f>
        <v>France</v>
      </c>
      <c r="T28" s="42">
        <f>LARGE($G$10:$G$36,R28)</f>
        <v>83.4608</v>
      </c>
      <c r="U28" s="43">
        <f t="shared" si="3"/>
        <v>10.488458910040146</v>
      </c>
    </row>
    <row r="29" spans="2:21" ht="12">
      <c r="B29" s="223" t="s">
        <v>21</v>
      </c>
      <c r="C29" s="214">
        <f>_xlfn.IFERROR('DS-645593'!B68/1000,":")</f>
        <v>3045.449</v>
      </c>
      <c r="D29" s="200">
        <f>_xlfn.IFERROR('DS-645593'!D68/1000,":")</f>
        <v>586.617</v>
      </c>
      <c r="E29" s="200">
        <f>_xlfn.IFERROR('DS-645593'!E68/1000,":")</f>
        <v>6442.752</v>
      </c>
      <c r="F29" s="215">
        <f>_xlfn.IFERROR('DS-645593'!C68/1000,":")</f>
        <v>848.789</v>
      </c>
      <c r="G29" s="204">
        <f>_xlfn.IFERROR('DS-645593'!G68/10000,":")</f>
        <v>7.0293</v>
      </c>
      <c r="H29" s="204">
        <f>_xlfn.IFERROR('DS-645593'!I68/10000,":")</f>
        <v>1.5845</v>
      </c>
      <c r="I29" s="204">
        <f>_xlfn.IFERROR('DS-645593'!J68/10000,":")</f>
        <v>29.6149</v>
      </c>
      <c r="J29" s="204">
        <f>_xlfn.IFERROR('DS-645593'!H68/10000,":")</f>
        <v>6.0667</v>
      </c>
      <c r="Q29" s="98" t="s">
        <v>211</v>
      </c>
      <c r="R29" s="32">
        <v>1</v>
      </c>
      <c r="S29" s="33" t="str">
        <f>INDEX($B$10:$B$36,MATCH(T29,$H$10:$H$36,0))</f>
        <v>Spain</v>
      </c>
      <c r="T29" s="34">
        <f>LARGE($H$10:$H$36,R29)</f>
        <v>69.1359</v>
      </c>
      <c r="U29" s="35">
        <f>100*T29/$H$9</f>
        <v>20.810595792061108</v>
      </c>
    </row>
    <row r="30" spans="2:21" ht="12">
      <c r="B30" s="223" t="s">
        <v>22</v>
      </c>
      <c r="C30" s="214">
        <f>_xlfn.IFERROR('DS-645593'!B69/1000,":")</f>
        <v>968.672</v>
      </c>
      <c r="D30" s="200">
        <f>_xlfn.IFERROR('DS-645593'!D69/1000,":")</f>
        <v>420.567</v>
      </c>
      <c r="E30" s="200">
        <f>_xlfn.IFERROR('DS-645593'!E69/1000,":")</f>
        <v>2411.377</v>
      </c>
      <c r="F30" s="215">
        <f>_xlfn.IFERROR('DS-645593'!C69/1000,":")</f>
        <v>0.191</v>
      </c>
      <c r="G30" s="204">
        <f>_xlfn.IFERROR('DS-645593'!G69/10000,":")</f>
        <v>2.2584</v>
      </c>
      <c r="H30" s="204">
        <f>_xlfn.IFERROR('DS-645593'!I69/10000,":")</f>
        <v>0.9394</v>
      </c>
      <c r="I30" s="204">
        <f>_xlfn.IFERROR('DS-645593'!J69/10000,":")</f>
        <v>7.5278</v>
      </c>
      <c r="J30" s="204">
        <f>_xlfn.IFERROR('DS-645593'!H69/10000,":")</f>
        <v>0.002</v>
      </c>
      <c r="Q30" s="30"/>
      <c r="R30" s="36">
        <v>2</v>
      </c>
      <c r="S30" s="37" t="str">
        <f>INDEX($B$10:$B$36,MATCH(T30,$H$10:$H$36,0))</f>
        <v>France</v>
      </c>
      <c r="T30" s="38">
        <f>LARGE($H$10:$H$36,R30)</f>
        <v>61.9354</v>
      </c>
      <c r="U30" s="39">
        <f aca="true" t="shared" si="4" ref="U30:U31">100*T30/$H$9</f>
        <v>18.643173439842705</v>
      </c>
    </row>
    <row r="31" spans="2:21" ht="12">
      <c r="B31" s="223" t="s">
        <v>23</v>
      </c>
      <c r="C31" s="214">
        <f>_xlfn.IFERROR('DS-645593'!B70/1000,":")</f>
        <v>3941.573</v>
      </c>
      <c r="D31" s="200">
        <f>_xlfn.IFERROR('DS-645593'!D70/1000,":")</f>
        <v>477.786</v>
      </c>
      <c r="E31" s="200">
        <f>_xlfn.IFERROR('DS-645593'!E70/1000,":")</f>
        <v>11888.267</v>
      </c>
      <c r="F31" s="215">
        <f>_xlfn.IFERROR('DS-645593'!C70/1000,":")</f>
        <v>536.263</v>
      </c>
      <c r="G31" s="204">
        <f>_xlfn.IFERROR('DS-645593'!G70/10000,":")</f>
        <v>4.99</v>
      </c>
      <c r="H31" s="204">
        <f>_xlfn.IFERROR('DS-645593'!I70/10000,":")</f>
        <v>0.7485</v>
      </c>
      <c r="I31" s="204">
        <f>_xlfn.IFERROR('DS-645593'!J70/10000,":")</f>
        <v>38.6395</v>
      </c>
      <c r="J31" s="204">
        <f>_xlfn.IFERROR('DS-645593'!H70/10000,":")</f>
        <v>2.2998</v>
      </c>
      <c r="Q31" s="31"/>
      <c r="R31" s="40">
        <v>3</v>
      </c>
      <c r="S31" s="41" t="str">
        <f>INDEX($B$10:$B$36,MATCH(T31,$H$10:$H$36,0))</f>
        <v>Italy</v>
      </c>
      <c r="T31" s="42">
        <f>LARGE($H$10:$H$36,R31)</f>
        <v>49.604</v>
      </c>
      <c r="U31" s="43">
        <f t="shared" si="4"/>
        <v>14.931298987492733</v>
      </c>
    </row>
    <row r="32" spans="2:21" ht="12">
      <c r="B32" s="223" t="s">
        <v>24</v>
      </c>
      <c r="C32" s="214">
        <f>_xlfn.IFERROR('DS-645593'!B71/1000,":")</f>
        <v>47.856</v>
      </c>
      <c r="D32" s="200">
        <f>_xlfn.IFERROR('DS-645593'!D71/1000,":")</f>
        <v>730.507</v>
      </c>
      <c r="E32" s="200">
        <f>_xlfn.IFERROR('DS-645593'!E71/1000,":")</f>
        <v>315.064</v>
      </c>
      <c r="F32" s="215">
        <f>_xlfn.IFERROR('DS-645593'!C71/1000,":")</f>
        <v>2.454</v>
      </c>
      <c r="G32" s="204">
        <f>_xlfn.IFERROR('DS-645593'!G71/10000,":")</f>
        <v>0.0125</v>
      </c>
      <c r="H32" s="204">
        <f>_xlfn.IFERROR('DS-645593'!I71/10000,":")</f>
        <v>2.2208</v>
      </c>
      <c r="I32" s="204">
        <f>_xlfn.IFERROR('DS-645593'!J71/10000,":")</f>
        <v>1.0672</v>
      </c>
      <c r="J32" s="204">
        <f>_xlfn.IFERROR('DS-645593'!H71/10000,":")</f>
        <v>0</v>
      </c>
      <c r="Q32" s="98" t="s">
        <v>212</v>
      </c>
      <c r="R32" s="32">
        <v>1</v>
      </c>
      <c r="S32" s="33" t="str">
        <f>INDEX($B$10:$B$36,MATCH(T32,$I$10:$I$36,0))</f>
        <v>France</v>
      </c>
      <c r="T32" s="34">
        <f>LARGE($I$10:$I$36,R32)</f>
        <v>1897.2785</v>
      </c>
      <c r="U32" s="35">
        <f>100*T32/$I$9</f>
        <v>32.98423736138549</v>
      </c>
    </row>
    <row r="33" spans="2:21" ht="12">
      <c r="B33" s="223" t="s">
        <v>25</v>
      </c>
      <c r="C33" s="214">
        <f>_xlfn.IFERROR('DS-645593'!B72/1000,":")</f>
        <v>50.23</v>
      </c>
      <c r="D33" s="200">
        <f>_xlfn.IFERROR('DS-645593'!D72/1000,":")</f>
        <v>9965.337</v>
      </c>
      <c r="E33" s="200">
        <f>_xlfn.IFERROR('DS-645593'!E72/1000,":")</f>
        <v>2415.464</v>
      </c>
      <c r="F33" s="215" t="str">
        <f>_xlfn.IFERROR('DS-645593'!C72/1000,":")</f>
        <v>:</v>
      </c>
      <c r="G33" s="204">
        <f>_xlfn.IFERROR('DS-645593'!G72/10000,":")</f>
        <v>0.0728</v>
      </c>
      <c r="H33" s="204">
        <f>_xlfn.IFERROR('DS-645593'!I72/10000,":")</f>
        <v>24.1785</v>
      </c>
      <c r="I33" s="204">
        <f>_xlfn.IFERROR('DS-645593'!J72/10000,":")</f>
        <v>5.7844</v>
      </c>
      <c r="J33" s="204" t="str">
        <f>_xlfn.IFERROR('DS-645593'!H72/10000,":")</f>
        <v>:</v>
      </c>
      <c r="Q33" s="30"/>
      <c r="R33" s="36">
        <v>2</v>
      </c>
      <c r="S33" s="37" t="str">
        <f>INDEX($B$10:$B$36,MATCH(T33,$I$10:$I$36,0))</f>
        <v>Germany</v>
      </c>
      <c r="T33" s="38">
        <f>LARGE($I$10:$I$36,R33)</f>
        <v>1673.623</v>
      </c>
      <c r="U33" s="39">
        <f aca="true" t="shared" si="5" ref="U33:U34">100*T33/$I$9</f>
        <v>29.095980524458625</v>
      </c>
    </row>
    <row r="34" spans="2:21" ht="12">
      <c r="B34" s="223" t="s">
        <v>26</v>
      </c>
      <c r="C34" s="214" t="str">
        <f>_xlfn.IFERROR('DS-645593'!B73/1000,":")</f>
        <v>:</v>
      </c>
      <c r="D34" s="200">
        <f>_xlfn.IFERROR('DS-645593'!D73/1000,":")</f>
        <v>38.665</v>
      </c>
      <c r="E34" s="200">
        <f>_xlfn.IFERROR('DS-645593'!E73/1000,":")</f>
        <v>5565.95</v>
      </c>
      <c r="F34" s="215" t="str">
        <f>_xlfn.IFERROR('DS-645593'!C73/1000,":")</f>
        <v>:</v>
      </c>
      <c r="G34" s="204" t="str">
        <f>_xlfn.IFERROR('DS-645593'!G73/10000,":")</f>
        <v>:</v>
      </c>
      <c r="H34" s="204">
        <f>_xlfn.IFERROR('DS-645593'!I73/10000,":")</f>
        <v>0.0779</v>
      </c>
      <c r="I34" s="204">
        <f>_xlfn.IFERROR('DS-645593'!J73/10000,":")</f>
        <v>13.9654</v>
      </c>
      <c r="J34" s="204" t="str">
        <f>_xlfn.IFERROR('DS-645593'!H73/10000,":")</f>
        <v>:</v>
      </c>
      <c r="Q34" s="31"/>
      <c r="R34" s="40">
        <v>3</v>
      </c>
      <c r="S34" s="41" t="str">
        <f>INDEX($B$10:$B$36,MATCH(T34,$I$10:$I$36,0))</f>
        <v>Belgium</v>
      </c>
      <c r="T34" s="42">
        <f>LARGE($I$10:$I$36,R34)</f>
        <v>914.0444</v>
      </c>
      <c r="U34" s="43">
        <f t="shared" si="5"/>
        <v>15.890686290096674</v>
      </c>
    </row>
    <row r="35" spans="2:21" ht="12">
      <c r="B35" s="223" t="s">
        <v>27</v>
      </c>
      <c r="C35" s="214">
        <f>_xlfn.IFERROR('DS-645593'!B74/1000,":")</f>
        <v>570.343</v>
      </c>
      <c r="D35" s="200">
        <f>_xlfn.IFERROR('DS-645593'!D74/1000,":")</f>
        <v>1.963</v>
      </c>
      <c r="E35" s="200">
        <f>_xlfn.IFERROR('DS-645593'!E74/1000,":")</f>
        <v>1606.009</v>
      </c>
      <c r="F35" s="215" t="str">
        <f>_xlfn.IFERROR('DS-645593'!C74/1000,":")</f>
        <v>:</v>
      </c>
      <c r="G35" s="204">
        <f>_xlfn.IFERROR('DS-645593'!G74/10000,":")</f>
        <v>1.2426</v>
      </c>
      <c r="H35" s="204">
        <f>_xlfn.IFERROR('DS-645593'!I74/10000,":")</f>
        <v>0.0019</v>
      </c>
      <c r="I35" s="204">
        <f>_xlfn.IFERROR('DS-645593'!J74/10000,":")</f>
        <v>5.0235</v>
      </c>
      <c r="J35" s="204" t="str">
        <f>_xlfn.IFERROR('DS-645593'!H74/10000,":")</f>
        <v>:</v>
      </c>
      <c r="Q35" s="98" t="s">
        <v>213</v>
      </c>
      <c r="R35" s="32">
        <v>1</v>
      </c>
      <c r="S35" s="33" t="str">
        <f>INDEX($B$10:$B$36,MATCH(T35,$J$10:$J$36,0))</f>
        <v>France</v>
      </c>
      <c r="T35" s="34">
        <f>LARGE($J$10:$J$36,R35)</f>
        <v>108.5041</v>
      </c>
      <c r="U35" s="35">
        <f>100*T35/$J$9</f>
        <v>64.38304386782097</v>
      </c>
    </row>
    <row r="36" spans="2:21" ht="12">
      <c r="B36" s="224" t="s">
        <v>28</v>
      </c>
      <c r="C36" s="216">
        <f>_xlfn.IFERROR('DS-645593'!B75/1000,":")</f>
        <v>0.682</v>
      </c>
      <c r="D36" s="201">
        <f>_xlfn.IFERROR('DS-645593'!D75/1000,":")</f>
        <v>1847.351</v>
      </c>
      <c r="E36" s="201">
        <f>_xlfn.IFERROR('DS-645593'!E75/1000,":")</f>
        <v>1685.822</v>
      </c>
      <c r="F36" s="217">
        <f>_xlfn.IFERROR('DS-645593'!C75/1000,":")</f>
        <v>498.537</v>
      </c>
      <c r="G36" s="205">
        <f>_xlfn.IFERROR('DS-645593'!G75/10000,":")</f>
        <v>0.0006</v>
      </c>
      <c r="H36" s="205">
        <f>_xlfn.IFERROR('DS-645593'!I75/10000,":")</f>
        <v>2.3371</v>
      </c>
      <c r="I36" s="205">
        <f>_xlfn.IFERROR('DS-645593'!J75/10000,":")</f>
        <v>2.3884</v>
      </c>
      <c r="J36" s="205">
        <f>_xlfn.IFERROR('DS-645593'!H75/10000,":")</f>
        <v>0.465</v>
      </c>
      <c r="Q36" s="30"/>
      <c r="R36" s="36">
        <v>2</v>
      </c>
      <c r="S36" s="37" t="str">
        <f>INDEX($B$10:$B$36,MATCH(T36,$J$10:$J$36,0))</f>
        <v>Germany</v>
      </c>
      <c r="T36" s="38">
        <f>LARGE($J$10:$J$36,R36)</f>
        <v>38.6219</v>
      </c>
      <c r="U36" s="39">
        <f aca="true" t="shared" si="6" ref="U36:U37">100*T36/$J$9</f>
        <v>22.91706471883177</v>
      </c>
    </row>
    <row r="37" spans="17:21" ht="11.25" customHeight="1">
      <c r="Q37" s="31"/>
      <c r="R37" s="40">
        <v>3</v>
      </c>
      <c r="S37" s="41" t="str">
        <f>INDEX($B$10:$B$36,MATCH(T37,$J$10:$J$36,0))</f>
        <v>Austria</v>
      </c>
      <c r="T37" s="42">
        <f>LARGE($J$10:$J$36,R37)</f>
        <v>6.0667</v>
      </c>
      <c r="U37" s="43">
        <f t="shared" si="6"/>
        <v>3.599795880827632</v>
      </c>
    </row>
    <row r="38" ht="24">
      <c r="B38" s="89" t="s">
        <v>43</v>
      </c>
    </row>
    <row r="39" ht="12">
      <c r="B39" s="10" t="s">
        <v>350</v>
      </c>
    </row>
    <row r="40" ht="15" customHeight="1"/>
    <row r="41" ht="12">
      <c r="B41" t="s">
        <v>199</v>
      </c>
    </row>
    <row r="42" ht="12">
      <c r="B42" s="11" t="s">
        <v>347</v>
      </c>
    </row>
  </sheetData>
  <sheetProtection autoFilter="0"/>
  <mergeCells count="4">
    <mergeCell ref="C8:F8"/>
    <mergeCell ref="G8:J8"/>
    <mergeCell ref="C6:F6"/>
    <mergeCell ref="G6:J6"/>
  </mergeCells>
  <printOptions horizontalCentered="1"/>
  <pageMargins left="0.31496062992125984" right="0.31496062992125984" top="0.7480314960629921" bottom="0.5511811023622047" header="0.31496062992125984" footer="0.31496062992125984"/>
  <pageSetup horizontalDpi="600" verticalDpi="600" orientation="portrait" paperSize="9" r:id="rId2"/>
  <headerFooter>
    <oddFooter>&amp;L&amp;F&amp;CPage &amp;P of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1:U42"/>
  <sheetViews>
    <sheetView showGridLines="0" workbookViewId="0" topLeftCell="A1"/>
  </sheetViews>
  <sheetFormatPr defaultColWidth="9.140625" defaultRowHeight="12"/>
  <cols>
    <col min="1" max="1" width="4.421875" style="3" customWidth="1"/>
    <col min="2" max="2" width="13.8515625" style="3" customWidth="1"/>
    <col min="3" max="10" width="13.140625" style="3" customWidth="1"/>
    <col min="11" max="11" width="11.8515625" style="3" bestFit="1" customWidth="1"/>
    <col min="12" max="18" width="9.140625" style="3" customWidth="1"/>
    <col min="19" max="19" width="19.140625" style="3" customWidth="1"/>
    <col min="20" max="20" width="10.421875" style="3" bestFit="1" customWidth="1"/>
    <col min="21" max="21" width="10.421875" style="3" customWidth="1"/>
    <col min="22" max="16384" width="9.140625" style="3" customWidth="1"/>
  </cols>
  <sheetData>
    <row r="1" s="88" customFormat="1" ht="30" customHeight="1" thickBot="1">
      <c r="B1" s="88" t="s">
        <v>305</v>
      </c>
    </row>
    <row r="2" ht="15" customHeight="1" thickTop="1"/>
    <row r="3" ht="15" customHeight="1">
      <c r="B3" s="178" t="s">
        <v>918</v>
      </c>
    </row>
    <row r="4" ht="15" customHeight="1">
      <c r="B4" s="180" t="s">
        <v>903</v>
      </c>
    </row>
    <row r="5" ht="15" customHeight="1"/>
    <row r="6" spans="2:10" ht="15" customHeight="1">
      <c r="B6" s="206"/>
      <c r="C6" s="309" t="s">
        <v>166</v>
      </c>
      <c r="D6" s="310"/>
      <c r="E6" s="310"/>
      <c r="F6" s="311"/>
      <c r="G6" s="312" t="s">
        <v>257</v>
      </c>
      <c r="H6" s="310"/>
      <c r="I6" s="310"/>
      <c r="J6" s="310"/>
    </row>
    <row r="7" spans="2:10" ht="30" customHeight="1">
      <c r="B7" s="189"/>
      <c r="C7" s="250" t="s">
        <v>915</v>
      </c>
      <c r="D7" s="251" t="s">
        <v>916</v>
      </c>
      <c r="E7" s="251" t="s">
        <v>200</v>
      </c>
      <c r="F7" s="252" t="s">
        <v>201</v>
      </c>
      <c r="G7" s="250" t="s">
        <v>915</v>
      </c>
      <c r="H7" s="251" t="s">
        <v>916</v>
      </c>
      <c r="I7" s="251" t="s">
        <v>200</v>
      </c>
      <c r="J7" s="252" t="s">
        <v>201</v>
      </c>
    </row>
    <row r="8" spans="2:17" ht="12">
      <c r="B8" s="190"/>
      <c r="C8" s="306" t="s">
        <v>904</v>
      </c>
      <c r="D8" s="307"/>
      <c r="E8" s="307"/>
      <c r="F8" s="308"/>
      <c r="G8" s="307" t="s">
        <v>902</v>
      </c>
      <c r="H8" s="307"/>
      <c r="I8" s="307"/>
      <c r="J8" s="307"/>
      <c r="Q8" s="44" t="s">
        <v>166</v>
      </c>
    </row>
    <row r="9" spans="2:21" ht="12">
      <c r="B9" s="207" t="s">
        <v>877</v>
      </c>
      <c r="C9" s="210">
        <f>_xlfn.IFERROR('DS-645593'!B13/1000,":")</f>
        <v>311249.777</v>
      </c>
      <c r="D9" s="198">
        <f>_xlfn.IFERROR('DS-645593'!D13/1000,":")</f>
        <v>20940.056</v>
      </c>
      <c r="E9" s="198">
        <f>_xlfn.IFERROR('DS-645593'!E13/1000,":")</f>
        <v>167918.455</v>
      </c>
      <c r="F9" s="211">
        <f>_xlfn.IFERROR('DS-645593'!C13/1000,":")</f>
        <v>8500.786</v>
      </c>
      <c r="G9" s="202">
        <f>_xlfn.IFERROR('DS-645593'!G13/10000,":")</f>
        <v>572.9775</v>
      </c>
      <c r="H9" s="202">
        <f>_xlfn.IFERROR('DS-645593'!I13/10000,":")</f>
        <v>46.7932</v>
      </c>
      <c r="I9" s="202">
        <f>_xlfn.IFERROR('DS-645593'!J13/10000,":")</f>
        <v>705.4268</v>
      </c>
      <c r="J9" s="202">
        <f>_xlfn.IFERROR('DS-645593'!H13/10000,":")</f>
        <v>45.7606</v>
      </c>
      <c r="K9" s="47"/>
      <c r="R9" s="97" t="s">
        <v>214</v>
      </c>
      <c r="S9" s="97" t="s">
        <v>215</v>
      </c>
      <c r="T9" s="97" t="s">
        <v>166</v>
      </c>
      <c r="U9" s="97" t="s">
        <v>216</v>
      </c>
    </row>
    <row r="10" spans="2:21" ht="12">
      <c r="B10" s="208" t="s">
        <v>2</v>
      </c>
      <c r="C10" s="212">
        <f>_xlfn.IFERROR('DS-645593'!B14/1000,":")</f>
        <v>6349.834</v>
      </c>
      <c r="D10" s="199">
        <f>_xlfn.IFERROR('DS-645593'!D14/1000,":")</f>
        <v>1079.813</v>
      </c>
      <c r="E10" s="199">
        <f>_xlfn.IFERROR('DS-645593'!E14/1000,":")</f>
        <v>9390.368</v>
      </c>
      <c r="F10" s="213">
        <f>_xlfn.IFERROR('DS-645593'!C14/1000,":")</f>
        <v>40.818</v>
      </c>
      <c r="G10" s="203">
        <f>_xlfn.IFERROR('DS-645593'!G14/10000,":")</f>
        <v>12.6455</v>
      </c>
      <c r="H10" s="203">
        <f>_xlfn.IFERROR('DS-645593'!I14/10000,":")</f>
        <v>3.6162</v>
      </c>
      <c r="I10" s="203">
        <f>_xlfn.IFERROR('DS-645593'!J14/10000,":")</f>
        <v>49.473</v>
      </c>
      <c r="J10" s="203">
        <f>_xlfn.IFERROR('DS-645593'!H14/10000,":")</f>
        <v>0.1719</v>
      </c>
      <c r="K10" s="48"/>
      <c r="Q10" s="98" t="s">
        <v>210</v>
      </c>
      <c r="R10" s="32">
        <v>1</v>
      </c>
      <c r="S10" s="33" t="str">
        <f>INDEX($B$10:$B$36,MATCH(T10,$C$10:$C$36,0))</f>
        <v>Netherlands</v>
      </c>
      <c r="T10" s="34">
        <f>LARGE($C$10:$C$36,R10)</f>
        <v>223236.175</v>
      </c>
      <c r="U10" s="35">
        <f>100*T10/$C$9</f>
        <v>71.72251725018907</v>
      </c>
    </row>
    <row r="11" spans="2:21" ht="12">
      <c r="B11" s="192" t="s">
        <v>3</v>
      </c>
      <c r="C11" s="214">
        <f>_xlfn.IFERROR('DS-645593'!B15/1000,":")</f>
        <v>35.279</v>
      </c>
      <c r="D11" s="200" t="str">
        <f>_xlfn.IFERROR('DS-645593'!D15/1000,":")</f>
        <v>:</v>
      </c>
      <c r="E11" s="200">
        <f>_xlfn.IFERROR('DS-645593'!E15/1000,":")</f>
        <v>0.582</v>
      </c>
      <c r="F11" s="215" t="str">
        <f>_xlfn.IFERROR('DS-645593'!C15/1000,":")</f>
        <v>:</v>
      </c>
      <c r="G11" s="204">
        <f>_xlfn.IFERROR('DS-645593'!G15/10000,":")</f>
        <v>0.069</v>
      </c>
      <c r="H11" s="204" t="str">
        <f>_xlfn.IFERROR('DS-645593'!I15/10000,":")</f>
        <v>:</v>
      </c>
      <c r="I11" s="204">
        <f>_xlfn.IFERROR('DS-645593'!J15/10000,":")</f>
        <v>0.0012</v>
      </c>
      <c r="J11" s="204" t="str">
        <f>_xlfn.IFERROR('DS-645593'!H15/10000,":")</f>
        <v>:</v>
      </c>
      <c r="Q11" s="30"/>
      <c r="R11" s="36">
        <v>2</v>
      </c>
      <c r="S11" s="37" t="str">
        <f>INDEX($B$10:$B$36,MATCH(T11,$C$10:$C$36,0))</f>
        <v>France</v>
      </c>
      <c r="T11" s="38">
        <f>LARGE($C$10:$C$36,R11)</f>
        <v>50337.769</v>
      </c>
      <c r="U11" s="39">
        <f aca="true" t="shared" si="0" ref="U11:U12">100*T11/$C$9</f>
        <v>16.172788776006097</v>
      </c>
    </row>
    <row r="12" spans="2:21" ht="12">
      <c r="B12" s="192" t="s">
        <v>4</v>
      </c>
      <c r="C12" s="214">
        <f>_xlfn.IFERROR('DS-645593'!B16/1000,":")</f>
        <v>6.976</v>
      </c>
      <c r="D12" s="200">
        <f>_xlfn.IFERROR('DS-645593'!D16/1000,":")</f>
        <v>0.05</v>
      </c>
      <c r="E12" s="200">
        <f>_xlfn.IFERROR('DS-645593'!E16/1000,":")</f>
        <v>4.988</v>
      </c>
      <c r="F12" s="215" t="str">
        <f>_xlfn.IFERROR('DS-645593'!C16/1000,":")</f>
        <v>:</v>
      </c>
      <c r="G12" s="204">
        <f>_xlfn.IFERROR('DS-645593'!G16/10000,":")</f>
        <v>0.017</v>
      </c>
      <c r="H12" s="204">
        <f>_xlfn.IFERROR('DS-645593'!I16/10000,":")</f>
        <v>0.0002</v>
      </c>
      <c r="I12" s="204">
        <f>_xlfn.IFERROR('DS-645593'!J16/10000,":")</f>
        <v>0.0227</v>
      </c>
      <c r="J12" s="204" t="str">
        <f>_xlfn.IFERROR('DS-645593'!H16/10000,":")</f>
        <v>:</v>
      </c>
      <c r="Q12" s="31"/>
      <c r="R12" s="40">
        <v>3</v>
      </c>
      <c r="S12" s="41" t="str">
        <f>INDEX($B$10:$B$36,MATCH(T12,$C$10:$C$36,0))</f>
        <v>Germany</v>
      </c>
      <c r="T12" s="42">
        <f>LARGE($C$10:$C$36,R12)</f>
        <v>16091.228</v>
      </c>
      <c r="U12" s="43">
        <f t="shared" si="0"/>
        <v>5.169876153838978</v>
      </c>
    </row>
    <row r="13" spans="2:21" ht="12">
      <c r="B13" s="192" t="s">
        <v>5</v>
      </c>
      <c r="C13" s="214">
        <f>_xlfn.IFERROR('DS-645593'!B17/1000,":")</f>
        <v>12263.61</v>
      </c>
      <c r="D13" s="200">
        <f>_xlfn.IFERROR('DS-645593'!D17/1000,":")</f>
        <v>258.643</v>
      </c>
      <c r="E13" s="200">
        <f>_xlfn.IFERROR('DS-645593'!E17/1000,":")</f>
        <v>8856.463</v>
      </c>
      <c r="F13" s="215">
        <f>_xlfn.IFERROR('DS-645593'!C17/1000,":")</f>
        <v>1781.304</v>
      </c>
      <c r="G13" s="204">
        <f>_xlfn.IFERROR('DS-645593'!G17/10000,":")</f>
        <v>24.6899</v>
      </c>
      <c r="H13" s="204">
        <f>_xlfn.IFERROR('DS-645593'!I17/10000,":")</f>
        <v>0.8928</v>
      </c>
      <c r="I13" s="204">
        <f>_xlfn.IFERROR('DS-645593'!J17/10000,":")</f>
        <v>27.1281</v>
      </c>
      <c r="J13" s="204">
        <f>_xlfn.IFERROR('DS-645593'!H17/10000,":")</f>
        <v>8.3228</v>
      </c>
      <c r="Q13" s="98" t="s">
        <v>211</v>
      </c>
      <c r="R13" s="32">
        <v>1</v>
      </c>
      <c r="S13" s="33" t="str">
        <f>INDEX($B$10:$B$36,MATCH(T13,$D$10:$D$36,0))</f>
        <v>Cyprus</v>
      </c>
      <c r="T13" s="34">
        <f>LARGE($D$10:$D$36,R13)</f>
        <v>5987.531</v>
      </c>
      <c r="U13" s="35">
        <f>100*T13/$D$9</f>
        <v>28.593672337839017</v>
      </c>
    </row>
    <row r="14" spans="2:21" ht="12">
      <c r="B14" s="192" t="s">
        <v>40</v>
      </c>
      <c r="C14" s="214">
        <f>_xlfn.IFERROR('DS-645593'!B18/1000,":")</f>
        <v>16091.228</v>
      </c>
      <c r="D14" s="200">
        <f>_xlfn.IFERROR('DS-645593'!D18/1000,":")</f>
        <v>302.13</v>
      </c>
      <c r="E14" s="200">
        <f>_xlfn.IFERROR('DS-645593'!E18/1000,":")</f>
        <v>31275.167</v>
      </c>
      <c r="F14" s="215">
        <f>_xlfn.IFERROR('DS-645593'!C18/1000,":")</f>
        <v>248.281</v>
      </c>
      <c r="G14" s="204">
        <f>_xlfn.IFERROR('DS-645593'!G18/10000,":")</f>
        <v>27.8297</v>
      </c>
      <c r="H14" s="204">
        <f>_xlfn.IFERROR('DS-645593'!I18/10000,":")</f>
        <v>0.551</v>
      </c>
      <c r="I14" s="204">
        <f>_xlfn.IFERROR('DS-645593'!J18/10000,":")</f>
        <v>144.9661</v>
      </c>
      <c r="J14" s="204">
        <f>_xlfn.IFERROR('DS-645593'!H18/10000,":")</f>
        <v>0.9224</v>
      </c>
      <c r="Q14" s="30"/>
      <c r="R14" s="36">
        <v>2</v>
      </c>
      <c r="S14" s="37" t="str">
        <f>INDEX($B$10:$B$36,MATCH(T14,$D$10:$D$36,0))</f>
        <v>Spain</v>
      </c>
      <c r="T14" s="38">
        <f>LARGE($D$10:$D$36,R14)</f>
        <v>4461.702</v>
      </c>
      <c r="U14" s="39">
        <f aca="true" t="shared" si="1" ref="U14:U15">100*T14/$D$9</f>
        <v>21.30702038237147</v>
      </c>
    </row>
    <row r="15" spans="2:21" ht="12">
      <c r="B15" s="192" t="s">
        <v>7</v>
      </c>
      <c r="C15" s="214">
        <f>_xlfn.IFERROR('DS-645593'!B19/1000,":")</f>
        <v>0.053</v>
      </c>
      <c r="D15" s="200" t="str">
        <f>_xlfn.IFERROR('DS-645593'!D19/1000,":")</f>
        <v>:</v>
      </c>
      <c r="E15" s="200">
        <f>_xlfn.IFERROR('DS-645593'!E19/1000,":")</f>
        <v>14.558</v>
      </c>
      <c r="F15" s="215" t="str">
        <f>_xlfn.IFERROR('DS-645593'!C19/1000,":")</f>
        <v>:</v>
      </c>
      <c r="G15" s="204">
        <f>_xlfn.IFERROR('DS-645593'!G19/10000,":")</f>
        <v>0.0001</v>
      </c>
      <c r="H15" s="204" t="str">
        <f>_xlfn.IFERROR('DS-645593'!I19/10000,":")</f>
        <v>:</v>
      </c>
      <c r="I15" s="204">
        <f>_xlfn.IFERROR('DS-645593'!J19/10000,":")</f>
        <v>0.0241</v>
      </c>
      <c r="J15" s="204" t="str">
        <f>_xlfn.IFERROR('DS-645593'!H19/10000,":")</f>
        <v>:</v>
      </c>
      <c r="Q15" s="31"/>
      <c r="R15" s="40">
        <v>3</v>
      </c>
      <c r="S15" s="41" t="str">
        <f>INDEX($B$10:$B$36,MATCH(T15,$D$10:$D$36,0))</f>
        <v>Italy</v>
      </c>
      <c r="T15" s="42">
        <f>LARGE($D$10:$D$36,R15)</f>
        <v>3532.844</v>
      </c>
      <c r="U15" s="43">
        <f t="shared" si="1"/>
        <v>16.87122517723926</v>
      </c>
    </row>
    <row r="16" spans="2:21" ht="12">
      <c r="B16" s="192" t="s">
        <v>8</v>
      </c>
      <c r="C16" s="214">
        <f>_xlfn.IFERROR('DS-645593'!B20/1000,":")</f>
        <v>157.349</v>
      </c>
      <c r="D16" s="200">
        <f>_xlfn.IFERROR('DS-645593'!D20/1000,":")</f>
        <v>652.376</v>
      </c>
      <c r="E16" s="200">
        <f>_xlfn.IFERROR('DS-645593'!E20/1000,":")</f>
        <v>2905.707</v>
      </c>
      <c r="F16" s="215" t="str">
        <f>_xlfn.IFERROR('DS-645593'!C20/1000,":")</f>
        <v>:</v>
      </c>
      <c r="G16" s="204">
        <f>_xlfn.IFERROR('DS-645593'!G20/10000,":")</f>
        <v>0.2248</v>
      </c>
      <c r="H16" s="204">
        <f>_xlfn.IFERROR('DS-645593'!I20/10000,":")</f>
        <v>1.0016</v>
      </c>
      <c r="I16" s="204">
        <f>_xlfn.IFERROR('DS-645593'!J20/10000,":")</f>
        <v>3.3856</v>
      </c>
      <c r="J16" s="204" t="str">
        <f>_xlfn.IFERROR('DS-645593'!H20/10000,":")</f>
        <v>:</v>
      </c>
      <c r="Q16" s="98" t="s">
        <v>212</v>
      </c>
      <c r="R16" s="32">
        <v>1</v>
      </c>
      <c r="S16" s="33" t="str">
        <f>INDEX($B$10:$B$36,MATCH(T16,$E$10:$E$36,0))</f>
        <v>Netherlands</v>
      </c>
      <c r="T16" s="34">
        <f>LARGE($E$10:$E$36,R16)</f>
        <v>71496.795</v>
      </c>
      <c r="U16" s="35">
        <f>100*T16/$E$9</f>
        <v>42.578283012430056</v>
      </c>
    </row>
    <row r="17" spans="2:21" ht="12">
      <c r="B17" s="192" t="s">
        <v>9</v>
      </c>
      <c r="C17" s="214">
        <f>_xlfn.IFERROR('DS-645593'!B21/1000,":")</f>
        <v>403.855</v>
      </c>
      <c r="D17" s="200">
        <f>_xlfn.IFERROR('DS-645593'!D21/1000,":")</f>
        <v>1094.664</v>
      </c>
      <c r="E17" s="200">
        <f>_xlfn.IFERROR('DS-645593'!E21/1000,":")</f>
        <v>1037.909</v>
      </c>
      <c r="F17" s="215" t="str">
        <f>_xlfn.IFERROR('DS-645593'!C21/1000,":")</f>
        <v>:</v>
      </c>
      <c r="G17" s="204">
        <f>_xlfn.IFERROR('DS-645593'!G21/10000,":")</f>
        <v>0.495</v>
      </c>
      <c r="H17" s="204">
        <f>_xlfn.IFERROR('DS-645593'!I21/10000,":")</f>
        <v>3.8952</v>
      </c>
      <c r="I17" s="204">
        <f>_xlfn.IFERROR('DS-645593'!J21/10000,":")</f>
        <v>3.8729</v>
      </c>
      <c r="J17" s="204" t="str">
        <f>_xlfn.IFERROR('DS-645593'!H21/10000,":")</f>
        <v>:</v>
      </c>
      <c r="Q17" s="30"/>
      <c r="R17" s="36">
        <v>2</v>
      </c>
      <c r="S17" s="37" t="str">
        <f>INDEX($B$10:$B$36,MATCH(T17,$E$10:$E$36,0))</f>
        <v>Germany</v>
      </c>
      <c r="T17" s="38">
        <f>LARGE($E$10:$E$36,R17)</f>
        <v>31275.167</v>
      </c>
      <c r="U17" s="39">
        <f>100*T17/$E$9</f>
        <v>18.625211266980752</v>
      </c>
    </row>
    <row r="18" spans="2:21" ht="12">
      <c r="B18" s="192" t="s">
        <v>10</v>
      </c>
      <c r="C18" s="214">
        <f>_xlfn.IFERROR('DS-645593'!B22/1000,":")</f>
        <v>293.634</v>
      </c>
      <c r="D18" s="200">
        <f>_xlfn.IFERROR('DS-645593'!D22/1000,":")</f>
        <v>4461.702</v>
      </c>
      <c r="E18" s="200">
        <f>_xlfn.IFERROR('DS-645593'!E22/1000,":")</f>
        <v>5193.838</v>
      </c>
      <c r="F18" s="215">
        <f>_xlfn.IFERROR('DS-645593'!C22/1000,":")</f>
        <v>319.075</v>
      </c>
      <c r="G18" s="204">
        <f>_xlfn.IFERROR('DS-645593'!G22/10000,":")</f>
        <v>0.6174</v>
      </c>
      <c r="H18" s="204">
        <f>_xlfn.IFERROR('DS-645593'!I22/10000,":")</f>
        <v>9.5198</v>
      </c>
      <c r="I18" s="204">
        <f>_xlfn.IFERROR('DS-645593'!J22/10000,":")</f>
        <v>9.8096</v>
      </c>
      <c r="J18" s="204">
        <f>_xlfn.IFERROR('DS-645593'!H22/10000,":")</f>
        <v>2.1198</v>
      </c>
      <c r="Q18" s="31"/>
      <c r="R18" s="40">
        <v>3</v>
      </c>
      <c r="S18" s="41" t="str">
        <f>INDEX($B$10:$B$36,MATCH(T18,$E$10:$E$36,0))</f>
        <v>France</v>
      </c>
      <c r="T18" s="42">
        <f>LARGE($E$10:$E$36,R18)</f>
        <v>23600.294</v>
      </c>
      <c r="U18" s="43">
        <f>100*T18/$E$9</f>
        <v>14.054615974164367</v>
      </c>
    </row>
    <row r="19" spans="2:21" ht="12">
      <c r="B19" s="192" t="s">
        <v>11</v>
      </c>
      <c r="C19" s="214">
        <f>_xlfn.IFERROR('DS-645593'!B23/1000,":")</f>
        <v>50337.769</v>
      </c>
      <c r="D19" s="200">
        <f>_xlfn.IFERROR('DS-645593'!D23/1000,":")</f>
        <v>860.782</v>
      </c>
      <c r="E19" s="200">
        <f>_xlfn.IFERROR('DS-645593'!E23/1000,":")</f>
        <v>23600.294</v>
      </c>
      <c r="F19" s="215">
        <f>_xlfn.IFERROR('DS-645593'!C23/1000,":")</f>
        <v>160.599</v>
      </c>
      <c r="G19" s="204">
        <f>_xlfn.IFERROR('DS-645593'!G23/10000,":")</f>
        <v>104.6314</v>
      </c>
      <c r="H19" s="204">
        <f>_xlfn.IFERROR('DS-645593'!I23/10000,":")</f>
        <v>2.4777</v>
      </c>
      <c r="I19" s="204">
        <f>_xlfn.IFERROR('DS-645593'!J23/10000,":")</f>
        <v>77.4892</v>
      </c>
      <c r="J19" s="204">
        <f>_xlfn.IFERROR('DS-645593'!H23/10000,":")</f>
        <v>0.6659</v>
      </c>
      <c r="Q19" s="98" t="s">
        <v>213</v>
      </c>
      <c r="R19" s="32">
        <v>1</v>
      </c>
      <c r="S19" s="33" t="str">
        <f>INDEX($B$10:$B$36,MATCH(T19,$F$10:$F$36,0))</f>
        <v>Netherlands</v>
      </c>
      <c r="T19" s="34">
        <f>LARGE($F$10:$F$36,R19)</f>
        <v>5676.491</v>
      </c>
      <c r="U19" s="35">
        <f>100*T19/$F$9</f>
        <v>66.7760722361438</v>
      </c>
    </row>
    <row r="20" spans="2:21" ht="12">
      <c r="B20" s="192" t="s">
        <v>12</v>
      </c>
      <c r="C20" s="214" t="str">
        <f>_xlfn.IFERROR('DS-645593'!B24/1000,":")</f>
        <v>:</v>
      </c>
      <c r="D20" s="200">
        <f>_xlfn.IFERROR('DS-645593'!D24/1000,":")</f>
        <v>111.161</v>
      </c>
      <c r="E20" s="200">
        <f>_xlfn.IFERROR('DS-645593'!E24/1000,":")</f>
        <v>426.852</v>
      </c>
      <c r="F20" s="215" t="str">
        <f>_xlfn.IFERROR('DS-645593'!C24/1000,":")</f>
        <v>:</v>
      </c>
      <c r="G20" s="204" t="str">
        <f>_xlfn.IFERROR('DS-645593'!G24/10000,":")</f>
        <v>:</v>
      </c>
      <c r="H20" s="204">
        <f>_xlfn.IFERROR('DS-645593'!I24/10000,":")</f>
        <v>0.2671</v>
      </c>
      <c r="I20" s="204">
        <f>_xlfn.IFERROR('DS-645593'!J24/10000,":")</f>
        <v>2.3165</v>
      </c>
      <c r="J20" s="204" t="str">
        <f>_xlfn.IFERROR('DS-645593'!H24/10000,":")</f>
        <v>:</v>
      </c>
      <c r="Q20" s="30"/>
      <c r="R20" s="36">
        <v>2</v>
      </c>
      <c r="S20" s="37" t="str">
        <f>INDEX($B$10:$B$36,MATCH(T20,$F$10:$F$36,0))</f>
        <v>Denmark</v>
      </c>
      <c r="T20" s="38">
        <f>LARGE($F$10:$F$36,R20)</f>
        <v>1781.304</v>
      </c>
      <c r="U20" s="39">
        <f aca="true" t="shared" si="2" ref="U20:U21">100*T20/$F$9</f>
        <v>20.954579964723266</v>
      </c>
    </row>
    <row r="21" spans="2:21" ht="12">
      <c r="B21" s="192" t="s">
        <v>13</v>
      </c>
      <c r="C21" s="214">
        <f>_xlfn.IFERROR('DS-645593'!B25/1000,":")</f>
        <v>213.002</v>
      </c>
      <c r="D21" s="200">
        <f>_xlfn.IFERROR('DS-645593'!D25/1000,":")</f>
        <v>3532.844</v>
      </c>
      <c r="E21" s="200">
        <f>_xlfn.IFERROR('DS-645593'!E25/1000,":")</f>
        <v>1628.038</v>
      </c>
      <c r="F21" s="215">
        <f>_xlfn.IFERROR('DS-645593'!C25/1000,":")</f>
        <v>146.635</v>
      </c>
      <c r="G21" s="204">
        <f>_xlfn.IFERROR('DS-645593'!G25/10000,":")</f>
        <v>0.3506</v>
      </c>
      <c r="H21" s="204">
        <f>_xlfn.IFERROR('DS-645593'!I25/10000,":")</f>
        <v>5.5264</v>
      </c>
      <c r="I21" s="204">
        <f>_xlfn.IFERROR('DS-645593'!J25/10000,":")</f>
        <v>2.2863</v>
      </c>
      <c r="J21" s="204">
        <f>_xlfn.IFERROR('DS-645593'!H25/10000,":")</f>
        <v>0.2617</v>
      </c>
      <c r="Q21" s="31"/>
      <c r="R21" s="40">
        <v>3</v>
      </c>
      <c r="S21" s="41" t="str">
        <f>INDEX($B$10:$B$36,MATCH(T21,$F$10:$F$36,0))</f>
        <v>Spain</v>
      </c>
      <c r="T21" s="42">
        <f>LARGE($F$10:$F$36,R21)</f>
        <v>319.075</v>
      </c>
      <c r="U21" s="43">
        <f t="shared" si="2"/>
        <v>3.753476443237131</v>
      </c>
    </row>
    <row r="22" spans="2:10" ht="12">
      <c r="B22" s="192" t="s">
        <v>14</v>
      </c>
      <c r="C22" s="214" t="str">
        <f>_xlfn.IFERROR('DS-645593'!B26/1000,":")</f>
        <v>:</v>
      </c>
      <c r="D22" s="200">
        <f>_xlfn.IFERROR('DS-645593'!D26/1000,":")</f>
        <v>5987.531</v>
      </c>
      <c r="E22" s="200">
        <f>_xlfn.IFERROR('DS-645593'!E26/1000,":")</f>
        <v>2731.021</v>
      </c>
      <c r="F22" s="215" t="str">
        <f>_xlfn.IFERROR('DS-645593'!C26/1000,":")</f>
        <v>:</v>
      </c>
      <c r="G22" s="204" t="str">
        <f>_xlfn.IFERROR('DS-645593'!G26/10000,":")</f>
        <v>:</v>
      </c>
      <c r="H22" s="204">
        <f>_xlfn.IFERROR('DS-645593'!I26/10000,":")</f>
        <v>10.8451</v>
      </c>
      <c r="I22" s="204">
        <f>_xlfn.IFERROR('DS-645593'!J26/10000,":")</f>
        <v>5.1615</v>
      </c>
      <c r="J22" s="204" t="str">
        <f>_xlfn.IFERROR('DS-645593'!H26/10000,":")</f>
        <v>:</v>
      </c>
    </row>
    <row r="23" spans="2:10" ht="12">
      <c r="B23" s="192" t="s">
        <v>15</v>
      </c>
      <c r="C23" s="214" t="str">
        <f>_xlfn.IFERROR('DS-645593'!B27/1000,":")</f>
        <v>:</v>
      </c>
      <c r="D23" s="200">
        <f>_xlfn.IFERROR('DS-645593'!D27/1000,":")</f>
        <v>5.216</v>
      </c>
      <c r="E23" s="200">
        <f>_xlfn.IFERROR('DS-645593'!E27/1000,":")</f>
        <v>415.885</v>
      </c>
      <c r="F23" s="215" t="str">
        <f>_xlfn.IFERROR('DS-645593'!C27/1000,":")</f>
        <v>:</v>
      </c>
      <c r="G23" s="204" t="str">
        <f>_xlfn.IFERROR('DS-645593'!G27/10000,":")</f>
        <v>:</v>
      </c>
      <c r="H23" s="204">
        <f>_xlfn.IFERROR('DS-645593'!I27/10000,":")</f>
        <v>0.0174</v>
      </c>
      <c r="I23" s="204">
        <f>_xlfn.IFERROR('DS-645593'!J27/10000,":")</f>
        <v>4.1314</v>
      </c>
      <c r="J23" s="204" t="str">
        <f>_xlfn.IFERROR('DS-645593'!H27/10000,":")</f>
        <v>:</v>
      </c>
    </row>
    <row r="24" spans="2:17" ht="12">
      <c r="B24" s="192" t="s">
        <v>16</v>
      </c>
      <c r="C24" s="214">
        <f>_xlfn.IFERROR('DS-645593'!B28/1000,":")</f>
        <v>59.264</v>
      </c>
      <c r="D24" s="200">
        <f>_xlfn.IFERROR('DS-645593'!D28/1000,":")</f>
        <v>0.968</v>
      </c>
      <c r="E24" s="200">
        <f>_xlfn.IFERROR('DS-645593'!E28/1000,":")</f>
        <v>1166.457</v>
      </c>
      <c r="F24" s="215" t="str">
        <f>_xlfn.IFERROR('DS-645593'!C28/1000,":")</f>
        <v>:</v>
      </c>
      <c r="G24" s="204">
        <f>_xlfn.IFERROR('DS-645593'!G28/10000,":")</f>
        <v>0.134</v>
      </c>
      <c r="H24" s="204">
        <f>_xlfn.IFERROR('DS-645593'!I28/10000,":")</f>
        <v>0.0024</v>
      </c>
      <c r="I24" s="204">
        <f>_xlfn.IFERROR('DS-645593'!J28/10000,":")</f>
        <v>9.437</v>
      </c>
      <c r="J24" s="204" t="str">
        <f>_xlfn.IFERROR('DS-645593'!H28/10000,":")</f>
        <v>:</v>
      </c>
      <c r="Q24" s="44" t="s">
        <v>217</v>
      </c>
    </row>
    <row r="25" spans="2:21" ht="12">
      <c r="B25" s="192" t="s">
        <v>18</v>
      </c>
      <c r="C25" s="214">
        <f>_xlfn.IFERROR('DS-645593'!B29/1000,":")</f>
        <v>378.142</v>
      </c>
      <c r="D25" s="200" t="str">
        <f>_xlfn.IFERROR('DS-645593'!D29/1000,":")</f>
        <v>:</v>
      </c>
      <c r="E25" s="200">
        <f>_xlfn.IFERROR('DS-645593'!E29/1000,":")</f>
        <v>0.855</v>
      </c>
      <c r="F25" s="215" t="str">
        <f>_xlfn.IFERROR('DS-645593'!C29/1000,":")</f>
        <v>:</v>
      </c>
      <c r="G25" s="204">
        <f>_xlfn.IFERROR('DS-645593'!G29/10000,":")</f>
        <v>0.6305</v>
      </c>
      <c r="H25" s="204" t="str">
        <f>_xlfn.IFERROR('DS-645593'!I29/10000,":")</f>
        <v>:</v>
      </c>
      <c r="I25" s="204">
        <f>_xlfn.IFERROR('DS-645593'!J29/10000,":")</f>
        <v>0.0004</v>
      </c>
      <c r="J25" s="204" t="str">
        <f>_xlfn.IFERROR('DS-645593'!H29/10000,":")</f>
        <v>:</v>
      </c>
      <c r="R25" s="97" t="s">
        <v>214</v>
      </c>
      <c r="S25" s="97" t="s">
        <v>215</v>
      </c>
      <c r="T25" s="97" t="s">
        <v>166</v>
      </c>
      <c r="U25" s="97" t="s">
        <v>216</v>
      </c>
    </row>
    <row r="26" spans="2:21" ht="12">
      <c r="B26" s="192" t="s">
        <v>19</v>
      </c>
      <c r="C26" s="214">
        <f>_xlfn.IFERROR('DS-645593'!B30/1000,":")</f>
        <v>176.317</v>
      </c>
      <c r="D26" s="200">
        <f>_xlfn.IFERROR('DS-645593'!D30/1000,":")</f>
        <v>83.332</v>
      </c>
      <c r="E26" s="200">
        <f>_xlfn.IFERROR('DS-645593'!E30/1000,":")</f>
        <v>275.048</v>
      </c>
      <c r="F26" s="215" t="str">
        <f>_xlfn.IFERROR('DS-645593'!C30/1000,":")</f>
        <v>:</v>
      </c>
      <c r="G26" s="204">
        <f>_xlfn.IFERROR('DS-645593'!G30/10000,":")</f>
        <v>0.2139</v>
      </c>
      <c r="H26" s="204">
        <f>_xlfn.IFERROR('DS-645593'!I30/10000,":")</f>
        <v>0.172</v>
      </c>
      <c r="I26" s="204">
        <f>_xlfn.IFERROR('DS-645593'!J30/10000,":")</f>
        <v>0.9253</v>
      </c>
      <c r="J26" s="204" t="str">
        <f>_xlfn.IFERROR('DS-645593'!H30/10000,":")</f>
        <v>:</v>
      </c>
      <c r="Q26" s="98" t="s">
        <v>210</v>
      </c>
      <c r="R26" s="32">
        <v>1</v>
      </c>
      <c r="S26" s="33" t="str">
        <f>INDEX($B$10:$B$36,MATCH(T26,$G$10:$G$36,0))</f>
        <v>Netherlands</v>
      </c>
      <c r="T26" s="34">
        <f>LARGE($G$10:$G$36,R26)</f>
        <v>398.22</v>
      </c>
      <c r="U26" s="35">
        <f>100*T26/$G$9</f>
        <v>69.50011126091339</v>
      </c>
    </row>
    <row r="27" spans="2:21" ht="12">
      <c r="B27" s="192" t="s">
        <v>20</v>
      </c>
      <c r="C27" s="214" t="str">
        <f>_xlfn.IFERROR('DS-645593'!B31/1000,":")</f>
        <v>:</v>
      </c>
      <c r="D27" s="200" t="str">
        <f>_xlfn.IFERROR('DS-645593'!D31/1000,":")</f>
        <v>:</v>
      </c>
      <c r="E27" s="200">
        <f>_xlfn.IFERROR('DS-645593'!E31/1000,":")</f>
        <v>197.136</v>
      </c>
      <c r="F27" s="215" t="str">
        <f>_xlfn.IFERROR('DS-645593'!C31/1000,":")</f>
        <v>:</v>
      </c>
      <c r="G27" s="204" t="str">
        <f>_xlfn.IFERROR('DS-645593'!G31/10000,":")</f>
        <v>:</v>
      </c>
      <c r="H27" s="204" t="str">
        <f>_xlfn.IFERROR('DS-645593'!I31/10000,":")</f>
        <v>:</v>
      </c>
      <c r="I27" s="204">
        <f>_xlfn.IFERROR('DS-645593'!J31/10000,":")</f>
        <v>0.468</v>
      </c>
      <c r="J27" s="204" t="str">
        <f>_xlfn.IFERROR('DS-645593'!H31/10000,":")</f>
        <v>:</v>
      </c>
      <c r="Q27" s="30"/>
      <c r="R27" s="36">
        <v>2</v>
      </c>
      <c r="S27" s="37" t="str">
        <f>INDEX($B$10:$B$36,MATCH(T27,$G$10:$G$36,0))</f>
        <v>France</v>
      </c>
      <c r="T27" s="38">
        <f>LARGE($G$10:$G$36,R27)</f>
        <v>104.6314</v>
      </c>
      <c r="U27" s="39">
        <f aca="true" t="shared" si="3" ref="U27:U28">100*T27/$G$9</f>
        <v>18.260996286939715</v>
      </c>
    </row>
    <row r="28" spans="2:21" ht="12">
      <c r="B28" s="192" t="s">
        <v>17</v>
      </c>
      <c r="C28" s="214">
        <f>_xlfn.IFERROR('DS-645593'!B32/1000,":")</f>
        <v>223236.175</v>
      </c>
      <c r="D28" s="200">
        <f>_xlfn.IFERROR('DS-645593'!D32/1000,":")</f>
        <v>1225.289</v>
      </c>
      <c r="E28" s="200">
        <f>_xlfn.IFERROR('DS-645593'!E32/1000,":")</f>
        <v>71496.795</v>
      </c>
      <c r="F28" s="215">
        <f>_xlfn.IFERROR('DS-645593'!C32/1000,":")</f>
        <v>5676.491</v>
      </c>
      <c r="G28" s="204">
        <f>_xlfn.IFERROR('DS-645593'!G32/10000,":")</f>
        <v>398.22</v>
      </c>
      <c r="H28" s="204">
        <f>_xlfn.IFERROR('DS-645593'!I32/10000,":")</f>
        <v>5.0958</v>
      </c>
      <c r="I28" s="204">
        <f>_xlfn.IFERROR('DS-645593'!J32/10000,":")</f>
        <v>317.9145</v>
      </c>
      <c r="J28" s="204">
        <f>_xlfn.IFERROR('DS-645593'!H32/10000,":")</f>
        <v>33.0162</v>
      </c>
      <c r="Q28" s="31"/>
      <c r="R28" s="40">
        <v>3</v>
      </c>
      <c r="S28" s="41" t="str">
        <f>INDEX($B$10:$B$36,MATCH(T28,$G$10:$G$36,0))</f>
        <v>Germany</v>
      </c>
      <c r="T28" s="42">
        <f>LARGE($G$10:$G$36,R28)</f>
        <v>27.8297</v>
      </c>
      <c r="U28" s="43">
        <f t="shared" si="3"/>
        <v>4.85703190788469</v>
      </c>
    </row>
    <row r="29" spans="2:21" ht="12">
      <c r="B29" s="192" t="s">
        <v>21</v>
      </c>
      <c r="C29" s="214">
        <f>_xlfn.IFERROR('DS-645593'!B33/1000,":")</f>
        <v>108.916</v>
      </c>
      <c r="D29" s="200">
        <f>_xlfn.IFERROR('DS-645593'!D33/1000,":")</f>
        <v>284.155</v>
      </c>
      <c r="E29" s="200">
        <f>_xlfn.IFERROR('DS-645593'!E33/1000,":")</f>
        <v>92.879</v>
      </c>
      <c r="F29" s="215" t="str">
        <f>_xlfn.IFERROR('DS-645593'!C33/1000,":")</f>
        <v>:</v>
      </c>
      <c r="G29" s="204">
        <f>_xlfn.IFERROR('DS-645593'!G33/10000,":")</f>
        <v>0.2572</v>
      </c>
      <c r="H29" s="204">
        <f>_xlfn.IFERROR('DS-645593'!I33/10000,":")</f>
        <v>0.405</v>
      </c>
      <c r="I29" s="204">
        <f>_xlfn.IFERROR('DS-645593'!J33/10000,":")</f>
        <v>0.2752</v>
      </c>
      <c r="J29" s="204" t="str">
        <f>_xlfn.IFERROR('DS-645593'!H33/10000,":")</f>
        <v>:</v>
      </c>
      <c r="Q29" s="98" t="s">
        <v>211</v>
      </c>
      <c r="R29" s="32">
        <v>1</v>
      </c>
      <c r="S29" s="33" t="str">
        <f>INDEX($B$10:$B$36,MATCH(T29,$H$10:$H$36,0))</f>
        <v>Cyprus</v>
      </c>
      <c r="T29" s="34">
        <f>LARGE($H$10:$H$36,R29)</f>
        <v>10.8451</v>
      </c>
      <c r="U29" s="35">
        <f>100*T29/$H$9</f>
        <v>23.176658146910235</v>
      </c>
    </row>
    <row r="30" spans="2:21" ht="12">
      <c r="B30" s="192" t="s">
        <v>22</v>
      </c>
      <c r="C30" s="214">
        <f>_xlfn.IFERROR('DS-645593'!B34/1000,":")</f>
        <v>586.612</v>
      </c>
      <c r="D30" s="200">
        <f>_xlfn.IFERROR('DS-645593'!D34/1000,":")</f>
        <v>527.057</v>
      </c>
      <c r="E30" s="200">
        <f>_xlfn.IFERROR('DS-645593'!E34/1000,":")</f>
        <v>2585.994</v>
      </c>
      <c r="F30" s="215">
        <f>_xlfn.IFERROR('DS-645593'!C34/1000,":")</f>
        <v>0.291</v>
      </c>
      <c r="G30" s="204">
        <f>_xlfn.IFERROR('DS-645593'!G34/10000,":")</f>
        <v>1.1681</v>
      </c>
      <c r="H30" s="204">
        <f>_xlfn.IFERROR('DS-645593'!I34/10000,":")</f>
        <v>0.9752</v>
      </c>
      <c r="I30" s="204">
        <f>_xlfn.IFERROR('DS-645593'!J34/10000,":")</f>
        <v>16.788</v>
      </c>
      <c r="J30" s="204">
        <f>_xlfn.IFERROR('DS-645593'!H34/10000,":")</f>
        <v>0.0008</v>
      </c>
      <c r="Q30" s="30"/>
      <c r="R30" s="36">
        <v>2</v>
      </c>
      <c r="S30" s="37" t="str">
        <f>INDEX($B$10:$B$36,MATCH(T30,$H$10:$H$36,0))</f>
        <v>Spain</v>
      </c>
      <c r="T30" s="38">
        <f>LARGE($H$10:$H$36,R30)</f>
        <v>9.5198</v>
      </c>
      <c r="U30" s="39">
        <f aca="true" t="shared" si="4" ref="U30:U31">100*T30/$H$9</f>
        <v>20.344409016694733</v>
      </c>
    </row>
    <row r="31" spans="2:21" ht="12">
      <c r="B31" s="192" t="s">
        <v>23</v>
      </c>
      <c r="C31" s="214">
        <f>_xlfn.IFERROR('DS-645593'!B35/1000,":")</f>
        <v>70.9</v>
      </c>
      <c r="D31" s="200">
        <f>_xlfn.IFERROR('DS-645593'!D35/1000,":")</f>
        <v>7.841</v>
      </c>
      <c r="E31" s="200">
        <f>_xlfn.IFERROR('DS-645593'!E35/1000,":")</f>
        <v>983.714</v>
      </c>
      <c r="F31" s="215">
        <f>_xlfn.IFERROR('DS-645593'!C35/1000,":")</f>
        <v>0.039</v>
      </c>
      <c r="G31" s="204">
        <f>_xlfn.IFERROR('DS-645593'!G35/10000,":")</f>
        <v>0.092</v>
      </c>
      <c r="H31" s="204">
        <f>_xlfn.IFERROR('DS-645593'!I35/10000,":")</f>
        <v>0.0378</v>
      </c>
      <c r="I31" s="204">
        <f>_xlfn.IFERROR('DS-645593'!J35/10000,":")</f>
        <v>4.8118</v>
      </c>
      <c r="J31" s="204">
        <f>_xlfn.IFERROR('DS-645593'!H35/10000,":")</f>
        <v>0.0001</v>
      </c>
      <c r="Q31" s="31"/>
      <c r="R31" s="40">
        <v>3</v>
      </c>
      <c r="S31" s="41" t="str">
        <f>INDEX($B$10:$B$36,MATCH(T31,$H$10:$H$36,0))</f>
        <v>Italy</v>
      </c>
      <c r="T31" s="42">
        <f>LARGE($H$10:$H$36,R31)</f>
        <v>5.5264</v>
      </c>
      <c r="U31" s="43">
        <f t="shared" si="4"/>
        <v>11.810263029670978</v>
      </c>
    </row>
    <row r="32" spans="2:21" ht="12">
      <c r="B32" s="192" t="s">
        <v>24</v>
      </c>
      <c r="C32" s="214" t="str">
        <f>_xlfn.IFERROR('DS-645593'!B36/1000,":")</f>
        <v>:</v>
      </c>
      <c r="D32" s="200">
        <f>_xlfn.IFERROR('DS-645593'!D36/1000,":")</f>
        <v>254.202</v>
      </c>
      <c r="E32" s="200">
        <f>_xlfn.IFERROR('DS-645593'!E36/1000,":")</f>
        <v>2215.197</v>
      </c>
      <c r="F32" s="215" t="str">
        <f>_xlfn.IFERROR('DS-645593'!C36/1000,":")</f>
        <v>:</v>
      </c>
      <c r="G32" s="204" t="str">
        <f>_xlfn.IFERROR('DS-645593'!G36/10000,":")</f>
        <v>:</v>
      </c>
      <c r="H32" s="204">
        <f>_xlfn.IFERROR('DS-645593'!I36/10000,":")</f>
        <v>1.0048</v>
      </c>
      <c r="I32" s="204">
        <f>_xlfn.IFERROR('DS-645593'!J36/10000,":")</f>
        <v>18.7754</v>
      </c>
      <c r="J32" s="204" t="str">
        <f>_xlfn.IFERROR('DS-645593'!H36/10000,":")</f>
        <v>:</v>
      </c>
      <c r="Q32" s="98" t="s">
        <v>212</v>
      </c>
      <c r="R32" s="32">
        <v>1</v>
      </c>
      <c r="S32" s="33" t="str">
        <f>INDEX($B$10:$B$36,MATCH(T32,$I$10:$I$36,0))</f>
        <v>Netherlands</v>
      </c>
      <c r="T32" s="34">
        <f>LARGE($I$10:$I$36,R32)</f>
        <v>317.9145</v>
      </c>
      <c r="U32" s="35">
        <f>100*T32/$I$9</f>
        <v>45.06697222163944</v>
      </c>
    </row>
    <row r="33" spans="2:21" ht="12">
      <c r="B33" s="192" t="s">
        <v>25</v>
      </c>
      <c r="C33" s="214">
        <f>_xlfn.IFERROR('DS-645593'!B37/1000,":")</f>
        <v>146.916</v>
      </c>
      <c r="D33" s="200">
        <f>_xlfn.IFERROR('DS-645593'!D37/1000,":")</f>
        <v>198.262</v>
      </c>
      <c r="E33" s="200">
        <f>_xlfn.IFERROR('DS-645593'!E37/1000,":")</f>
        <v>126.005</v>
      </c>
      <c r="F33" s="215" t="str">
        <f>_xlfn.IFERROR('DS-645593'!C37/1000,":")</f>
        <v>:</v>
      </c>
      <c r="G33" s="204">
        <f>_xlfn.IFERROR('DS-645593'!G37/10000,":")</f>
        <v>0.2108</v>
      </c>
      <c r="H33" s="204">
        <f>_xlfn.IFERROR('DS-645593'!I37/10000,":")</f>
        <v>0.4688</v>
      </c>
      <c r="I33" s="204">
        <f>_xlfn.IFERROR('DS-645593'!J37/10000,":")</f>
        <v>0.5834</v>
      </c>
      <c r="J33" s="204" t="str">
        <f>_xlfn.IFERROR('DS-645593'!H37/10000,":")</f>
        <v>:</v>
      </c>
      <c r="Q33" s="30"/>
      <c r="R33" s="36">
        <v>2</v>
      </c>
      <c r="S33" s="37" t="str">
        <f>INDEX($B$10:$B$36,MATCH(T33,$I$10:$I$36,0))</f>
        <v>Germany</v>
      </c>
      <c r="T33" s="38">
        <f>LARGE($I$10:$I$36,R33)</f>
        <v>144.9661</v>
      </c>
      <c r="U33" s="39">
        <f aca="true" t="shared" si="5" ref="U33:U34">100*T33/$I$9</f>
        <v>20.55012653332706</v>
      </c>
    </row>
    <row r="34" spans="2:21" ht="12">
      <c r="B34" s="192" t="s">
        <v>26</v>
      </c>
      <c r="C34" s="214" t="str">
        <f>_xlfn.IFERROR('DS-645593'!B38/1000,":")</f>
        <v>:</v>
      </c>
      <c r="D34" s="200">
        <f>_xlfn.IFERROR('DS-645593'!D38/1000,":")</f>
        <v>0</v>
      </c>
      <c r="E34" s="200">
        <f>_xlfn.IFERROR('DS-645593'!E38/1000,":")</f>
        <v>0.599</v>
      </c>
      <c r="F34" s="215" t="str">
        <f>_xlfn.IFERROR('DS-645593'!C38/1000,":")</f>
        <v>:</v>
      </c>
      <c r="G34" s="204" t="str">
        <f>_xlfn.IFERROR('DS-645593'!G38/10000,":")</f>
        <v>:</v>
      </c>
      <c r="H34" s="204">
        <f>_xlfn.IFERROR('DS-645593'!I38/10000,":")</f>
        <v>0</v>
      </c>
      <c r="I34" s="204">
        <f>_xlfn.IFERROR('DS-645593'!J38/10000,":")</f>
        <v>0.0006</v>
      </c>
      <c r="J34" s="204" t="str">
        <f>_xlfn.IFERROR('DS-645593'!H38/10000,":")</f>
        <v>:</v>
      </c>
      <c r="Q34" s="31"/>
      <c r="R34" s="40">
        <v>3</v>
      </c>
      <c r="S34" s="41" t="str">
        <f>INDEX($B$10:$B$36,MATCH(T34,$I$10:$I$36,0))</f>
        <v>France</v>
      </c>
      <c r="T34" s="42">
        <f>LARGE($I$10:$I$36,R34)</f>
        <v>77.4892</v>
      </c>
      <c r="U34" s="43">
        <f t="shared" si="5"/>
        <v>10.984725842567933</v>
      </c>
    </row>
    <row r="35" spans="2:21" ht="12">
      <c r="B35" s="192" t="s">
        <v>27</v>
      </c>
      <c r="C35" s="214">
        <f>_xlfn.IFERROR('DS-645593'!B39/1000,":")</f>
        <v>333.899</v>
      </c>
      <c r="D35" s="200">
        <f>_xlfn.IFERROR('DS-645593'!D39/1000,":")</f>
        <v>0.011</v>
      </c>
      <c r="E35" s="200">
        <f>_xlfn.IFERROR('DS-645593'!E39/1000,":")</f>
        <v>110.399</v>
      </c>
      <c r="F35" s="215">
        <f>_xlfn.IFERROR('DS-645593'!C39/1000,":")</f>
        <v>104.05</v>
      </c>
      <c r="G35" s="204">
        <f>_xlfn.IFERROR('DS-645593'!G39/10000,":")</f>
        <v>0.4806</v>
      </c>
      <c r="H35" s="204">
        <f>_xlfn.IFERROR('DS-645593'!I39/10000,":")</f>
        <v>0</v>
      </c>
      <c r="I35" s="204">
        <f>_xlfn.IFERROR('DS-645593'!J39/10000,":")</f>
        <v>0.2853</v>
      </c>
      <c r="J35" s="204">
        <f>_xlfn.IFERROR('DS-645593'!H39/10000,":")</f>
        <v>0.2538</v>
      </c>
      <c r="Q35" s="98" t="s">
        <v>213</v>
      </c>
      <c r="R35" s="32">
        <v>1</v>
      </c>
      <c r="S35" s="33" t="str">
        <f>INDEX($B$10:$B$36,MATCH(T35,$J$10:$J$36,0))</f>
        <v>Netherlands</v>
      </c>
      <c r="T35" s="34">
        <f>LARGE($J$10:$J$36,R35)</f>
        <v>33.0162</v>
      </c>
      <c r="U35" s="35">
        <f>100*T35/$J$9</f>
        <v>72.14984069264827</v>
      </c>
    </row>
    <row r="36" spans="2:21" ht="12">
      <c r="B36" s="209" t="s">
        <v>28</v>
      </c>
      <c r="C36" s="216">
        <f>_xlfn.IFERROR('DS-645593'!B40/1000,":")</f>
        <v>0.047</v>
      </c>
      <c r="D36" s="201">
        <f>_xlfn.IFERROR('DS-645593'!D40/1000,":")</f>
        <v>12.027</v>
      </c>
      <c r="E36" s="201">
        <f>_xlfn.IFERROR('DS-645593'!E40/1000,":")</f>
        <v>1185.707</v>
      </c>
      <c r="F36" s="217">
        <f>_xlfn.IFERROR('DS-645593'!C40/1000,":")</f>
        <v>23.203</v>
      </c>
      <c r="G36" s="205">
        <f>_xlfn.IFERROR('DS-645593'!G40/10000,":")</f>
        <v>0</v>
      </c>
      <c r="H36" s="205">
        <f>_xlfn.IFERROR('DS-645593'!I40/10000,":")</f>
        <v>0.0212</v>
      </c>
      <c r="I36" s="205">
        <f>_xlfn.IFERROR('DS-645593'!J40/10000,":")</f>
        <v>5.0935</v>
      </c>
      <c r="J36" s="205">
        <f>_xlfn.IFERROR('DS-645593'!H40/10000,":")</f>
        <v>0.0252</v>
      </c>
      <c r="Q36" s="30"/>
      <c r="R36" s="36">
        <v>2</v>
      </c>
      <c r="S36" s="37" t="str">
        <f>INDEX($B$10:$B$36,MATCH(T36,$J$10:$J$36,0))</f>
        <v>Denmark</v>
      </c>
      <c r="T36" s="38">
        <f>LARGE($J$10:$J$36,R36)</f>
        <v>8.3228</v>
      </c>
      <c r="U36" s="39">
        <f aca="true" t="shared" si="6" ref="U36:U37">100*T36/$J$9</f>
        <v>18.18769858786817</v>
      </c>
    </row>
    <row r="37" spans="17:21" ht="12">
      <c r="Q37" s="31"/>
      <c r="R37" s="40">
        <v>3</v>
      </c>
      <c r="S37" s="41" t="str">
        <f>INDEX($B$10:$B$36,MATCH(T37,$J$10:$J$36,0))</f>
        <v>Spain</v>
      </c>
      <c r="T37" s="42">
        <f>LARGE($J$10:$J$36,R37)</f>
        <v>2.1198</v>
      </c>
      <c r="U37" s="43">
        <f t="shared" si="6"/>
        <v>4.632369330821712</v>
      </c>
    </row>
    <row r="38" ht="24">
      <c r="B38" s="89" t="s">
        <v>43</v>
      </c>
    </row>
    <row r="39" ht="12">
      <c r="B39" s="10" t="s">
        <v>350</v>
      </c>
    </row>
    <row r="40" ht="15" customHeight="1"/>
    <row r="41" ht="12">
      <c r="B41" t="s">
        <v>199</v>
      </c>
    </row>
    <row r="42" ht="12">
      <c r="B42" s="11" t="s">
        <v>347</v>
      </c>
    </row>
  </sheetData>
  <sheetProtection autoFilter="0"/>
  <mergeCells count="4">
    <mergeCell ref="C8:F8"/>
    <mergeCell ref="G8:J8"/>
    <mergeCell ref="C6:F6"/>
    <mergeCell ref="G6:J6"/>
  </mergeCells>
  <printOptions horizontalCentered="1"/>
  <pageMargins left="0.31496062992125984" right="0.31496062992125984" top="0.7480314960629921" bottom="0.5511811023622047" header="0.31496062992125984" footer="0.31496062992125984"/>
  <pageSetup horizontalDpi="600" verticalDpi="600" orientation="portrait" paperSize="9" r:id="rId2"/>
  <headerFooter>
    <oddFooter>&amp;L&amp;F&amp;CPage &amp;P of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1:I23"/>
  <sheetViews>
    <sheetView showGridLines="0" workbookViewId="0" topLeftCell="A1"/>
  </sheetViews>
  <sheetFormatPr defaultColWidth="9.140625" defaultRowHeight="12"/>
  <cols>
    <col min="1" max="1" width="4.421875" style="3" customWidth="1"/>
    <col min="2" max="2" width="42.8515625" style="3" customWidth="1"/>
    <col min="3" max="8" width="13.57421875" style="3" customWidth="1"/>
    <col min="9" max="9" width="11.8515625" style="3" bestFit="1" customWidth="1"/>
    <col min="10" max="16384" width="9.140625" style="3" customWidth="1"/>
  </cols>
  <sheetData>
    <row r="1" s="88" customFormat="1" ht="30" customHeight="1" thickBot="1">
      <c r="B1" s="88" t="s">
        <v>309</v>
      </c>
    </row>
    <row r="2" ht="15" customHeight="1" thickTop="1"/>
    <row r="3" ht="15" customHeight="1">
      <c r="B3" s="178" t="s">
        <v>891</v>
      </c>
    </row>
    <row r="4" ht="15" customHeight="1">
      <c r="B4" s="180" t="s">
        <v>906</v>
      </c>
    </row>
    <row r="5" ht="15" customHeight="1"/>
    <row r="6" spans="2:8" ht="18" customHeight="1">
      <c r="B6" s="188"/>
      <c r="C6" s="304" t="s">
        <v>166</v>
      </c>
      <c r="D6" s="304"/>
      <c r="E6" s="305"/>
      <c r="F6" s="304" t="s">
        <v>257</v>
      </c>
      <c r="G6" s="304"/>
      <c r="H6" s="304"/>
    </row>
    <row r="7" spans="2:8" ht="24.6" customHeight="1">
      <c r="B7" s="189"/>
      <c r="C7" s="123" t="s">
        <v>917</v>
      </c>
      <c r="D7" s="123" t="s">
        <v>258</v>
      </c>
      <c r="E7" s="194" t="s">
        <v>259</v>
      </c>
      <c r="F7" s="123" t="s">
        <v>917</v>
      </c>
      <c r="G7" s="123" t="s">
        <v>258</v>
      </c>
      <c r="H7" s="123" t="s">
        <v>259</v>
      </c>
    </row>
    <row r="8" spans="2:8" ht="18" customHeight="1">
      <c r="B8" s="190"/>
      <c r="C8" s="307" t="s">
        <v>907</v>
      </c>
      <c r="D8" s="307"/>
      <c r="E8" s="308"/>
      <c r="F8" s="307" t="s">
        <v>902</v>
      </c>
      <c r="G8" s="307"/>
      <c r="H8" s="307"/>
    </row>
    <row r="9" spans="2:9" ht="48" customHeight="1">
      <c r="B9" s="191" t="s">
        <v>244</v>
      </c>
      <c r="C9" s="183">
        <f>'DS-066341'!H11/1000000</f>
        <v>137.147209</v>
      </c>
      <c r="D9" s="186">
        <f>'DS-066341'!D11/1000000</f>
        <v>10.05066</v>
      </c>
      <c r="E9" s="195">
        <f>'DS-066341'!F11/1000000</f>
        <v>5.67552</v>
      </c>
      <c r="F9" s="186">
        <f>'DS-066341'!G11/1000000</f>
        <v>143.84415</v>
      </c>
      <c r="G9" s="186">
        <f>'DS-066341'!C11/1000000</f>
        <v>13.2149</v>
      </c>
      <c r="H9" s="186">
        <f>'DS-066341'!E11/1000000</f>
        <v>6.5127</v>
      </c>
      <c r="I9" s="48"/>
    </row>
    <row r="10" spans="2:8" ht="48" customHeight="1">
      <c r="B10" s="192" t="s">
        <v>246</v>
      </c>
      <c r="C10" s="184">
        <f>'DS-066341'!H12/1000000</f>
        <v>3793.512276</v>
      </c>
      <c r="D10" s="184">
        <f>'DS-066341'!D12/1000000</f>
        <v>2046.10097</v>
      </c>
      <c r="E10" s="196">
        <f>'DS-066341'!F12/1000000</f>
        <v>70.44356</v>
      </c>
      <c r="F10" s="184">
        <f>'DS-066341'!G12/1000000</f>
        <v>5170.193408</v>
      </c>
      <c r="G10" s="184">
        <f>'DS-066341'!C12/1000000</f>
        <v>2609.6144</v>
      </c>
      <c r="H10" s="184">
        <f>'DS-066341'!E12/1000000</f>
        <v>56.046</v>
      </c>
    </row>
    <row r="11" spans="2:8" ht="48" customHeight="1">
      <c r="B11" s="192" t="s">
        <v>248</v>
      </c>
      <c r="C11" s="184">
        <f>'DS-066341'!H13/1000000</f>
        <v>9.043552</v>
      </c>
      <c r="D11" s="184">
        <f>'DS-066341'!D13/1000000</f>
        <v>1.5931</v>
      </c>
      <c r="E11" s="196">
        <f>'DS-066341'!F13/1000000</f>
        <v>1.79426</v>
      </c>
      <c r="F11" s="184">
        <f>'DS-066341'!G13/1000000</f>
        <v>7.902127</v>
      </c>
      <c r="G11" s="184">
        <f>'DS-066341'!C13/1000000</f>
        <v>0.9294</v>
      </c>
      <c r="H11" s="184">
        <f>'DS-066341'!E13/1000000</f>
        <v>1.7003</v>
      </c>
    </row>
    <row r="12" spans="2:8" ht="48" customHeight="1">
      <c r="B12" s="192" t="s">
        <v>250</v>
      </c>
      <c r="C12" s="184">
        <f>'DS-066341'!H14/1000000</f>
        <v>587.992619</v>
      </c>
      <c r="D12" s="184">
        <f>'DS-066341'!D14/1000000</f>
        <v>270.14175</v>
      </c>
      <c r="E12" s="196">
        <f>'DS-066341'!F14/1000000</f>
        <v>12.53329</v>
      </c>
      <c r="F12" s="184">
        <f>'DS-066341'!G14/1000000</f>
        <v>462.59642</v>
      </c>
      <c r="G12" s="184">
        <f>'DS-066341'!C14/1000000</f>
        <v>210.4135</v>
      </c>
      <c r="H12" s="184">
        <f>'DS-066341'!E14/1000000</f>
        <v>10.7862</v>
      </c>
    </row>
    <row r="13" spans="2:8" ht="48" customHeight="1">
      <c r="B13" s="192" t="s">
        <v>252</v>
      </c>
      <c r="C13" s="184">
        <f>'DS-066341'!H15/1000000</f>
        <v>160.206416</v>
      </c>
      <c r="D13" s="184">
        <f>'DS-066341'!D15/1000000</f>
        <v>21.5555</v>
      </c>
      <c r="E13" s="196">
        <f>'DS-066341'!F15/1000000</f>
        <v>3.84234</v>
      </c>
      <c r="F13" s="184">
        <f>'DS-066341'!G15/1000000</f>
        <v>180.681926</v>
      </c>
      <c r="G13" s="184">
        <f>'DS-066341'!C15/1000000</f>
        <v>10.3661</v>
      </c>
      <c r="H13" s="184">
        <f>'DS-066341'!E15/1000000</f>
        <v>1.857</v>
      </c>
    </row>
    <row r="14" spans="2:8" ht="48" customHeight="1">
      <c r="B14" s="192" t="s">
        <v>254</v>
      </c>
      <c r="C14" s="184">
        <f>'DS-066341'!H16/1000000</f>
        <v>3641.034069</v>
      </c>
      <c r="D14" s="184">
        <f>'DS-066341'!D16/1000000</f>
        <v>229.13241</v>
      </c>
      <c r="E14" s="196">
        <f>'DS-066341'!F16/1000000</f>
        <v>95.31255</v>
      </c>
      <c r="F14" s="184">
        <f>'DS-066341'!G16/1000000</f>
        <v>2272.46781</v>
      </c>
      <c r="G14" s="184">
        <f>'DS-066341'!C16/1000000</f>
        <v>105.7388</v>
      </c>
      <c r="H14" s="184">
        <f>'DS-066341'!E16/1000000</f>
        <v>39.8641</v>
      </c>
    </row>
    <row r="15" spans="2:8" ht="48" customHeight="1">
      <c r="B15" s="193" t="s">
        <v>256</v>
      </c>
      <c r="C15" s="185">
        <f>'DS-066341'!H17/1000000</f>
        <v>744.249183</v>
      </c>
      <c r="D15" s="185">
        <f>'DS-066341'!D17/1000000</f>
        <v>213.91476</v>
      </c>
      <c r="E15" s="197">
        <f>'DS-066341'!F17/1000000</f>
        <v>3.97076</v>
      </c>
      <c r="F15" s="187">
        <f>'DS-066341'!G17/1000000</f>
        <v>1157.281542</v>
      </c>
      <c r="G15" s="187">
        <f>'DS-066341'!C17/1000000</f>
        <v>271.3122</v>
      </c>
      <c r="H15" s="187">
        <f>'DS-066341'!E17/1000000</f>
        <v>9.1052</v>
      </c>
    </row>
    <row r="17" ht="15" customHeight="1">
      <c r="B17" s="10" t="s">
        <v>286</v>
      </c>
    </row>
    <row r="18" ht="12"/>
    <row r="19" ht="12">
      <c r="B19" s="90" t="s">
        <v>199</v>
      </c>
    </row>
    <row r="20" ht="12"/>
    <row r="23" spans="4:5" ht="12">
      <c r="D23" s="167"/>
      <c r="E23" s="167"/>
    </row>
  </sheetData>
  <sheetProtection autoFilter="0"/>
  <mergeCells count="4">
    <mergeCell ref="F6:H6"/>
    <mergeCell ref="C6:E6"/>
    <mergeCell ref="F8:H8"/>
    <mergeCell ref="C8:E8"/>
  </mergeCells>
  <hyperlinks>
    <hyperlink ref="B19" r:id="rId1" tooltip="Go to Eurostat's Table" display="http://appsso.eurostat.ec.europa.eu/nui/show.do?query=BOOKMARK_DS-066341_QID_-2E14F88B_UID_-3F171EB0&amp;layout=INDICATORS,C,X,0;PRCCODE,B,Y,0;DECL,B,Z,0;PERIOD,L,Z,1;&amp;zSelection=DS-066341PERIOD,201752;DS-066341DECL,2028;&amp;rankName1=PERIOD_1_0_-1_2&amp;rankName2=DECL_1_0_0_1&amp;rankName3=INDICATORS_1_0_0_0&amp;rankName4=PRCCODE_1_0_0_1&amp;sortR=ASC_-1_FIRST&amp;sortC=ASC_-1_FIRST&amp;rStp=&amp;cStp=&amp;rDCh=&amp;cDCh=&amp;rDM=true&amp;cDM=true&amp;footnes=false&amp;empty=false&amp;wai=false&amp;time_mode=NONE&amp;time_most_recent=false&amp;lang=EN&amp;cfo=%23%23%23%2C%23%23%23.%23%23%23"/>
  </hyperlinks>
  <printOptions horizontalCentered="1"/>
  <pageMargins left="0.31496062992125984" right="0.31496062992125984" top="0.7480314960629921" bottom="0.5511811023622047" header="0.31496062992125984" footer="0.31496062992125984"/>
  <pageSetup horizontalDpi="600" verticalDpi="600" orientation="portrait" paperSize="9" r:id="rId3"/>
  <headerFooter>
    <oddFooter>&amp;L&amp;F&amp;CPage &amp;P of &amp;N</oddFooter>
  </headerFooter>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176"/>
  <sheetViews>
    <sheetView zoomScale="112" zoomScaleNormal="112" workbookViewId="0" topLeftCell="A1"/>
  </sheetViews>
  <sheetFormatPr defaultColWidth="9.140625" defaultRowHeight="12"/>
  <cols>
    <col min="1" max="1" width="9.140625" style="100" customWidth="1"/>
    <col min="2" max="2" width="9.28125" style="100" bestFit="1" customWidth="1"/>
    <col min="3" max="3" width="9.8515625" style="100" bestFit="1" customWidth="1"/>
    <col min="4" max="5" width="9.28125" style="100" bestFit="1" customWidth="1"/>
    <col min="6" max="7" width="9.8515625" style="100" bestFit="1" customWidth="1"/>
    <col min="8" max="8" width="9.28125" style="100" bestFit="1" customWidth="1"/>
    <col min="9" max="11" width="9.8515625" style="100" bestFit="1" customWidth="1"/>
    <col min="12" max="12" width="9.28125" style="100" bestFit="1" customWidth="1"/>
    <col min="13" max="19" width="9.8515625" style="100" bestFit="1" customWidth="1"/>
    <col min="20" max="20" width="9.28125" style="100" bestFit="1" customWidth="1"/>
    <col min="21" max="21" width="10.28125" style="100" bestFit="1" customWidth="1"/>
    <col min="22" max="22" width="9.28125" style="100" bestFit="1" customWidth="1"/>
    <col min="23" max="24" width="9.28125" style="100" customWidth="1"/>
    <col min="25" max="26" width="9.140625" style="100" customWidth="1"/>
    <col min="27" max="27" width="9.28125" style="100" bestFit="1" customWidth="1"/>
    <col min="28" max="16384" width="9.140625" style="100" customWidth="1"/>
  </cols>
  <sheetData>
    <row r="1" spans="1:26" ht="12.75">
      <c r="A1" s="126" t="s">
        <v>142</v>
      </c>
      <c r="B1" s="127"/>
      <c r="Z1" s="99" t="s">
        <v>142</v>
      </c>
    </row>
    <row r="2" spans="1:2" ht="12">
      <c r="A2" s="127"/>
      <c r="B2" s="127"/>
    </row>
    <row r="3" spans="1:27" ht="12.75">
      <c r="A3" s="126" t="s">
        <v>141</v>
      </c>
      <c r="B3" s="128">
        <v>44384.70177083333</v>
      </c>
      <c r="Z3" s="126" t="s">
        <v>141</v>
      </c>
      <c r="AA3" s="128">
        <v>44369.71888888889</v>
      </c>
    </row>
    <row r="4" spans="1:27" ht="12.75">
      <c r="A4" s="126" t="s">
        <v>140</v>
      </c>
      <c r="B4" s="128">
        <v>44390.606247442134</v>
      </c>
      <c r="Z4" s="126" t="s">
        <v>140</v>
      </c>
      <c r="AA4" s="128">
        <v>44371.63592940972</v>
      </c>
    </row>
    <row r="5" spans="1:27" ht="12.75">
      <c r="A5" s="126" t="s">
        <v>139</v>
      </c>
      <c r="B5" s="126" t="s">
        <v>138</v>
      </c>
      <c r="Z5" s="126" t="s">
        <v>139</v>
      </c>
      <c r="AA5" s="126" t="s">
        <v>138</v>
      </c>
    </row>
    <row r="6" spans="1:2" ht="12">
      <c r="A6" s="127"/>
      <c r="B6" s="127"/>
    </row>
    <row r="7" spans="1:27" ht="12.75">
      <c r="A7" s="140" t="s">
        <v>136</v>
      </c>
      <c r="B7" s="140" t="s">
        <v>135</v>
      </c>
      <c r="Z7" s="99" t="s">
        <v>136</v>
      </c>
      <c r="AA7" s="99" t="s">
        <v>135</v>
      </c>
    </row>
    <row r="8" spans="1:52" ht="12.75">
      <c r="A8" s="140" t="s">
        <v>134</v>
      </c>
      <c r="B8" s="140" t="s">
        <v>137</v>
      </c>
      <c r="Z8" s="99" t="s">
        <v>134</v>
      </c>
      <c r="AA8" s="99" t="s">
        <v>137</v>
      </c>
      <c r="AZ8" s="100" t="s">
        <v>351</v>
      </c>
    </row>
    <row r="9" ht="12">
      <c r="AZ9" s="100" t="s">
        <v>352</v>
      </c>
    </row>
    <row r="10" spans="1:49" ht="12.75">
      <c r="A10" s="102" t="s">
        <v>132</v>
      </c>
      <c r="B10" s="102" t="s">
        <v>131</v>
      </c>
      <c r="C10" s="102" t="s">
        <v>130</v>
      </c>
      <c r="D10" s="102" t="s">
        <v>129</v>
      </c>
      <c r="E10" s="102" t="s">
        <v>128</v>
      </c>
      <c r="F10" s="102" t="s">
        <v>127</v>
      </c>
      <c r="G10" s="102" t="s">
        <v>126</v>
      </c>
      <c r="H10" s="102" t="s">
        <v>125</v>
      </c>
      <c r="I10" s="102" t="s">
        <v>124</v>
      </c>
      <c r="J10" s="102" t="s">
        <v>123</v>
      </c>
      <c r="K10" s="102" t="s">
        <v>122</v>
      </c>
      <c r="L10" s="102" t="s">
        <v>121</v>
      </c>
      <c r="M10" s="102" t="s">
        <v>120</v>
      </c>
      <c r="N10" s="102" t="s">
        <v>119</v>
      </c>
      <c r="O10" s="102" t="s">
        <v>118</v>
      </c>
      <c r="P10" s="102" t="s">
        <v>117</v>
      </c>
      <c r="Q10" s="102" t="s">
        <v>116</v>
      </c>
      <c r="R10" s="102" t="s">
        <v>115</v>
      </c>
      <c r="S10" s="102" t="s">
        <v>114</v>
      </c>
      <c r="T10" s="102" t="s">
        <v>113</v>
      </c>
      <c r="U10" s="102" t="s">
        <v>112</v>
      </c>
      <c r="V10" s="102" t="s">
        <v>111</v>
      </c>
      <c r="W10" s="129" t="s">
        <v>287</v>
      </c>
      <c r="X10" s="129" t="s">
        <v>288</v>
      </c>
      <c r="Z10" s="102" t="s">
        <v>132</v>
      </c>
      <c r="AA10" s="102" t="s">
        <v>131</v>
      </c>
      <c r="AB10" s="143" t="s">
        <v>130</v>
      </c>
      <c r="AC10" s="143" t="s">
        <v>129</v>
      </c>
      <c r="AD10" s="143" t="s">
        <v>128</v>
      </c>
      <c r="AE10" s="143" t="s">
        <v>127</v>
      </c>
      <c r="AF10" s="143" t="s">
        <v>126</v>
      </c>
      <c r="AG10" s="143" t="s">
        <v>125</v>
      </c>
      <c r="AH10" s="143" t="s">
        <v>124</v>
      </c>
      <c r="AI10" s="143" t="s">
        <v>123</v>
      </c>
      <c r="AJ10" s="143" t="s">
        <v>122</v>
      </c>
      <c r="AK10" s="143" t="s">
        <v>121</v>
      </c>
      <c r="AL10" s="143" t="s">
        <v>120</v>
      </c>
      <c r="AM10" s="143" t="s">
        <v>119</v>
      </c>
      <c r="AN10" s="143" t="s">
        <v>118</v>
      </c>
      <c r="AO10" s="143" t="s">
        <v>117</v>
      </c>
      <c r="AP10" s="143" t="s">
        <v>116</v>
      </c>
      <c r="AQ10" s="143" t="s">
        <v>115</v>
      </c>
      <c r="AR10" s="143" t="s">
        <v>114</v>
      </c>
      <c r="AS10" s="143" t="s">
        <v>113</v>
      </c>
      <c r="AT10" s="143" t="s">
        <v>112</v>
      </c>
      <c r="AU10" s="143" t="s">
        <v>111</v>
      </c>
      <c r="AV10" s="143" t="s">
        <v>287</v>
      </c>
      <c r="AW10" s="143" t="s">
        <v>288</v>
      </c>
    </row>
    <row r="11" spans="1:49" ht="12.75">
      <c r="A11" s="102" t="s">
        <v>289</v>
      </c>
      <c r="B11" s="102" t="s">
        <v>290</v>
      </c>
      <c r="C11" s="103" t="s">
        <v>41</v>
      </c>
      <c r="D11" s="103" t="s">
        <v>41</v>
      </c>
      <c r="E11" s="103" t="s">
        <v>41</v>
      </c>
      <c r="F11" s="103" t="s">
        <v>41</v>
      </c>
      <c r="G11" s="103" t="s">
        <v>41</v>
      </c>
      <c r="H11" s="103" t="s">
        <v>41</v>
      </c>
      <c r="I11" s="103" t="s">
        <v>41</v>
      </c>
      <c r="J11" s="103" t="s">
        <v>41</v>
      </c>
      <c r="K11" s="103" t="s">
        <v>41</v>
      </c>
      <c r="L11" s="103" t="s">
        <v>41</v>
      </c>
      <c r="M11" s="103" t="s">
        <v>41</v>
      </c>
      <c r="N11" s="104">
        <v>1776.21</v>
      </c>
      <c r="O11" s="104">
        <v>1648.7</v>
      </c>
      <c r="P11" s="104">
        <v>1602.18</v>
      </c>
      <c r="Q11" s="104">
        <v>1522.3</v>
      </c>
      <c r="R11" s="104">
        <v>1527.37</v>
      </c>
      <c r="S11" s="104">
        <v>1550.51</v>
      </c>
      <c r="T11" s="104">
        <v>1601.18</v>
      </c>
      <c r="U11" s="104">
        <v>1562.85</v>
      </c>
      <c r="V11" s="104">
        <v>1607.36</v>
      </c>
      <c r="W11" s="130">
        <v>1660.31</v>
      </c>
      <c r="X11" s="130" t="s">
        <v>41</v>
      </c>
      <c r="Z11" s="102" t="s">
        <v>110</v>
      </c>
      <c r="AA11" s="102" t="s">
        <v>1</v>
      </c>
      <c r="AB11" s="144" t="s">
        <v>44</v>
      </c>
      <c r="AC11" s="144" t="s">
        <v>44</v>
      </c>
      <c r="AD11" s="144" t="s">
        <v>44</v>
      </c>
      <c r="AE11" s="144" t="s">
        <v>44</v>
      </c>
      <c r="AF11" s="144" t="s">
        <v>44</v>
      </c>
      <c r="AG11" s="144" t="s">
        <v>44</v>
      </c>
      <c r="AH11" s="144" t="s">
        <v>44</v>
      </c>
      <c r="AI11" s="144" t="s">
        <v>44</v>
      </c>
      <c r="AJ11" s="144" t="s">
        <v>44</v>
      </c>
      <c r="AK11" s="144" t="s">
        <v>44</v>
      </c>
      <c r="AL11" s="144" t="s">
        <v>44</v>
      </c>
      <c r="AM11" s="144" t="s">
        <v>44</v>
      </c>
      <c r="AN11" s="144" t="s">
        <v>44</v>
      </c>
      <c r="AO11" s="144" t="s">
        <v>44</v>
      </c>
      <c r="AP11" s="144" t="s">
        <v>44</v>
      </c>
      <c r="AQ11" s="144" t="s">
        <v>44</v>
      </c>
      <c r="AR11" s="144" t="s">
        <v>44</v>
      </c>
      <c r="AS11" s="144" t="s">
        <v>44</v>
      </c>
      <c r="AT11" s="144" t="s">
        <v>44</v>
      </c>
      <c r="AU11" s="144" t="s">
        <v>44</v>
      </c>
      <c r="AV11" s="144" t="s">
        <v>44</v>
      </c>
      <c r="AW11" s="144" t="s">
        <v>44</v>
      </c>
    </row>
    <row r="12" spans="1:53" ht="12.75">
      <c r="A12" s="102" t="s">
        <v>109</v>
      </c>
      <c r="B12" s="102" t="s">
        <v>2</v>
      </c>
      <c r="C12" s="105">
        <v>65.84493</v>
      </c>
      <c r="D12" s="105">
        <v>62.157</v>
      </c>
      <c r="E12" s="105">
        <v>61.699</v>
      </c>
      <c r="F12" s="105">
        <v>59.3</v>
      </c>
      <c r="G12" s="105">
        <v>66.733</v>
      </c>
      <c r="H12" s="105">
        <v>64.952</v>
      </c>
      <c r="I12" s="105">
        <v>67.266</v>
      </c>
      <c r="J12" s="105">
        <v>67.942</v>
      </c>
      <c r="K12" s="105">
        <v>63.883</v>
      </c>
      <c r="L12" s="104">
        <v>73.7</v>
      </c>
      <c r="M12" s="105">
        <v>81.759</v>
      </c>
      <c r="N12" s="104">
        <v>82.34</v>
      </c>
      <c r="O12" s="104">
        <v>67</v>
      </c>
      <c r="P12" s="104">
        <v>75.4</v>
      </c>
      <c r="Q12" s="104">
        <v>80.37</v>
      </c>
      <c r="R12" s="104">
        <v>78.69</v>
      </c>
      <c r="S12" s="104">
        <v>89.21</v>
      </c>
      <c r="T12" s="104">
        <v>92.85</v>
      </c>
      <c r="U12" s="104">
        <v>93.33</v>
      </c>
      <c r="V12" s="103">
        <v>98.19</v>
      </c>
      <c r="W12" s="130">
        <v>97.5</v>
      </c>
      <c r="X12" s="130">
        <v>90.15</v>
      </c>
      <c r="Z12" s="102" t="s">
        <v>109</v>
      </c>
      <c r="AA12" s="102" t="s">
        <v>2</v>
      </c>
      <c r="AB12" s="144" t="s">
        <v>44</v>
      </c>
      <c r="AC12" s="144" t="s">
        <v>44</v>
      </c>
      <c r="AD12" s="144" t="s">
        <v>44</v>
      </c>
      <c r="AE12" s="144" t="s">
        <v>44</v>
      </c>
      <c r="AF12" s="144" t="s">
        <v>44</v>
      </c>
      <c r="AG12" s="144" t="s">
        <v>44</v>
      </c>
      <c r="AH12" s="144" t="s">
        <v>44</v>
      </c>
      <c r="AI12" s="144" t="s">
        <v>44</v>
      </c>
      <c r="AJ12" s="144" t="s">
        <v>44</v>
      </c>
      <c r="AK12" s="144" t="s">
        <v>44</v>
      </c>
      <c r="AL12" s="144" t="s">
        <v>44</v>
      </c>
      <c r="AM12" s="144" t="s">
        <v>44</v>
      </c>
      <c r="AN12" s="144" t="s">
        <v>44</v>
      </c>
      <c r="AO12" s="144" t="s">
        <v>44</v>
      </c>
      <c r="AP12" s="144" t="s">
        <v>44</v>
      </c>
      <c r="AQ12" s="144" t="s">
        <v>44</v>
      </c>
      <c r="AR12" s="144" t="s">
        <v>44</v>
      </c>
      <c r="AS12" s="144" t="s">
        <v>44</v>
      </c>
      <c r="AT12" s="144" t="s">
        <v>44</v>
      </c>
      <c r="AU12" s="144" t="s">
        <v>44</v>
      </c>
      <c r="AV12" s="144" t="s">
        <v>45</v>
      </c>
      <c r="AW12" s="144" t="s">
        <v>44</v>
      </c>
      <c r="AZ12" s="102" t="s">
        <v>109</v>
      </c>
      <c r="BA12" s="139">
        <f>+((W12/C12)-1)*100</f>
        <v>48.07518209830277</v>
      </c>
    </row>
    <row r="13" spans="1:52" ht="12.75">
      <c r="A13" s="102" t="s">
        <v>108</v>
      </c>
      <c r="B13" s="102" t="s">
        <v>3</v>
      </c>
      <c r="C13" s="103" t="s">
        <v>41</v>
      </c>
      <c r="D13" s="103" t="s">
        <v>41</v>
      </c>
      <c r="E13" s="103" t="s">
        <v>41</v>
      </c>
      <c r="F13" s="103" t="s">
        <v>41</v>
      </c>
      <c r="G13" s="103" t="s">
        <v>41</v>
      </c>
      <c r="H13" s="103" t="s">
        <v>41</v>
      </c>
      <c r="I13" s="103" t="s">
        <v>41</v>
      </c>
      <c r="J13" s="103" t="s">
        <v>41</v>
      </c>
      <c r="K13" s="104">
        <v>21.7</v>
      </c>
      <c r="L13" s="103" t="s">
        <v>41</v>
      </c>
      <c r="M13" s="104">
        <v>13.8</v>
      </c>
      <c r="N13" s="104">
        <v>16.22</v>
      </c>
      <c r="O13" s="104">
        <v>14.9</v>
      </c>
      <c r="P13" s="104">
        <v>12.77</v>
      </c>
      <c r="Q13" s="104">
        <v>10.2</v>
      </c>
      <c r="R13" s="104">
        <v>11.02</v>
      </c>
      <c r="S13" s="104">
        <v>8.38</v>
      </c>
      <c r="T13" s="104">
        <v>12.81</v>
      </c>
      <c r="U13" s="104">
        <v>14.1</v>
      </c>
      <c r="V13" s="103">
        <v>9.29</v>
      </c>
      <c r="W13" s="130">
        <v>10</v>
      </c>
      <c r="X13" s="130">
        <v>9</v>
      </c>
      <c r="Z13" s="102" t="s">
        <v>108</v>
      </c>
      <c r="AA13" s="102" t="s">
        <v>3</v>
      </c>
      <c r="AB13" s="144" t="s">
        <v>44</v>
      </c>
      <c r="AC13" s="144" t="s">
        <v>44</v>
      </c>
      <c r="AD13" s="144" t="s">
        <v>44</v>
      </c>
      <c r="AE13" s="144" t="s">
        <v>44</v>
      </c>
      <c r="AF13" s="144" t="s">
        <v>44</v>
      </c>
      <c r="AG13" s="144" t="s">
        <v>44</v>
      </c>
      <c r="AH13" s="144" t="s">
        <v>44</v>
      </c>
      <c r="AI13" s="144" t="s">
        <v>44</v>
      </c>
      <c r="AJ13" s="144" t="s">
        <v>44</v>
      </c>
      <c r="AK13" s="144" t="s">
        <v>44</v>
      </c>
      <c r="AL13" s="144" t="s">
        <v>44</v>
      </c>
      <c r="AM13" s="144" t="s">
        <v>44</v>
      </c>
      <c r="AN13" s="144" t="s">
        <v>44</v>
      </c>
      <c r="AO13" s="144" t="s">
        <v>44</v>
      </c>
      <c r="AP13" s="144" t="s">
        <v>44</v>
      </c>
      <c r="AQ13" s="144" t="s">
        <v>44</v>
      </c>
      <c r="AR13" s="144" t="s">
        <v>44</v>
      </c>
      <c r="AS13" s="144" t="s">
        <v>44</v>
      </c>
      <c r="AT13" s="144" t="s">
        <v>44</v>
      </c>
      <c r="AU13" s="144" t="s">
        <v>44</v>
      </c>
      <c r="AV13" s="144" t="s">
        <v>44</v>
      </c>
      <c r="AW13" s="144" t="s">
        <v>44</v>
      </c>
      <c r="AZ13" s="102" t="s">
        <v>108</v>
      </c>
    </row>
    <row r="14" spans="1:52" ht="12.75">
      <c r="A14" s="102" t="s">
        <v>107</v>
      </c>
      <c r="B14" s="102" t="s">
        <v>4</v>
      </c>
      <c r="C14" s="104">
        <v>69.2</v>
      </c>
      <c r="D14" s="104">
        <v>54.1</v>
      </c>
      <c r="E14" s="104">
        <v>38.3</v>
      </c>
      <c r="F14" s="104">
        <v>36</v>
      </c>
      <c r="G14" s="104">
        <v>36</v>
      </c>
      <c r="H14" s="104">
        <v>36.1</v>
      </c>
      <c r="I14" s="104">
        <v>30</v>
      </c>
      <c r="J14" s="104">
        <v>31.9</v>
      </c>
      <c r="K14" s="104">
        <v>29.8</v>
      </c>
      <c r="L14" s="104">
        <v>28.7</v>
      </c>
      <c r="M14" s="104">
        <v>27.08</v>
      </c>
      <c r="N14" s="104">
        <v>26.45</v>
      </c>
      <c r="O14" s="104">
        <v>23.65</v>
      </c>
      <c r="P14" s="104">
        <v>23.21</v>
      </c>
      <c r="Q14" s="104">
        <v>23.99</v>
      </c>
      <c r="R14" s="104">
        <v>22.68</v>
      </c>
      <c r="S14" s="104">
        <v>23.41</v>
      </c>
      <c r="T14" s="104">
        <v>23.42</v>
      </c>
      <c r="U14" s="104">
        <v>22.89</v>
      </c>
      <c r="V14" s="103">
        <v>22.89</v>
      </c>
      <c r="W14" s="130">
        <v>23.88</v>
      </c>
      <c r="X14" s="130">
        <v>22.82</v>
      </c>
      <c r="Z14" s="102" t="s">
        <v>107</v>
      </c>
      <c r="AA14" s="102" t="s">
        <v>4</v>
      </c>
      <c r="AB14" s="144" t="s">
        <v>44</v>
      </c>
      <c r="AC14" s="144" t="s">
        <v>44</v>
      </c>
      <c r="AD14" s="144" t="s">
        <v>69</v>
      </c>
      <c r="AE14" s="144" t="s">
        <v>44</v>
      </c>
      <c r="AF14" s="144" t="s">
        <v>44</v>
      </c>
      <c r="AG14" s="144" t="s">
        <v>44</v>
      </c>
      <c r="AH14" s="144" t="s">
        <v>44</v>
      </c>
      <c r="AI14" s="144" t="s">
        <v>44</v>
      </c>
      <c r="AJ14" s="144" t="s">
        <v>44</v>
      </c>
      <c r="AK14" s="144" t="s">
        <v>44</v>
      </c>
      <c r="AL14" s="144" t="s">
        <v>44</v>
      </c>
      <c r="AM14" s="144" t="s">
        <v>44</v>
      </c>
      <c r="AN14" s="144" t="s">
        <v>44</v>
      </c>
      <c r="AO14" s="144" t="s">
        <v>44</v>
      </c>
      <c r="AP14" s="144" t="s">
        <v>44</v>
      </c>
      <c r="AQ14" s="144" t="s">
        <v>44</v>
      </c>
      <c r="AR14" s="144" t="s">
        <v>44</v>
      </c>
      <c r="AS14" s="144" t="s">
        <v>44</v>
      </c>
      <c r="AT14" s="144" t="s">
        <v>44</v>
      </c>
      <c r="AU14" s="144" t="s">
        <v>44</v>
      </c>
      <c r="AV14" s="144" t="s">
        <v>44</v>
      </c>
      <c r="AW14" s="144" t="s">
        <v>44</v>
      </c>
      <c r="AZ14" s="102" t="s">
        <v>107</v>
      </c>
    </row>
    <row r="15" spans="1:53" ht="12.75">
      <c r="A15" s="102" t="s">
        <v>106</v>
      </c>
      <c r="B15" s="102" t="s">
        <v>5</v>
      </c>
      <c r="C15" s="104">
        <v>38.7</v>
      </c>
      <c r="D15" s="104">
        <v>38.2</v>
      </c>
      <c r="E15" s="104">
        <v>36.9</v>
      </c>
      <c r="F15" s="104">
        <v>36.1</v>
      </c>
      <c r="G15" s="104">
        <v>41</v>
      </c>
      <c r="H15" s="104">
        <v>40</v>
      </c>
      <c r="I15" s="104">
        <v>38.6</v>
      </c>
      <c r="J15" s="104">
        <v>41.2</v>
      </c>
      <c r="K15" s="104">
        <v>40.7</v>
      </c>
      <c r="L15" s="104">
        <v>38.9</v>
      </c>
      <c r="M15" s="104">
        <v>38.4</v>
      </c>
      <c r="N15" s="104">
        <v>41.6</v>
      </c>
      <c r="O15" s="104">
        <v>39.5</v>
      </c>
      <c r="P15" s="104">
        <v>39.6</v>
      </c>
      <c r="Q15" s="104">
        <v>19.6</v>
      </c>
      <c r="R15" s="104">
        <v>42</v>
      </c>
      <c r="S15" s="104">
        <v>46.1</v>
      </c>
      <c r="T15" s="104">
        <v>49.7</v>
      </c>
      <c r="U15" s="104">
        <v>52</v>
      </c>
      <c r="V15" s="103">
        <v>56.7</v>
      </c>
      <c r="W15" s="130">
        <v>62.8</v>
      </c>
      <c r="X15" s="130">
        <v>62.8</v>
      </c>
      <c r="Z15" s="102" t="s">
        <v>106</v>
      </c>
      <c r="AA15" s="102" t="s">
        <v>5</v>
      </c>
      <c r="AB15" s="144" t="s">
        <v>44</v>
      </c>
      <c r="AC15" s="144" t="s">
        <v>44</v>
      </c>
      <c r="AD15" s="144" t="s">
        <v>44</v>
      </c>
      <c r="AE15" s="144" t="s">
        <v>44</v>
      </c>
      <c r="AF15" s="144" t="s">
        <v>44</v>
      </c>
      <c r="AG15" s="144" t="s">
        <v>44</v>
      </c>
      <c r="AH15" s="144" t="s">
        <v>44</v>
      </c>
      <c r="AI15" s="144" t="s">
        <v>44</v>
      </c>
      <c r="AJ15" s="144" t="s">
        <v>44</v>
      </c>
      <c r="AK15" s="144" t="s">
        <v>44</v>
      </c>
      <c r="AL15" s="144" t="s">
        <v>44</v>
      </c>
      <c r="AM15" s="144" t="s">
        <v>44</v>
      </c>
      <c r="AN15" s="144" t="s">
        <v>44</v>
      </c>
      <c r="AO15" s="144" t="s">
        <v>44</v>
      </c>
      <c r="AP15" s="144" t="s">
        <v>44</v>
      </c>
      <c r="AQ15" s="144" t="s">
        <v>44</v>
      </c>
      <c r="AR15" s="144" t="s">
        <v>44</v>
      </c>
      <c r="AS15" s="144" t="s">
        <v>44</v>
      </c>
      <c r="AT15" s="144" t="s">
        <v>44</v>
      </c>
      <c r="AU15" s="144" t="s">
        <v>44</v>
      </c>
      <c r="AV15" s="144" t="s">
        <v>44</v>
      </c>
      <c r="AW15" s="144" t="s">
        <v>44</v>
      </c>
      <c r="AZ15" s="102" t="s">
        <v>106</v>
      </c>
      <c r="BA15" s="139">
        <f>+((W15/C15)-1)*100</f>
        <v>62.27390180878552</v>
      </c>
    </row>
    <row r="16" spans="1:53" ht="12.75">
      <c r="A16" s="102" t="s">
        <v>105</v>
      </c>
      <c r="B16" s="102" t="s">
        <v>6</v>
      </c>
      <c r="C16" s="104">
        <v>304.4</v>
      </c>
      <c r="D16" s="104">
        <v>282.1</v>
      </c>
      <c r="E16" s="104">
        <v>284.1</v>
      </c>
      <c r="F16" s="104">
        <v>287.3</v>
      </c>
      <c r="G16" s="104">
        <v>295.3</v>
      </c>
      <c r="H16" s="104">
        <v>276.9</v>
      </c>
      <c r="I16" s="104">
        <v>274.3</v>
      </c>
      <c r="J16" s="104">
        <v>275</v>
      </c>
      <c r="K16" s="104">
        <v>259.8</v>
      </c>
      <c r="L16" s="104">
        <v>263.7</v>
      </c>
      <c r="M16" s="104">
        <v>254.37</v>
      </c>
      <c r="N16" s="104">
        <v>258.7</v>
      </c>
      <c r="O16" s="104">
        <v>238.3</v>
      </c>
      <c r="P16" s="104">
        <v>242.8</v>
      </c>
      <c r="Q16" s="104">
        <v>244.8</v>
      </c>
      <c r="R16" s="104">
        <v>236.7</v>
      </c>
      <c r="S16" s="104">
        <v>242.5</v>
      </c>
      <c r="T16" s="104">
        <v>250.5</v>
      </c>
      <c r="U16" s="104">
        <v>252.2</v>
      </c>
      <c r="V16" s="103">
        <v>271.6</v>
      </c>
      <c r="W16" s="130">
        <v>273.5</v>
      </c>
      <c r="X16" s="130">
        <v>269.5</v>
      </c>
      <c r="Z16" s="102" t="s">
        <v>105</v>
      </c>
      <c r="AA16" s="102" t="s">
        <v>6</v>
      </c>
      <c r="AB16" s="144" t="s">
        <v>44</v>
      </c>
      <c r="AC16" s="144" t="s">
        <v>44</v>
      </c>
      <c r="AD16" s="144" t="s">
        <v>44</v>
      </c>
      <c r="AE16" s="144" t="s">
        <v>44</v>
      </c>
      <c r="AF16" s="144" t="s">
        <v>44</v>
      </c>
      <c r="AG16" s="144" t="s">
        <v>44</v>
      </c>
      <c r="AH16" s="144" t="s">
        <v>44</v>
      </c>
      <c r="AI16" s="144" t="s">
        <v>44</v>
      </c>
      <c r="AJ16" s="144" t="s">
        <v>44</v>
      </c>
      <c r="AK16" s="144" t="s">
        <v>44</v>
      </c>
      <c r="AL16" s="144" t="s">
        <v>44</v>
      </c>
      <c r="AM16" s="144" t="s">
        <v>44</v>
      </c>
      <c r="AN16" s="144" t="s">
        <v>44</v>
      </c>
      <c r="AO16" s="144" t="s">
        <v>44</v>
      </c>
      <c r="AP16" s="144" t="s">
        <v>44</v>
      </c>
      <c r="AQ16" s="144" t="s">
        <v>44</v>
      </c>
      <c r="AR16" s="144" t="s">
        <v>44</v>
      </c>
      <c r="AS16" s="144" t="s">
        <v>44</v>
      </c>
      <c r="AT16" s="144" t="s">
        <v>44</v>
      </c>
      <c r="AU16" s="144" t="s">
        <v>44</v>
      </c>
      <c r="AV16" s="144" t="s">
        <v>44</v>
      </c>
      <c r="AW16" s="144" t="s">
        <v>44</v>
      </c>
      <c r="AZ16" s="102" t="s">
        <v>105</v>
      </c>
      <c r="BA16" s="139">
        <f>+((W16/C16)-1)*100</f>
        <v>-10.151116951379757</v>
      </c>
    </row>
    <row r="17" spans="1:52" ht="12.75">
      <c r="A17" s="102" t="s">
        <v>104</v>
      </c>
      <c r="B17" s="102" t="s">
        <v>7</v>
      </c>
      <c r="C17" s="104">
        <v>30.9</v>
      </c>
      <c r="D17" s="104">
        <v>22.1</v>
      </c>
      <c r="E17" s="104">
        <v>16</v>
      </c>
      <c r="F17" s="104">
        <v>17</v>
      </c>
      <c r="G17" s="104">
        <v>10.7</v>
      </c>
      <c r="H17" s="104">
        <v>9.7</v>
      </c>
      <c r="I17" s="104">
        <v>7.8</v>
      </c>
      <c r="J17" s="104">
        <v>7.6</v>
      </c>
      <c r="K17" s="104">
        <v>5.2</v>
      </c>
      <c r="L17" s="104">
        <v>5.6</v>
      </c>
      <c r="M17" s="104">
        <v>6.1</v>
      </c>
      <c r="N17" s="104">
        <v>6</v>
      </c>
      <c r="O17" s="104">
        <v>5.5</v>
      </c>
      <c r="P17" s="104">
        <v>4.6</v>
      </c>
      <c r="Q17" s="104">
        <v>4.4</v>
      </c>
      <c r="R17" s="104">
        <v>3.8</v>
      </c>
      <c r="S17" s="104">
        <v>3.71</v>
      </c>
      <c r="T17" s="104">
        <v>3.45</v>
      </c>
      <c r="U17" s="104">
        <v>3.27</v>
      </c>
      <c r="V17" s="103">
        <v>3.4</v>
      </c>
      <c r="W17" s="130">
        <v>3.38</v>
      </c>
      <c r="X17" s="130" t="s">
        <v>41</v>
      </c>
      <c r="Z17" s="102" t="s">
        <v>104</v>
      </c>
      <c r="AA17" s="102" t="s">
        <v>7</v>
      </c>
      <c r="AB17" s="144" t="s">
        <v>44</v>
      </c>
      <c r="AC17" s="144" t="s">
        <v>44</v>
      </c>
      <c r="AD17" s="144" t="s">
        <v>44</v>
      </c>
      <c r="AE17" s="144" t="s">
        <v>44</v>
      </c>
      <c r="AF17" s="144" t="s">
        <v>44</v>
      </c>
      <c r="AG17" s="144" t="s">
        <v>44</v>
      </c>
      <c r="AH17" s="144" t="s">
        <v>44</v>
      </c>
      <c r="AI17" s="144" t="s">
        <v>44</v>
      </c>
      <c r="AJ17" s="144" t="s">
        <v>44</v>
      </c>
      <c r="AK17" s="144" t="s">
        <v>44</v>
      </c>
      <c r="AL17" s="144" t="s">
        <v>44</v>
      </c>
      <c r="AM17" s="144" t="s">
        <v>44</v>
      </c>
      <c r="AN17" s="144" t="s">
        <v>44</v>
      </c>
      <c r="AO17" s="144" t="s">
        <v>44</v>
      </c>
      <c r="AP17" s="144" t="s">
        <v>44</v>
      </c>
      <c r="AQ17" s="144" t="s">
        <v>44</v>
      </c>
      <c r="AR17" s="144" t="s">
        <v>44</v>
      </c>
      <c r="AS17" s="144" t="s">
        <v>44</v>
      </c>
      <c r="AT17" s="144" t="s">
        <v>44</v>
      </c>
      <c r="AU17" s="144" t="s">
        <v>44</v>
      </c>
      <c r="AV17" s="144" t="s">
        <v>44</v>
      </c>
      <c r="AW17" s="144" t="s">
        <v>44</v>
      </c>
      <c r="AZ17" s="102" t="s">
        <v>104</v>
      </c>
    </row>
    <row r="18" spans="1:52" ht="12.75">
      <c r="A18" s="102" t="s">
        <v>103</v>
      </c>
      <c r="B18" s="102" t="s">
        <v>8</v>
      </c>
      <c r="C18" s="104">
        <v>13.5</v>
      </c>
      <c r="D18" s="104">
        <v>14.3</v>
      </c>
      <c r="E18" s="104">
        <v>15.4</v>
      </c>
      <c r="F18" s="104">
        <v>14.15</v>
      </c>
      <c r="G18" s="104">
        <v>13.34</v>
      </c>
      <c r="H18" s="104">
        <v>11.79</v>
      </c>
      <c r="I18" s="104">
        <v>11.46</v>
      </c>
      <c r="J18" s="104">
        <v>11.73</v>
      </c>
      <c r="K18" s="104">
        <v>11.24</v>
      </c>
      <c r="L18" s="104">
        <v>12.18</v>
      </c>
      <c r="M18" s="104">
        <v>12.2</v>
      </c>
      <c r="N18" s="104">
        <v>10.35</v>
      </c>
      <c r="O18" s="104">
        <v>8.99</v>
      </c>
      <c r="P18" s="104">
        <v>10.74</v>
      </c>
      <c r="Q18" s="104">
        <v>9.46</v>
      </c>
      <c r="R18" s="104">
        <v>8.52</v>
      </c>
      <c r="S18" s="104">
        <v>9.04</v>
      </c>
      <c r="T18" s="104">
        <v>9.18</v>
      </c>
      <c r="U18" s="104">
        <v>8.23</v>
      </c>
      <c r="V18" s="103">
        <v>8.67</v>
      </c>
      <c r="W18" s="130">
        <v>8.89</v>
      </c>
      <c r="X18" s="130">
        <v>8.88</v>
      </c>
      <c r="Z18" s="102" t="s">
        <v>103</v>
      </c>
      <c r="AA18" s="102" t="s">
        <v>8</v>
      </c>
      <c r="AB18" s="144" t="s">
        <v>44</v>
      </c>
      <c r="AC18" s="144" t="s">
        <v>44</v>
      </c>
      <c r="AD18" s="144" t="s">
        <v>44</v>
      </c>
      <c r="AE18" s="144" t="s">
        <v>44</v>
      </c>
      <c r="AF18" s="144" t="s">
        <v>44</v>
      </c>
      <c r="AG18" s="144" t="s">
        <v>44</v>
      </c>
      <c r="AH18" s="144" t="s">
        <v>44</v>
      </c>
      <c r="AI18" s="144" t="s">
        <v>44</v>
      </c>
      <c r="AJ18" s="144" t="s">
        <v>69</v>
      </c>
      <c r="AK18" s="144" t="s">
        <v>44</v>
      </c>
      <c r="AL18" s="144" t="s">
        <v>44</v>
      </c>
      <c r="AM18" s="144" t="s">
        <v>44</v>
      </c>
      <c r="AN18" s="144" t="s">
        <v>44</v>
      </c>
      <c r="AO18" s="144" t="s">
        <v>44</v>
      </c>
      <c r="AP18" s="144" t="s">
        <v>44</v>
      </c>
      <c r="AQ18" s="144" t="s">
        <v>44</v>
      </c>
      <c r="AR18" s="144" t="s">
        <v>44</v>
      </c>
      <c r="AS18" s="144" t="s">
        <v>44</v>
      </c>
      <c r="AT18" s="144" t="s">
        <v>44</v>
      </c>
      <c r="AU18" s="144" t="s">
        <v>44</v>
      </c>
      <c r="AV18" s="144" t="s">
        <v>44</v>
      </c>
      <c r="AW18" s="144" t="s">
        <v>46</v>
      </c>
      <c r="AZ18" s="102" t="s">
        <v>103</v>
      </c>
    </row>
    <row r="19" spans="1:52" ht="12.75">
      <c r="A19" s="102" t="s">
        <v>102</v>
      </c>
      <c r="B19" s="102" t="s">
        <v>9</v>
      </c>
      <c r="C19" s="104">
        <v>20.26</v>
      </c>
      <c r="D19" s="104">
        <v>23.43</v>
      </c>
      <c r="E19" s="104">
        <v>25.83</v>
      </c>
      <c r="F19" s="104">
        <v>21.58</v>
      </c>
      <c r="G19" s="104">
        <v>20.35</v>
      </c>
      <c r="H19" s="104">
        <v>21.09</v>
      </c>
      <c r="I19" s="104">
        <v>36.15</v>
      </c>
      <c r="J19" s="104">
        <v>23.72</v>
      </c>
      <c r="K19" s="104">
        <v>22.4</v>
      </c>
      <c r="L19" s="104">
        <v>21.75</v>
      </c>
      <c r="M19" s="104">
        <v>21.01</v>
      </c>
      <c r="N19" s="104">
        <v>28.45</v>
      </c>
      <c r="O19" s="104">
        <v>24.16</v>
      </c>
      <c r="P19" s="104">
        <v>24.72</v>
      </c>
      <c r="Q19" s="104">
        <v>24.39</v>
      </c>
      <c r="R19" s="104">
        <v>20.75</v>
      </c>
      <c r="S19" s="104">
        <v>19.13</v>
      </c>
      <c r="T19" s="104">
        <v>18.82</v>
      </c>
      <c r="U19" s="104">
        <v>16.83</v>
      </c>
      <c r="V19" s="103">
        <v>15.95</v>
      </c>
      <c r="W19" s="130">
        <v>10.58</v>
      </c>
      <c r="X19" s="130">
        <v>11</v>
      </c>
      <c r="Z19" s="102" t="s">
        <v>102</v>
      </c>
      <c r="AA19" s="102" t="s">
        <v>9</v>
      </c>
      <c r="AB19" s="144" t="s">
        <v>44</v>
      </c>
      <c r="AC19" s="144" t="s">
        <v>44</v>
      </c>
      <c r="AD19" s="144" t="s">
        <v>44</v>
      </c>
      <c r="AE19" s="144" t="s">
        <v>44</v>
      </c>
      <c r="AF19" s="144" t="s">
        <v>44</v>
      </c>
      <c r="AG19" s="144" t="s">
        <v>44</v>
      </c>
      <c r="AH19" s="144" t="s">
        <v>44</v>
      </c>
      <c r="AI19" s="144" t="s">
        <v>44</v>
      </c>
      <c r="AJ19" s="144" t="s">
        <v>44</v>
      </c>
      <c r="AK19" s="144" t="s">
        <v>44</v>
      </c>
      <c r="AL19" s="144" t="s">
        <v>44</v>
      </c>
      <c r="AM19" s="144" t="s">
        <v>44</v>
      </c>
      <c r="AN19" s="144" t="s">
        <v>44</v>
      </c>
      <c r="AO19" s="144" t="s">
        <v>44</v>
      </c>
      <c r="AP19" s="144" t="s">
        <v>44</v>
      </c>
      <c r="AQ19" s="144" t="s">
        <v>44</v>
      </c>
      <c r="AR19" s="144" t="s">
        <v>44</v>
      </c>
      <c r="AS19" s="144" t="s">
        <v>44</v>
      </c>
      <c r="AT19" s="144" t="s">
        <v>44</v>
      </c>
      <c r="AU19" s="144" t="s">
        <v>44</v>
      </c>
      <c r="AV19" s="144" t="s">
        <v>46</v>
      </c>
      <c r="AW19" s="144" t="s">
        <v>44</v>
      </c>
      <c r="AZ19" s="102" t="s">
        <v>102</v>
      </c>
    </row>
    <row r="20" spans="1:52" ht="12.75">
      <c r="A20" s="102" t="s">
        <v>101</v>
      </c>
      <c r="B20" s="102" t="s">
        <v>10</v>
      </c>
      <c r="C20" s="104">
        <v>118.8</v>
      </c>
      <c r="D20" s="104">
        <v>54.2</v>
      </c>
      <c r="E20" s="104">
        <v>110.1</v>
      </c>
      <c r="F20" s="104">
        <v>101.1</v>
      </c>
      <c r="G20" s="104">
        <v>102.1</v>
      </c>
      <c r="H20" s="104">
        <v>100.6</v>
      </c>
      <c r="I20" s="104">
        <v>87.2</v>
      </c>
      <c r="J20" s="104">
        <v>85.7</v>
      </c>
      <c r="K20" s="104">
        <v>81.9</v>
      </c>
      <c r="L20" s="104">
        <v>85.4</v>
      </c>
      <c r="M20" s="104">
        <v>77.42</v>
      </c>
      <c r="N20" s="104">
        <v>79.87</v>
      </c>
      <c r="O20" s="104">
        <v>72.02</v>
      </c>
      <c r="P20" s="104">
        <v>72.43</v>
      </c>
      <c r="Q20" s="104">
        <v>75.96</v>
      </c>
      <c r="R20" s="104">
        <v>71.68</v>
      </c>
      <c r="S20" s="104">
        <v>72.14</v>
      </c>
      <c r="T20" s="104">
        <v>70.88</v>
      </c>
      <c r="U20" s="104">
        <v>67.49</v>
      </c>
      <c r="V20" s="103">
        <v>66.65</v>
      </c>
      <c r="W20" s="130">
        <v>66.9</v>
      </c>
      <c r="X20" s="130">
        <v>66.71</v>
      </c>
      <c r="Z20" s="102" t="s">
        <v>101</v>
      </c>
      <c r="AA20" s="102" t="s">
        <v>10</v>
      </c>
      <c r="AB20" s="144" t="s">
        <v>44</v>
      </c>
      <c r="AC20" s="144" t="s">
        <v>44</v>
      </c>
      <c r="AD20" s="144" t="s">
        <v>44</v>
      </c>
      <c r="AE20" s="144" t="s">
        <v>44</v>
      </c>
      <c r="AF20" s="144" t="s">
        <v>44</v>
      </c>
      <c r="AG20" s="144" t="s">
        <v>44</v>
      </c>
      <c r="AH20" s="144" t="s">
        <v>44</v>
      </c>
      <c r="AI20" s="144" t="s">
        <v>44</v>
      </c>
      <c r="AJ20" s="144" t="s">
        <v>44</v>
      </c>
      <c r="AK20" s="144" t="s">
        <v>44</v>
      </c>
      <c r="AL20" s="144" t="s">
        <v>44</v>
      </c>
      <c r="AM20" s="144" t="s">
        <v>44</v>
      </c>
      <c r="AN20" s="144" t="s">
        <v>44</v>
      </c>
      <c r="AO20" s="144" t="s">
        <v>44</v>
      </c>
      <c r="AP20" s="144" t="s">
        <v>44</v>
      </c>
      <c r="AQ20" s="144" t="s">
        <v>44</v>
      </c>
      <c r="AR20" s="144" t="s">
        <v>44</v>
      </c>
      <c r="AS20" s="144" t="s">
        <v>44</v>
      </c>
      <c r="AT20" s="144" t="s">
        <v>44</v>
      </c>
      <c r="AU20" s="144" t="s">
        <v>44</v>
      </c>
      <c r="AV20" s="144" t="s">
        <v>45</v>
      </c>
      <c r="AW20" s="144" t="s">
        <v>45</v>
      </c>
      <c r="AZ20" s="102" t="s">
        <v>101</v>
      </c>
    </row>
    <row r="21" spans="1:53" ht="12.75">
      <c r="A21" s="102" t="s">
        <v>100</v>
      </c>
      <c r="B21" s="102" t="s">
        <v>11</v>
      </c>
      <c r="C21" s="104">
        <v>162.6</v>
      </c>
      <c r="D21" s="104">
        <v>161.6</v>
      </c>
      <c r="E21" s="104">
        <v>162.3</v>
      </c>
      <c r="F21" s="104">
        <v>157.5</v>
      </c>
      <c r="G21" s="104">
        <v>159.8</v>
      </c>
      <c r="H21" s="104">
        <v>156.4</v>
      </c>
      <c r="I21" s="104">
        <v>158.3</v>
      </c>
      <c r="J21" s="104">
        <v>158.8</v>
      </c>
      <c r="K21" s="104">
        <v>156.2</v>
      </c>
      <c r="L21" s="104">
        <v>163.6</v>
      </c>
      <c r="M21" s="104">
        <v>157.08</v>
      </c>
      <c r="N21" s="104">
        <v>158.64</v>
      </c>
      <c r="O21" s="104">
        <v>154.1</v>
      </c>
      <c r="P21" s="104">
        <v>160.96</v>
      </c>
      <c r="Q21" s="104">
        <v>168.52</v>
      </c>
      <c r="R21" s="104">
        <v>167.51</v>
      </c>
      <c r="S21" s="104">
        <v>179.13</v>
      </c>
      <c r="T21" s="104">
        <v>194.06</v>
      </c>
      <c r="U21" s="104">
        <v>199.56</v>
      </c>
      <c r="V21" s="103">
        <v>207.16</v>
      </c>
      <c r="W21" s="130">
        <v>214.48</v>
      </c>
      <c r="X21" s="130">
        <v>154</v>
      </c>
      <c r="Z21" s="102" t="s">
        <v>100</v>
      </c>
      <c r="AA21" s="102" t="s">
        <v>11</v>
      </c>
      <c r="AB21" s="144" t="s">
        <v>44</v>
      </c>
      <c r="AC21" s="144" t="s">
        <v>44</v>
      </c>
      <c r="AD21" s="144" t="s">
        <v>44</v>
      </c>
      <c r="AE21" s="144" t="s">
        <v>44</v>
      </c>
      <c r="AF21" s="144" t="s">
        <v>44</v>
      </c>
      <c r="AG21" s="144" t="s">
        <v>44</v>
      </c>
      <c r="AH21" s="144" t="s">
        <v>44</v>
      </c>
      <c r="AI21" s="144" t="s">
        <v>44</v>
      </c>
      <c r="AJ21" s="144" t="s">
        <v>44</v>
      </c>
      <c r="AK21" s="144" t="s">
        <v>44</v>
      </c>
      <c r="AL21" s="144" t="s">
        <v>44</v>
      </c>
      <c r="AM21" s="144" t="s">
        <v>44</v>
      </c>
      <c r="AN21" s="144" t="s">
        <v>44</v>
      </c>
      <c r="AO21" s="144" t="s">
        <v>44</v>
      </c>
      <c r="AP21" s="144" t="s">
        <v>44</v>
      </c>
      <c r="AQ21" s="144" t="s">
        <v>44</v>
      </c>
      <c r="AR21" s="144" t="s">
        <v>44</v>
      </c>
      <c r="AS21" s="144" t="s">
        <v>44</v>
      </c>
      <c r="AT21" s="144" t="s">
        <v>44</v>
      </c>
      <c r="AU21" s="144" t="s">
        <v>44</v>
      </c>
      <c r="AV21" s="144" t="s">
        <v>44</v>
      </c>
      <c r="AW21" s="144" t="s">
        <v>44</v>
      </c>
      <c r="AZ21" s="102" t="s">
        <v>100</v>
      </c>
      <c r="BA21" s="139">
        <f>+((W21/C21)-1)*100</f>
        <v>31.906519065190643</v>
      </c>
    </row>
    <row r="22" spans="1:52" ht="12.75">
      <c r="A22" s="102" t="s">
        <v>99</v>
      </c>
      <c r="B22" s="102" t="s">
        <v>12</v>
      </c>
      <c r="C22" s="104">
        <v>17.24</v>
      </c>
      <c r="D22" s="104">
        <v>17.44</v>
      </c>
      <c r="E22" s="104">
        <v>17.22</v>
      </c>
      <c r="F22" s="104">
        <v>16.92</v>
      </c>
      <c r="G22" s="104">
        <v>16.04</v>
      </c>
      <c r="H22" s="104">
        <v>18.9</v>
      </c>
      <c r="I22" s="104">
        <v>16.76</v>
      </c>
      <c r="J22" s="104">
        <v>17.36</v>
      </c>
      <c r="K22" s="104">
        <v>15</v>
      </c>
      <c r="L22" s="104">
        <v>14</v>
      </c>
      <c r="M22" s="104">
        <v>10.95</v>
      </c>
      <c r="N22" s="104">
        <v>10.88</v>
      </c>
      <c r="O22" s="104">
        <v>10.23</v>
      </c>
      <c r="P22" s="104">
        <v>10.23</v>
      </c>
      <c r="Q22" s="104">
        <v>10.31</v>
      </c>
      <c r="R22" s="104">
        <v>10.05</v>
      </c>
      <c r="S22" s="104">
        <v>9.87</v>
      </c>
      <c r="T22" s="104">
        <v>9.83</v>
      </c>
      <c r="U22" s="104">
        <v>9.27</v>
      </c>
      <c r="V22" s="103">
        <v>9.39</v>
      </c>
      <c r="W22" s="130">
        <v>9.8</v>
      </c>
      <c r="X22" s="130">
        <v>9</v>
      </c>
      <c r="Z22" s="102" t="s">
        <v>99</v>
      </c>
      <c r="AA22" s="102" t="s">
        <v>12</v>
      </c>
      <c r="AB22" s="144" t="s">
        <v>44</v>
      </c>
      <c r="AC22" s="144" t="s">
        <v>44</v>
      </c>
      <c r="AD22" s="144" t="s">
        <v>44</v>
      </c>
      <c r="AE22" s="144" t="s">
        <v>44</v>
      </c>
      <c r="AF22" s="144" t="s">
        <v>44</v>
      </c>
      <c r="AG22" s="144" t="s">
        <v>44</v>
      </c>
      <c r="AH22" s="144" t="s">
        <v>44</v>
      </c>
      <c r="AI22" s="144" t="s">
        <v>44</v>
      </c>
      <c r="AJ22" s="144" t="s">
        <v>44</v>
      </c>
      <c r="AK22" s="144" t="s">
        <v>44</v>
      </c>
      <c r="AL22" s="144" t="s">
        <v>44</v>
      </c>
      <c r="AM22" s="144" t="s">
        <v>44</v>
      </c>
      <c r="AN22" s="144" t="s">
        <v>44</v>
      </c>
      <c r="AO22" s="144" t="s">
        <v>44</v>
      </c>
      <c r="AP22" s="144" t="s">
        <v>44</v>
      </c>
      <c r="AQ22" s="144" t="s">
        <v>44</v>
      </c>
      <c r="AR22" s="144" t="s">
        <v>44</v>
      </c>
      <c r="AS22" s="144" t="s">
        <v>44</v>
      </c>
      <c r="AT22" s="144" t="s">
        <v>44</v>
      </c>
      <c r="AU22" s="144" t="s">
        <v>44</v>
      </c>
      <c r="AV22" s="144" t="s">
        <v>44</v>
      </c>
      <c r="AW22" s="144" t="s">
        <v>44</v>
      </c>
      <c r="AZ22" s="102" t="s">
        <v>99</v>
      </c>
    </row>
    <row r="23" spans="1:52" ht="12.75">
      <c r="A23" s="102" t="s">
        <v>98</v>
      </c>
      <c r="B23" s="102" t="s">
        <v>13</v>
      </c>
      <c r="C23" s="104">
        <v>83.2</v>
      </c>
      <c r="D23" s="104">
        <v>79.6</v>
      </c>
      <c r="E23" s="104">
        <v>77</v>
      </c>
      <c r="F23" s="104">
        <v>74</v>
      </c>
      <c r="G23" s="104">
        <v>72.4</v>
      </c>
      <c r="H23" s="104">
        <v>69.9</v>
      </c>
      <c r="I23" s="104">
        <v>72.5</v>
      </c>
      <c r="J23" s="104">
        <v>69.5</v>
      </c>
      <c r="K23" s="104">
        <v>70.6</v>
      </c>
      <c r="L23" s="104">
        <v>70.6</v>
      </c>
      <c r="M23" s="104">
        <v>62.4</v>
      </c>
      <c r="N23" s="104">
        <v>61.6</v>
      </c>
      <c r="O23" s="104">
        <v>58.65</v>
      </c>
      <c r="P23" s="104">
        <v>50.39</v>
      </c>
      <c r="Q23" s="104">
        <v>52.35</v>
      </c>
      <c r="R23" s="104">
        <v>50.42</v>
      </c>
      <c r="S23" s="104">
        <v>48.14</v>
      </c>
      <c r="T23" s="104">
        <v>48.57</v>
      </c>
      <c r="U23" s="104">
        <v>46.43</v>
      </c>
      <c r="V23" s="103">
        <v>46.81</v>
      </c>
      <c r="W23" s="130">
        <v>47.35</v>
      </c>
      <c r="X23" s="130">
        <v>48.09</v>
      </c>
      <c r="Z23" s="102" t="s">
        <v>98</v>
      </c>
      <c r="AA23" s="102" t="s">
        <v>13</v>
      </c>
      <c r="AB23" s="144" t="s">
        <v>44</v>
      </c>
      <c r="AC23" s="144" t="s">
        <v>44</v>
      </c>
      <c r="AD23" s="144" t="s">
        <v>44</v>
      </c>
      <c r="AE23" s="144" t="s">
        <v>44</v>
      </c>
      <c r="AF23" s="144" t="s">
        <v>44</v>
      </c>
      <c r="AG23" s="144" t="s">
        <v>44</v>
      </c>
      <c r="AH23" s="144" t="s">
        <v>44</v>
      </c>
      <c r="AI23" s="144" t="s">
        <v>44</v>
      </c>
      <c r="AJ23" s="144" t="s">
        <v>44</v>
      </c>
      <c r="AK23" s="144" t="s">
        <v>44</v>
      </c>
      <c r="AL23" s="144" t="s">
        <v>44</v>
      </c>
      <c r="AM23" s="144" t="s">
        <v>44</v>
      </c>
      <c r="AN23" s="144" t="s">
        <v>44</v>
      </c>
      <c r="AO23" s="144" t="s">
        <v>44</v>
      </c>
      <c r="AP23" s="144" t="s">
        <v>44</v>
      </c>
      <c r="AQ23" s="144" t="s">
        <v>44</v>
      </c>
      <c r="AR23" s="144" t="s">
        <v>44</v>
      </c>
      <c r="AS23" s="144" t="s">
        <v>44</v>
      </c>
      <c r="AT23" s="144" t="s">
        <v>44</v>
      </c>
      <c r="AU23" s="144" t="s">
        <v>44</v>
      </c>
      <c r="AV23" s="144" t="s">
        <v>44</v>
      </c>
      <c r="AW23" s="144" t="s">
        <v>44</v>
      </c>
      <c r="AZ23" s="102" t="s">
        <v>98</v>
      </c>
    </row>
    <row r="24" spans="1:52" ht="12.75">
      <c r="A24" s="102" t="s">
        <v>97</v>
      </c>
      <c r="B24" s="102" t="s">
        <v>14</v>
      </c>
      <c r="C24" s="104">
        <v>6.5</v>
      </c>
      <c r="D24" s="104">
        <v>5.7</v>
      </c>
      <c r="E24" s="104">
        <v>5.7</v>
      </c>
      <c r="F24" s="104">
        <v>5.51</v>
      </c>
      <c r="G24" s="104">
        <v>5.38</v>
      </c>
      <c r="H24" s="104">
        <v>6.19</v>
      </c>
      <c r="I24" s="104">
        <v>4.29</v>
      </c>
      <c r="J24" s="104">
        <v>6.29</v>
      </c>
      <c r="K24" s="104">
        <v>5.11</v>
      </c>
      <c r="L24" s="104">
        <v>4.97</v>
      </c>
      <c r="M24" s="104">
        <v>4.26</v>
      </c>
      <c r="N24" s="104">
        <v>5.07</v>
      </c>
      <c r="O24" s="104">
        <v>4.55</v>
      </c>
      <c r="P24" s="104">
        <v>4.64</v>
      </c>
      <c r="Q24" s="104">
        <v>4.91</v>
      </c>
      <c r="R24" s="104">
        <v>4.74</v>
      </c>
      <c r="S24" s="104">
        <v>5.04</v>
      </c>
      <c r="T24" s="104">
        <v>4.22</v>
      </c>
      <c r="U24" s="104">
        <v>4.54</v>
      </c>
      <c r="V24" s="103">
        <v>3.88</v>
      </c>
      <c r="W24" s="130">
        <v>3.8</v>
      </c>
      <c r="X24" s="130">
        <v>3.99</v>
      </c>
      <c r="Z24" s="102" t="s">
        <v>97</v>
      </c>
      <c r="AA24" s="102" t="s">
        <v>14</v>
      </c>
      <c r="AB24" s="144" t="s">
        <v>44</v>
      </c>
      <c r="AC24" s="144" t="s">
        <v>44</v>
      </c>
      <c r="AD24" s="144" t="s">
        <v>44</v>
      </c>
      <c r="AE24" s="144" t="s">
        <v>44</v>
      </c>
      <c r="AF24" s="144" t="s">
        <v>44</v>
      </c>
      <c r="AG24" s="144" t="s">
        <v>44</v>
      </c>
      <c r="AH24" s="144" t="s">
        <v>44</v>
      </c>
      <c r="AI24" s="144" t="s">
        <v>44</v>
      </c>
      <c r="AJ24" s="144" t="s">
        <v>44</v>
      </c>
      <c r="AK24" s="144" t="s">
        <v>44</v>
      </c>
      <c r="AL24" s="144" t="s">
        <v>44</v>
      </c>
      <c r="AM24" s="144" t="s">
        <v>44</v>
      </c>
      <c r="AN24" s="144" t="s">
        <v>44</v>
      </c>
      <c r="AO24" s="144" t="s">
        <v>44</v>
      </c>
      <c r="AP24" s="144" t="s">
        <v>44</v>
      </c>
      <c r="AQ24" s="144" t="s">
        <v>44</v>
      </c>
      <c r="AR24" s="144" t="s">
        <v>44</v>
      </c>
      <c r="AS24" s="144" t="s">
        <v>44</v>
      </c>
      <c r="AT24" s="144" t="s">
        <v>44</v>
      </c>
      <c r="AU24" s="144" t="s">
        <v>44</v>
      </c>
      <c r="AV24" s="144" t="s">
        <v>46</v>
      </c>
      <c r="AW24" s="144" t="s">
        <v>46</v>
      </c>
      <c r="AZ24" s="102" t="s">
        <v>97</v>
      </c>
    </row>
    <row r="25" spans="1:52" ht="12.75">
      <c r="A25" s="102" t="s">
        <v>96</v>
      </c>
      <c r="B25" s="102" t="s">
        <v>15</v>
      </c>
      <c r="C25" s="104">
        <v>51.3</v>
      </c>
      <c r="D25" s="104">
        <v>55.1</v>
      </c>
      <c r="E25" s="104">
        <v>53.6</v>
      </c>
      <c r="F25" s="104">
        <v>54.6</v>
      </c>
      <c r="G25" s="104">
        <v>48.9</v>
      </c>
      <c r="H25" s="104">
        <v>45.1</v>
      </c>
      <c r="I25" s="104">
        <v>45.1</v>
      </c>
      <c r="J25" s="104">
        <v>40.3</v>
      </c>
      <c r="K25" s="104">
        <v>37.8</v>
      </c>
      <c r="L25" s="104">
        <v>30</v>
      </c>
      <c r="M25" s="103" t="s">
        <v>41</v>
      </c>
      <c r="N25" s="104">
        <v>14.4</v>
      </c>
      <c r="O25" s="104">
        <v>12.2</v>
      </c>
      <c r="P25" s="104">
        <v>12.4</v>
      </c>
      <c r="Q25" s="104">
        <v>11.1</v>
      </c>
      <c r="R25" s="104">
        <v>10.2</v>
      </c>
      <c r="S25" s="104">
        <v>10.9</v>
      </c>
      <c r="T25" s="104">
        <v>21.5</v>
      </c>
      <c r="U25" s="104">
        <v>9.9</v>
      </c>
      <c r="V25" s="103">
        <v>10</v>
      </c>
      <c r="W25" s="130">
        <v>8.5</v>
      </c>
      <c r="X25" s="130">
        <v>7</v>
      </c>
      <c r="Z25" s="102" t="s">
        <v>96</v>
      </c>
      <c r="AA25" s="102" t="s">
        <v>15</v>
      </c>
      <c r="AB25" s="144" t="s">
        <v>44</v>
      </c>
      <c r="AC25" s="144" t="s">
        <v>44</v>
      </c>
      <c r="AD25" s="144" t="s">
        <v>44</v>
      </c>
      <c r="AE25" s="144" t="s">
        <v>44</v>
      </c>
      <c r="AF25" s="144" t="s">
        <v>44</v>
      </c>
      <c r="AG25" s="144" t="s">
        <v>44</v>
      </c>
      <c r="AH25" s="144" t="s">
        <v>44</v>
      </c>
      <c r="AI25" s="144" t="s">
        <v>44</v>
      </c>
      <c r="AJ25" s="144" t="s">
        <v>44</v>
      </c>
      <c r="AK25" s="144" t="s">
        <v>44</v>
      </c>
      <c r="AL25" s="144" t="s">
        <v>69</v>
      </c>
      <c r="AM25" s="144" t="s">
        <v>44</v>
      </c>
      <c r="AN25" s="144" t="s">
        <v>44</v>
      </c>
      <c r="AO25" s="144" t="s">
        <v>44</v>
      </c>
      <c r="AP25" s="144" t="s">
        <v>44</v>
      </c>
      <c r="AQ25" s="144" t="s">
        <v>44</v>
      </c>
      <c r="AR25" s="144" t="s">
        <v>44</v>
      </c>
      <c r="AS25" s="144" t="s">
        <v>44</v>
      </c>
      <c r="AT25" s="144" t="s">
        <v>44</v>
      </c>
      <c r="AU25" s="144" t="s">
        <v>44</v>
      </c>
      <c r="AV25" s="144" t="s">
        <v>44</v>
      </c>
      <c r="AW25" s="144" t="s">
        <v>44</v>
      </c>
      <c r="AZ25" s="102" t="s">
        <v>96</v>
      </c>
    </row>
    <row r="26" spans="1:52" ht="12.75">
      <c r="A26" s="102" t="s">
        <v>95</v>
      </c>
      <c r="B26" s="102" t="s">
        <v>16</v>
      </c>
      <c r="C26" s="104">
        <v>109.3</v>
      </c>
      <c r="D26" s="104">
        <v>102.5</v>
      </c>
      <c r="E26" s="104">
        <v>99.2</v>
      </c>
      <c r="F26" s="104">
        <v>91.9</v>
      </c>
      <c r="G26" s="104">
        <v>77.6</v>
      </c>
      <c r="H26" s="104">
        <v>72.3</v>
      </c>
      <c r="I26" s="104">
        <v>57.3</v>
      </c>
      <c r="J26" s="104">
        <v>52.3</v>
      </c>
      <c r="K26" s="104">
        <v>48</v>
      </c>
      <c r="L26" s="104">
        <v>46.1</v>
      </c>
      <c r="M26" s="104">
        <v>36.2</v>
      </c>
      <c r="N26" s="104">
        <v>37.3</v>
      </c>
      <c r="O26" s="104">
        <v>31.7</v>
      </c>
      <c r="P26" s="104">
        <v>28.3</v>
      </c>
      <c r="Q26" s="104">
        <v>26.8</v>
      </c>
      <c r="R26" s="104">
        <v>23.03</v>
      </c>
      <c r="S26" s="104">
        <v>21.64</v>
      </c>
      <c r="T26" s="104">
        <v>18.88</v>
      </c>
      <c r="U26" s="104">
        <v>18.69</v>
      </c>
      <c r="V26" s="103">
        <v>18.22</v>
      </c>
      <c r="W26" s="130">
        <v>18.71</v>
      </c>
      <c r="X26" s="130">
        <v>20</v>
      </c>
      <c r="Z26" s="102" t="s">
        <v>95</v>
      </c>
      <c r="AA26" s="102" t="s">
        <v>16</v>
      </c>
      <c r="AB26" s="144" t="s">
        <v>44</v>
      </c>
      <c r="AC26" s="144" t="s">
        <v>44</v>
      </c>
      <c r="AD26" s="144" t="s">
        <v>44</v>
      </c>
      <c r="AE26" s="144" t="s">
        <v>44</v>
      </c>
      <c r="AF26" s="144" t="s">
        <v>44</v>
      </c>
      <c r="AG26" s="144" t="s">
        <v>44</v>
      </c>
      <c r="AH26" s="144" t="s">
        <v>44</v>
      </c>
      <c r="AI26" s="144" t="s">
        <v>44</v>
      </c>
      <c r="AJ26" s="144" t="s">
        <v>44</v>
      </c>
      <c r="AK26" s="144" t="s">
        <v>44</v>
      </c>
      <c r="AL26" s="144" t="s">
        <v>44</v>
      </c>
      <c r="AM26" s="144" t="s">
        <v>44</v>
      </c>
      <c r="AN26" s="144" t="s">
        <v>44</v>
      </c>
      <c r="AO26" s="144" t="s">
        <v>44</v>
      </c>
      <c r="AP26" s="144" t="s">
        <v>44</v>
      </c>
      <c r="AQ26" s="144" t="s">
        <v>44</v>
      </c>
      <c r="AR26" s="144" t="s">
        <v>44</v>
      </c>
      <c r="AS26" s="144" t="s">
        <v>44</v>
      </c>
      <c r="AT26" s="144" t="s">
        <v>44</v>
      </c>
      <c r="AU26" s="144" t="s">
        <v>44</v>
      </c>
      <c r="AV26" s="144" t="s">
        <v>44</v>
      </c>
      <c r="AW26" s="144" t="s">
        <v>44</v>
      </c>
      <c r="AZ26" s="102" t="s">
        <v>95</v>
      </c>
    </row>
    <row r="27" spans="1:52" ht="12.75">
      <c r="A27" s="102" t="s">
        <v>93</v>
      </c>
      <c r="B27" s="102" t="s">
        <v>18</v>
      </c>
      <c r="C27" s="104">
        <v>0.8</v>
      </c>
      <c r="D27" s="104">
        <v>0.7</v>
      </c>
      <c r="E27" s="104">
        <v>0.7</v>
      </c>
      <c r="F27" s="104">
        <v>0.6</v>
      </c>
      <c r="G27" s="104">
        <v>0.6</v>
      </c>
      <c r="H27" s="104">
        <v>0.6</v>
      </c>
      <c r="I27" s="104">
        <v>0.6</v>
      </c>
      <c r="J27" s="104">
        <v>0.6</v>
      </c>
      <c r="K27" s="104">
        <v>0.6</v>
      </c>
      <c r="L27" s="104">
        <v>0.6</v>
      </c>
      <c r="M27" s="104">
        <v>0.62</v>
      </c>
      <c r="N27" s="104">
        <v>0.64</v>
      </c>
      <c r="O27" s="104">
        <v>0.64</v>
      </c>
      <c r="P27" s="104">
        <v>0.59</v>
      </c>
      <c r="Q27" s="104">
        <v>0.61</v>
      </c>
      <c r="R27" s="104">
        <v>0.57</v>
      </c>
      <c r="S27" s="104">
        <v>0.62</v>
      </c>
      <c r="T27" s="104">
        <v>0.62</v>
      </c>
      <c r="U27" s="104">
        <v>0.63</v>
      </c>
      <c r="V27" s="103">
        <v>0.6</v>
      </c>
      <c r="W27" s="130">
        <v>0.62</v>
      </c>
      <c r="X27" s="130" t="s">
        <v>41</v>
      </c>
      <c r="Z27" s="102" t="s">
        <v>93</v>
      </c>
      <c r="AA27" s="102" t="s">
        <v>18</v>
      </c>
      <c r="AB27" s="144" t="s">
        <v>44</v>
      </c>
      <c r="AC27" s="144" t="s">
        <v>44</v>
      </c>
      <c r="AD27" s="144" t="s">
        <v>44</v>
      </c>
      <c r="AE27" s="144" t="s">
        <v>44</v>
      </c>
      <c r="AF27" s="144" t="s">
        <v>44</v>
      </c>
      <c r="AG27" s="144" t="s">
        <v>44</v>
      </c>
      <c r="AH27" s="144" t="s">
        <v>44</v>
      </c>
      <c r="AI27" s="144" t="s">
        <v>44</v>
      </c>
      <c r="AJ27" s="144" t="s">
        <v>44</v>
      </c>
      <c r="AK27" s="144" t="s">
        <v>44</v>
      </c>
      <c r="AL27" s="144" t="s">
        <v>44</v>
      </c>
      <c r="AM27" s="144" t="s">
        <v>44</v>
      </c>
      <c r="AN27" s="144" t="s">
        <v>44</v>
      </c>
      <c r="AO27" s="144" t="s">
        <v>44</v>
      </c>
      <c r="AP27" s="144" t="s">
        <v>44</v>
      </c>
      <c r="AQ27" s="144" t="s">
        <v>44</v>
      </c>
      <c r="AR27" s="144" t="s">
        <v>44</v>
      </c>
      <c r="AS27" s="144" t="s">
        <v>44</v>
      </c>
      <c r="AT27" s="144" t="s">
        <v>44</v>
      </c>
      <c r="AU27" s="144" t="s">
        <v>44</v>
      </c>
      <c r="AV27" s="144" t="s">
        <v>44</v>
      </c>
      <c r="AW27" s="144" t="s">
        <v>44</v>
      </c>
      <c r="AZ27" s="102" t="s">
        <v>93</v>
      </c>
    </row>
    <row r="28" spans="1:52" ht="12.75">
      <c r="A28" s="102" t="s">
        <v>92</v>
      </c>
      <c r="B28" s="102" t="s">
        <v>19</v>
      </c>
      <c r="C28" s="104">
        <v>46.7</v>
      </c>
      <c r="D28" s="104">
        <v>36.3</v>
      </c>
      <c r="E28" s="104">
        <v>34</v>
      </c>
      <c r="F28" s="104">
        <v>31.3</v>
      </c>
      <c r="G28" s="104">
        <v>31</v>
      </c>
      <c r="H28" s="104">
        <v>25.4</v>
      </c>
      <c r="I28" s="104">
        <v>22.6</v>
      </c>
      <c r="J28" s="104">
        <v>25.1</v>
      </c>
      <c r="K28" s="104">
        <v>25.4</v>
      </c>
      <c r="L28" s="104">
        <v>22.3</v>
      </c>
      <c r="M28" s="104">
        <v>20.79</v>
      </c>
      <c r="N28" s="104">
        <v>20.97</v>
      </c>
      <c r="O28" s="104">
        <v>25.08</v>
      </c>
      <c r="P28" s="104">
        <v>20.95</v>
      </c>
      <c r="Q28" s="104">
        <v>20.98</v>
      </c>
      <c r="R28" s="104">
        <v>18.74</v>
      </c>
      <c r="S28" s="104">
        <v>16.41</v>
      </c>
      <c r="T28" s="104">
        <v>14.66</v>
      </c>
      <c r="U28" s="104">
        <v>13.51</v>
      </c>
      <c r="V28" s="103">
        <v>13.29</v>
      </c>
      <c r="W28" s="130">
        <v>10.1</v>
      </c>
      <c r="X28" s="130">
        <v>9.5</v>
      </c>
      <c r="Z28" s="102" t="s">
        <v>92</v>
      </c>
      <c r="AA28" s="102" t="s">
        <v>19</v>
      </c>
      <c r="AB28" s="144" t="s">
        <v>44</v>
      </c>
      <c r="AC28" s="144" t="s">
        <v>44</v>
      </c>
      <c r="AD28" s="144" t="s">
        <v>44</v>
      </c>
      <c r="AE28" s="144" t="s">
        <v>44</v>
      </c>
      <c r="AF28" s="144" t="s">
        <v>44</v>
      </c>
      <c r="AG28" s="144" t="s">
        <v>44</v>
      </c>
      <c r="AH28" s="144" t="s">
        <v>44</v>
      </c>
      <c r="AI28" s="144" t="s">
        <v>44</v>
      </c>
      <c r="AJ28" s="144" t="s">
        <v>44</v>
      </c>
      <c r="AK28" s="144" t="s">
        <v>44</v>
      </c>
      <c r="AL28" s="144" t="s">
        <v>44</v>
      </c>
      <c r="AM28" s="144" t="s">
        <v>44</v>
      </c>
      <c r="AN28" s="144" t="s">
        <v>44</v>
      </c>
      <c r="AO28" s="144" t="s">
        <v>44</v>
      </c>
      <c r="AP28" s="144" t="s">
        <v>44</v>
      </c>
      <c r="AQ28" s="144" t="s">
        <v>44</v>
      </c>
      <c r="AR28" s="144" t="s">
        <v>44</v>
      </c>
      <c r="AS28" s="144" t="s">
        <v>44</v>
      </c>
      <c r="AT28" s="144" t="s">
        <v>44</v>
      </c>
      <c r="AU28" s="144" t="s">
        <v>44</v>
      </c>
      <c r="AV28" s="144" t="s">
        <v>44</v>
      </c>
      <c r="AW28" s="144" t="s">
        <v>44</v>
      </c>
      <c r="AZ28" s="102" t="s">
        <v>92</v>
      </c>
    </row>
    <row r="29" spans="1:52" ht="12.75">
      <c r="A29" s="102" t="s">
        <v>91</v>
      </c>
      <c r="B29" s="102" t="s">
        <v>20</v>
      </c>
      <c r="C29" s="104">
        <v>1.8</v>
      </c>
      <c r="D29" s="104">
        <v>1.5</v>
      </c>
      <c r="E29" s="104">
        <v>1.5</v>
      </c>
      <c r="F29" s="104">
        <v>1.2</v>
      </c>
      <c r="G29" s="104">
        <v>1.1</v>
      </c>
      <c r="H29" s="104">
        <v>1</v>
      </c>
      <c r="I29" s="104">
        <v>0.8</v>
      </c>
      <c r="J29" s="104">
        <v>0.7</v>
      </c>
      <c r="K29" s="104">
        <v>0.7</v>
      </c>
      <c r="L29" s="104">
        <v>0.7</v>
      </c>
      <c r="M29" s="104">
        <v>0.71</v>
      </c>
      <c r="N29" s="104">
        <v>0.7</v>
      </c>
      <c r="O29" s="104">
        <v>0.7</v>
      </c>
      <c r="P29" s="104">
        <v>0.69</v>
      </c>
      <c r="Q29" s="104">
        <v>0.69</v>
      </c>
      <c r="R29" s="104">
        <v>0.69</v>
      </c>
      <c r="S29" s="104">
        <v>0.77</v>
      </c>
      <c r="T29" s="104">
        <v>0.69</v>
      </c>
      <c r="U29" s="104">
        <v>0.69</v>
      </c>
      <c r="V29" s="103">
        <v>0.69</v>
      </c>
      <c r="W29" s="130">
        <v>0.69</v>
      </c>
      <c r="X29" s="130" t="s">
        <v>41</v>
      </c>
      <c r="Z29" s="102" t="s">
        <v>91</v>
      </c>
      <c r="AA29" s="102" t="s">
        <v>20</v>
      </c>
      <c r="AB29" s="144" t="s">
        <v>44</v>
      </c>
      <c r="AC29" s="144" t="s">
        <v>44</v>
      </c>
      <c r="AD29" s="144" t="s">
        <v>44</v>
      </c>
      <c r="AE29" s="144" t="s">
        <v>44</v>
      </c>
      <c r="AF29" s="144" t="s">
        <v>44</v>
      </c>
      <c r="AG29" s="144" t="s">
        <v>44</v>
      </c>
      <c r="AH29" s="144" t="s">
        <v>44</v>
      </c>
      <c r="AI29" s="144" t="s">
        <v>44</v>
      </c>
      <c r="AJ29" s="144" t="s">
        <v>44</v>
      </c>
      <c r="AK29" s="144" t="s">
        <v>44</v>
      </c>
      <c r="AL29" s="144" t="s">
        <v>44</v>
      </c>
      <c r="AM29" s="144" t="s">
        <v>44</v>
      </c>
      <c r="AN29" s="144" t="s">
        <v>44</v>
      </c>
      <c r="AO29" s="144" t="s">
        <v>44</v>
      </c>
      <c r="AP29" s="144" t="s">
        <v>44</v>
      </c>
      <c r="AQ29" s="144" t="s">
        <v>44</v>
      </c>
      <c r="AR29" s="144" t="s">
        <v>44</v>
      </c>
      <c r="AS29" s="144" t="s">
        <v>44</v>
      </c>
      <c r="AT29" s="144" t="s">
        <v>44</v>
      </c>
      <c r="AU29" s="144" t="s">
        <v>44</v>
      </c>
      <c r="AV29" s="144" t="s">
        <v>44</v>
      </c>
      <c r="AW29" s="144" t="s">
        <v>44</v>
      </c>
      <c r="AZ29" s="102" t="s">
        <v>91</v>
      </c>
    </row>
    <row r="30" spans="1:53" ht="12.75">
      <c r="A30" s="102" t="s">
        <v>94</v>
      </c>
      <c r="B30" s="102" t="s">
        <v>17</v>
      </c>
      <c r="C30" s="104">
        <v>180.2</v>
      </c>
      <c r="D30" s="104">
        <v>163.9</v>
      </c>
      <c r="E30" s="104">
        <v>165.2</v>
      </c>
      <c r="F30" s="104">
        <v>158.6</v>
      </c>
      <c r="G30" s="104">
        <v>163.9</v>
      </c>
      <c r="H30" s="104">
        <v>155.8</v>
      </c>
      <c r="I30" s="104">
        <v>155.8</v>
      </c>
      <c r="J30" s="104">
        <v>156.9</v>
      </c>
      <c r="K30" s="104">
        <v>151.9</v>
      </c>
      <c r="L30" s="104">
        <v>155.2</v>
      </c>
      <c r="M30" s="104">
        <v>156.97</v>
      </c>
      <c r="N30" s="104">
        <v>159.23</v>
      </c>
      <c r="O30" s="104">
        <v>150</v>
      </c>
      <c r="P30" s="104">
        <v>156</v>
      </c>
      <c r="Q30" s="104">
        <v>156</v>
      </c>
      <c r="R30" s="104">
        <v>155.66</v>
      </c>
      <c r="S30" s="104">
        <v>155.59</v>
      </c>
      <c r="T30" s="104">
        <v>160.79</v>
      </c>
      <c r="U30" s="104">
        <v>164.6</v>
      </c>
      <c r="V30" s="103">
        <v>165.73</v>
      </c>
      <c r="W30" s="130">
        <v>164.5</v>
      </c>
      <c r="X30" s="130">
        <v>161</v>
      </c>
      <c r="Z30" s="102" t="s">
        <v>94</v>
      </c>
      <c r="AA30" s="102" t="s">
        <v>17</v>
      </c>
      <c r="AB30" s="144" t="s">
        <v>44</v>
      </c>
      <c r="AC30" s="144" t="s">
        <v>44</v>
      </c>
      <c r="AD30" s="144" t="s">
        <v>44</v>
      </c>
      <c r="AE30" s="144" t="s">
        <v>44</v>
      </c>
      <c r="AF30" s="144" t="s">
        <v>44</v>
      </c>
      <c r="AG30" s="144" t="s">
        <v>44</v>
      </c>
      <c r="AH30" s="144" t="s">
        <v>44</v>
      </c>
      <c r="AI30" s="144" t="s">
        <v>44</v>
      </c>
      <c r="AJ30" s="144" t="s">
        <v>44</v>
      </c>
      <c r="AK30" s="144" t="s">
        <v>44</v>
      </c>
      <c r="AL30" s="144" t="s">
        <v>44</v>
      </c>
      <c r="AM30" s="144" t="s">
        <v>44</v>
      </c>
      <c r="AN30" s="144" t="s">
        <v>44</v>
      </c>
      <c r="AO30" s="144" t="s">
        <v>44</v>
      </c>
      <c r="AP30" s="144" t="s">
        <v>44</v>
      </c>
      <c r="AQ30" s="144" t="s">
        <v>44</v>
      </c>
      <c r="AR30" s="144" t="s">
        <v>44</v>
      </c>
      <c r="AS30" s="144" t="s">
        <v>44</v>
      </c>
      <c r="AT30" s="144" t="s">
        <v>44</v>
      </c>
      <c r="AU30" s="144" t="s">
        <v>44</v>
      </c>
      <c r="AV30" s="144" t="s">
        <v>44</v>
      </c>
      <c r="AW30" s="144" t="s">
        <v>44</v>
      </c>
      <c r="AZ30" s="102" t="s">
        <v>94</v>
      </c>
      <c r="BA30" s="139">
        <f>+((W30/C30)-1)*100</f>
        <v>-8.712541620421742</v>
      </c>
    </row>
    <row r="31" spans="1:52" ht="12.75">
      <c r="A31" s="102" t="s">
        <v>90</v>
      </c>
      <c r="B31" s="102" t="s">
        <v>21</v>
      </c>
      <c r="C31" s="104">
        <v>23.7</v>
      </c>
      <c r="D31" s="104">
        <v>23.1</v>
      </c>
      <c r="E31" s="104">
        <v>22.5</v>
      </c>
      <c r="F31" s="104">
        <v>21.1</v>
      </c>
      <c r="G31" s="104">
        <v>21.9</v>
      </c>
      <c r="H31" s="104">
        <v>22.2</v>
      </c>
      <c r="I31" s="104">
        <v>21.9</v>
      </c>
      <c r="J31" s="104">
        <v>22.7</v>
      </c>
      <c r="K31" s="104">
        <v>22.8</v>
      </c>
      <c r="L31" s="104">
        <v>22.2</v>
      </c>
      <c r="M31" s="104">
        <v>21.97</v>
      </c>
      <c r="N31" s="104">
        <v>22.85</v>
      </c>
      <c r="O31" s="104">
        <v>21.78</v>
      </c>
      <c r="P31" s="104">
        <v>21.13</v>
      </c>
      <c r="Q31" s="104">
        <v>21.38</v>
      </c>
      <c r="R31" s="104">
        <v>20.37</v>
      </c>
      <c r="S31" s="104">
        <v>21.22</v>
      </c>
      <c r="T31" s="104">
        <v>22.99</v>
      </c>
      <c r="U31" s="104">
        <v>23.76</v>
      </c>
      <c r="V31" s="103">
        <v>23.97</v>
      </c>
      <c r="W31" s="130">
        <v>24.26</v>
      </c>
      <c r="X31" s="130">
        <v>22.54</v>
      </c>
      <c r="Z31" s="102" t="s">
        <v>90</v>
      </c>
      <c r="AA31" s="102" t="s">
        <v>21</v>
      </c>
      <c r="AB31" s="144" t="s">
        <v>44</v>
      </c>
      <c r="AC31" s="144" t="s">
        <v>44</v>
      </c>
      <c r="AD31" s="144" t="s">
        <v>44</v>
      </c>
      <c r="AE31" s="144" t="s">
        <v>44</v>
      </c>
      <c r="AF31" s="144" t="s">
        <v>44</v>
      </c>
      <c r="AG31" s="144" t="s">
        <v>44</v>
      </c>
      <c r="AH31" s="144" t="s">
        <v>44</v>
      </c>
      <c r="AI31" s="144" t="s">
        <v>44</v>
      </c>
      <c r="AJ31" s="144" t="s">
        <v>44</v>
      </c>
      <c r="AK31" s="144" t="s">
        <v>44</v>
      </c>
      <c r="AL31" s="144" t="s">
        <v>44</v>
      </c>
      <c r="AM31" s="144" t="s">
        <v>44</v>
      </c>
      <c r="AN31" s="144" t="s">
        <v>44</v>
      </c>
      <c r="AO31" s="144" t="s">
        <v>44</v>
      </c>
      <c r="AP31" s="144" t="s">
        <v>44</v>
      </c>
      <c r="AQ31" s="144" t="s">
        <v>44</v>
      </c>
      <c r="AR31" s="144" t="s">
        <v>44</v>
      </c>
      <c r="AS31" s="144" t="s">
        <v>44</v>
      </c>
      <c r="AT31" s="144" t="s">
        <v>44</v>
      </c>
      <c r="AU31" s="144" t="s">
        <v>44</v>
      </c>
      <c r="AV31" s="144" t="s">
        <v>44</v>
      </c>
      <c r="AW31" s="144" t="s">
        <v>44</v>
      </c>
      <c r="AZ31" s="102" t="s">
        <v>90</v>
      </c>
    </row>
    <row r="32" spans="1:53" ht="12.75">
      <c r="A32" s="102" t="s">
        <v>89</v>
      </c>
      <c r="B32" s="102" t="s">
        <v>22</v>
      </c>
      <c r="C32" s="104">
        <v>1250.6</v>
      </c>
      <c r="D32" s="104">
        <v>1194.2</v>
      </c>
      <c r="E32" s="104">
        <v>803.4</v>
      </c>
      <c r="F32" s="104">
        <v>765.8</v>
      </c>
      <c r="G32" s="104">
        <v>713.3</v>
      </c>
      <c r="H32" s="104">
        <v>588.2</v>
      </c>
      <c r="I32" s="104">
        <v>597.2</v>
      </c>
      <c r="J32" s="104">
        <v>549.4</v>
      </c>
      <c r="K32" s="104">
        <v>529.5</v>
      </c>
      <c r="L32" s="104">
        <v>488.7</v>
      </c>
      <c r="M32" s="104">
        <v>388.3</v>
      </c>
      <c r="N32" s="104">
        <v>393</v>
      </c>
      <c r="O32" s="104">
        <v>373</v>
      </c>
      <c r="P32" s="104">
        <v>337</v>
      </c>
      <c r="Q32" s="104">
        <v>267.12</v>
      </c>
      <c r="R32" s="104">
        <v>292.5</v>
      </c>
      <c r="S32" s="104">
        <v>300.7</v>
      </c>
      <c r="T32" s="104">
        <v>321.26</v>
      </c>
      <c r="U32" s="104">
        <v>290.97</v>
      </c>
      <c r="V32" s="103">
        <v>302.48</v>
      </c>
      <c r="W32" s="130">
        <v>358.74</v>
      </c>
      <c r="X32" s="130">
        <v>210</v>
      </c>
      <c r="Z32" s="102" t="s">
        <v>89</v>
      </c>
      <c r="AA32" s="102" t="s">
        <v>22</v>
      </c>
      <c r="AB32" s="144" t="s">
        <v>44</v>
      </c>
      <c r="AC32" s="144" t="s">
        <v>44</v>
      </c>
      <c r="AD32" s="144" t="s">
        <v>44</v>
      </c>
      <c r="AE32" s="144" t="s">
        <v>44</v>
      </c>
      <c r="AF32" s="144" t="s">
        <v>44</v>
      </c>
      <c r="AG32" s="144" t="s">
        <v>44</v>
      </c>
      <c r="AH32" s="144" t="s">
        <v>44</v>
      </c>
      <c r="AI32" s="144" t="s">
        <v>44</v>
      </c>
      <c r="AJ32" s="144" t="s">
        <v>44</v>
      </c>
      <c r="AK32" s="144" t="s">
        <v>44</v>
      </c>
      <c r="AL32" s="144" t="s">
        <v>44</v>
      </c>
      <c r="AM32" s="144" t="s">
        <v>44</v>
      </c>
      <c r="AN32" s="144" t="s">
        <v>44</v>
      </c>
      <c r="AO32" s="144" t="s">
        <v>44</v>
      </c>
      <c r="AP32" s="144" t="s">
        <v>44</v>
      </c>
      <c r="AQ32" s="144" t="s">
        <v>44</v>
      </c>
      <c r="AR32" s="144" t="s">
        <v>44</v>
      </c>
      <c r="AS32" s="144" t="s">
        <v>44</v>
      </c>
      <c r="AT32" s="144" t="s">
        <v>44</v>
      </c>
      <c r="AU32" s="144" t="s">
        <v>44</v>
      </c>
      <c r="AV32" s="144" t="s">
        <v>45</v>
      </c>
      <c r="AW32" s="144" t="s">
        <v>46</v>
      </c>
      <c r="AZ32" s="102" t="s">
        <v>89</v>
      </c>
      <c r="BA32" s="139">
        <f>+((W32/C32)-1)*100</f>
        <v>-71.3145690068767</v>
      </c>
    </row>
    <row r="33" spans="1:52" ht="12.75">
      <c r="A33" s="102" t="s">
        <v>88</v>
      </c>
      <c r="B33" s="102" t="s">
        <v>23</v>
      </c>
      <c r="C33" s="104">
        <v>57.19</v>
      </c>
      <c r="D33" s="104">
        <v>49.31</v>
      </c>
      <c r="E33" s="104">
        <v>50.18</v>
      </c>
      <c r="F33" s="104">
        <v>45.87</v>
      </c>
      <c r="G33" s="104">
        <v>43.67</v>
      </c>
      <c r="H33" s="104">
        <v>37.21</v>
      </c>
      <c r="I33" s="104">
        <v>36.96</v>
      </c>
      <c r="J33" s="104">
        <v>37.06</v>
      </c>
      <c r="K33" s="104">
        <v>33.53</v>
      </c>
      <c r="L33" s="104">
        <v>28.45</v>
      </c>
      <c r="M33" s="104">
        <v>25.53</v>
      </c>
      <c r="N33" s="104">
        <v>26.5</v>
      </c>
      <c r="O33" s="104">
        <v>25.05</v>
      </c>
      <c r="P33" s="104">
        <v>26.76</v>
      </c>
      <c r="Q33" s="104">
        <v>27.21</v>
      </c>
      <c r="R33" s="104">
        <v>24.62</v>
      </c>
      <c r="S33" s="104">
        <v>23.3</v>
      </c>
      <c r="T33" s="104">
        <v>23.74</v>
      </c>
      <c r="U33" s="104">
        <v>20.8</v>
      </c>
      <c r="V33" s="103">
        <v>21.65</v>
      </c>
      <c r="W33" s="130">
        <v>20.86</v>
      </c>
      <c r="X33" s="130">
        <v>20.86</v>
      </c>
      <c r="Z33" s="102" t="s">
        <v>88</v>
      </c>
      <c r="AA33" s="102" t="s">
        <v>23</v>
      </c>
      <c r="AB33" s="144" t="s">
        <v>44</v>
      </c>
      <c r="AC33" s="144" t="s">
        <v>44</v>
      </c>
      <c r="AD33" s="144" t="s">
        <v>44</v>
      </c>
      <c r="AE33" s="144" t="s">
        <v>44</v>
      </c>
      <c r="AF33" s="144" t="s">
        <v>44</v>
      </c>
      <c r="AG33" s="144" t="s">
        <v>44</v>
      </c>
      <c r="AH33" s="144" t="s">
        <v>44</v>
      </c>
      <c r="AI33" s="144" t="s">
        <v>44</v>
      </c>
      <c r="AJ33" s="144" t="s">
        <v>44</v>
      </c>
      <c r="AK33" s="144" t="s">
        <v>44</v>
      </c>
      <c r="AL33" s="144" t="s">
        <v>44</v>
      </c>
      <c r="AM33" s="144" t="s">
        <v>44</v>
      </c>
      <c r="AN33" s="144" t="s">
        <v>44</v>
      </c>
      <c r="AO33" s="144" t="s">
        <v>44</v>
      </c>
      <c r="AP33" s="144" t="s">
        <v>44</v>
      </c>
      <c r="AQ33" s="144" t="s">
        <v>44</v>
      </c>
      <c r="AR33" s="144" t="s">
        <v>44</v>
      </c>
      <c r="AS33" s="144" t="s">
        <v>44</v>
      </c>
      <c r="AT33" s="144" t="s">
        <v>44</v>
      </c>
      <c r="AU33" s="144" t="s">
        <v>45</v>
      </c>
      <c r="AV33" s="144" t="s">
        <v>45</v>
      </c>
      <c r="AW33" s="144" t="s">
        <v>44</v>
      </c>
      <c r="AZ33" s="102" t="s">
        <v>88</v>
      </c>
    </row>
    <row r="34" spans="1:53" ht="12.75">
      <c r="A34" s="102" t="s">
        <v>87</v>
      </c>
      <c r="B34" s="102" t="s">
        <v>24</v>
      </c>
      <c r="C34" s="104">
        <v>282.68</v>
      </c>
      <c r="D34" s="104">
        <v>276.66</v>
      </c>
      <c r="E34" s="104">
        <v>283.24</v>
      </c>
      <c r="F34" s="104">
        <v>282.05</v>
      </c>
      <c r="G34" s="104">
        <v>265.73</v>
      </c>
      <c r="H34" s="104">
        <v>286.99</v>
      </c>
      <c r="I34" s="104">
        <v>283.47</v>
      </c>
      <c r="J34" s="104">
        <v>273.84</v>
      </c>
      <c r="K34" s="104">
        <v>260.76</v>
      </c>
      <c r="L34" s="104">
        <v>260.56</v>
      </c>
      <c r="M34" s="104">
        <v>247.19</v>
      </c>
      <c r="N34" s="104">
        <v>248.35</v>
      </c>
      <c r="O34" s="104">
        <v>229.27</v>
      </c>
      <c r="P34" s="104">
        <v>207.61</v>
      </c>
      <c r="Q34" s="104">
        <v>202.67</v>
      </c>
      <c r="R34" s="104">
        <v>196.07</v>
      </c>
      <c r="S34" s="104">
        <v>186.24</v>
      </c>
      <c r="T34" s="104">
        <v>171.39</v>
      </c>
      <c r="U34" s="104">
        <v>173.3</v>
      </c>
      <c r="V34" s="103">
        <v>174.12</v>
      </c>
      <c r="W34" s="130">
        <v>165.67</v>
      </c>
      <c r="X34" s="130">
        <v>167.01</v>
      </c>
      <c r="Z34" s="102" t="s">
        <v>87</v>
      </c>
      <c r="AA34" s="102" t="s">
        <v>24</v>
      </c>
      <c r="AB34" s="144" t="s">
        <v>44</v>
      </c>
      <c r="AC34" s="144" t="s">
        <v>44</v>
      </c>
      <c r="AD34" s="144" t="s">
        <v>44</v>
      </c>
      <c r="AE34" s="144" t="s">
        <v>44</v>
      </c>
      <c r="AF34" s="144" t="s">
        <v>44</v>
      </c>
      <c r="AG34" s="144" t="s">
        <v>44</v>
      </c>
      <c r="AH34" s="144" t="s">
        <v>44</v>
      </c>
      <c r="AI34" s="144" t="s">
        <v>44</v>
      </c>
      <c r="AJ34" s="144" t="s">
        <v>44</v>
      </c>
      <c r="AK34" s="144" t="s">
        <v>44</v>
      </c>
      <c r="AL34" s="144" t="s">
        <v>44</v>
      </c>
      <c r="AM34" s="144" t="s">
        <v>44</v>
      </c>
      <c r="AN34" s="144" t="s">
        <v>44</v>
      </c>
      <c r="AO34" s="144" t="s">
        <v>44</v>
      </c>
      <c r="AP34" s="144" t="s">
        <v>44</v>
      </c>
      <c r="AQ34" s="144" t="s">
        <v>44</v>
      </c>
      <c r="AR34" s="144" t="s">
        <v>44</v>
      </c>
      <c r="AS34" s="144" t="s">
        <v>44</v>
      </c>
      <c r="AT34" s="144" t="s">
        <v>44</v>
      </c>
      <c r="AU34" s="144" t="s">
        <v>44</v>
      </c>
      <c r="AV34" s="144" t="s">
        <v>44</v>
      </c>
      <c r="AW34" s="144" t="s">
        <v>44</v>
      </c>
      <c r="AZ34" s="102" t="s">
        <v>87</v>
      </c>
      <c r="BA34" s="139">
        <f>+((W34/C34)-1)*100</f>
        <v>-41.39309466534598</v>
      </c>
    </row>
    <row r="35" spans="1:52" ht="12.75">
      <c r="A35" s="102" t="s">
        <v>86</v>
      </c>
      <c r="B35" s="102" t="s">
        <v>25</v>
      </c>
      <c r="C35" s="104">
        <v>8.95</v>
      </c>
      <c r="D35" s="104">
        <v>7.79</v>
      </c>
      <c r="E35" s="104">
        <v>7.11</v>
      </c>
      <c r="F35" s="104">
        <v>6.83</v>
      </c>
      <c r="G35" s="104">
        <v>6.83</v>
      </c>
      <c r="H35" s="104">
        <v>6.31</v>
      </c>
      <c r="I35" s="104">
        <v>5.9</v>
      </c>
      <c r="J35" s="104">
        <v>5.74</v>
      </c>
      <c r="K35" s="104">
        <v>4.43</v>
      </c>
      <c r="L35" s="104">
        <v>4.18</v>
      </c>
      <c r="M35" s="104">
        <v>4.13</v>
      </c>
      <c r="N35" s="104">
        <v>3.64</v>
      </c>
      <c r="O35" s="104">
        <v>3.39</v>
      </c>
      <c r="P35" s="104">
        <v>3.31</v>
      </c>
      <c r="Q35" s="104">
        <v>3.6</v>
      </c>
      <c r="R35" s="104">
        <v>3.32</v>
      </c>
      <c r="S35" s="104">
        <v>3.16</v>
      </c>
      <c r="T35" s="104">
        <v>3.17</v>
      </c>
      <c r="U35" s="104">
        <v>2.81</v>
      </c>
      <c r="V35" s="103">
        <v>2.8</v>
      </c>
      <c r="W35" s="130">
        <v>2.94</v>
      </c>
      <c r="X35" s="130" t="s">
        <v>41</v>
      </c>
      <c r="Z35" s="102" t="s">
        <v>86</v>
      </c>
      <c r="AA35" s="102" t="s">
        <v>25</v>
      </c>
      <c r="AB35" s="144" t="s">
        <v>44</v>
      </c>
      <c r="AC35" s="144" t="s">
        <v>44</v>
      </c>
      <c r="AD35" s="144" t="s">
        <v>44</v>
      </c>
      <c r="AE35" s="144" t="s">
        <v>44</v>
      </c>
      <c r="AF35" s="144" t="s">
        <v>44</v>
      </c>
      <c r="AG35" s="144" t="s">
        <v>44</v>
      </c>
      <c r="AH35" s="144" t="s">
        <v>44</v>
      </c>
      <c r="AI35" s="144" t="s">
        <v>44</v>
      </c>
      <c r="AJ35" s="144" t="s">
        <v>44</v>
      </c>
      <c r="AK35" s="144" t="s">
        <v>44</v>
      </c>
      <c r="AL35" s="144" t="s">
        <v>44</v>
      </c>
      <c r="AM35" s="144" t="s">
        <v>44</v>
      </c>
      <c r="AN35" s="144" t="s">
        <v>44</v>
      </c>
      <c r="AO35" s="144" t="s">
        <v>44</v>
      </c>
      <c r="AP35" s="144" t="s">
        <v>44</v>
      </c>
      <c r="AQ35" s="144" t="s">
        <v>44</v>
      </c>
      <c r="AR35" s="144" t="s">
        <v>44</v>
      </c>
      <c r="AS35" s="144" t="s">
        <v>44</v>
      </c>
      <c r="AT35" s="144" t="s">
        <v>44</v>
      </c>
      <c r="AU35" s="144" t="s">
        <v>44</v>
      </c>
      <c r="AV35" s="144" t="s">
        <v>44</v>
      </c>
      <c r="AW35" s="144" t="s">
        <v>44</v>
      </c>
      <c r="AZ35" s="102" t="s">
        <v>86</v>
      </c>
    </row>
    <row r="36" spans="1:52" ht="12.75">
      <c r="A36" s="102" t="s">
        <v>85</v>
      </c>
      <c r="B36" s="102" t="s">
        <v>26</v>
      </c>
      <c r="C36" s="104">
        <v>27</v>
      </c>
      <c r="D36" s="104">
        <v>23.6</v>
      </c>
      <c r="E36" s="104">
        <v>26.5</v>
      </c>
      <c r="F36" s="104">
        <v>25.6</v>
      </c>
      <c r="G36" s="104">
        <v>24.4</v>
      </c>
      <c r="H36" s="104">
        <v>19.4</v>
      </c>
      <c r="I36" s="104">
        <v>18.4</v>
      </c>
      <c r="J36" s="104">
        <v>18.2</v>
      </c>
      <c r="K36" s="104">
        <v>14.3</v>
      </c>
      <c r="L36" s="104">
        <v>11.7</v>
      </c>
      <c r="M36" s="104">
        <v>10.99</v>
      </c>
      <c r="N36" s="104">
        <v>10.4</v>
      </c>
      <c r="O36" s="104">
        <v>8.93</v>
      </c>
      <c r="P36" s="104">
        <v>8.98</v>
      </c>
      <c r="Q36" s="104">
        <v>9.11</v>
      </c>
      <c r="R36" s="104">
        <v>8.07</v>
      </c>
      <c r="S36" s="104">
        <v>8.26</v>
      </c>
      <c r="T36" s="104">
        <v>7.45</v>
      </c>
      <c r="U36" s="104">
        <v>7.76</v>
      </c>
      <c r="V36" s="103">
        <v>8.19</v>
      </c>
      <c r="W36" s="130">
        <v>7</v>
      </c>
      <c r="X36" s="130">
        <v>6.07</v>
      </c>
      <c r="Z36" s="102" t="s">
        <v>85</v>
      </c>
      <c r="AA36" s="102" t="s">
        <v>26</v>
      </c>
      <c r="AB36" s="144" t="s">
        <v>44</v>
      </c>
      <c r="AC36" s="144" t="s">
        <v>44</v>
      </c>
      <c r="AD36" s="144" t="s">
        <v>44</v>
      </c>
      <c r="AE36" s="144" t="s">
        <v>44</v>
      </c>
      <c r="AF36" s="144" t="s">
        <v>44</v>
      </c>
      <c r="AG36" s="144" t="s">
        <v>44</v>
      </c>
      <c r="AH36" s="144" t="s">
        <v>44</v>
      </c>
      <c r="AI36" s="144" t="s">
        <v>44</v>
      </c>
      <c r="AJ36" s="144" t="s">
        <v>44</v>
      </c>
      <c r="AK36" s="144" t="s">
        <v>44</v>
      </c>
      <c r="AL36" s="144" t="s">
        <v>44</v>
      </c>
      <c r="AM36" s="144" t="s">
        <v>44</v>
      </c>
      <c r="AN36" s="144" t="s">
        <v>44</v>
      </c>
      <c r="AO36" s="144" t="s">
        <v>44</v>
      </c>
      <c r="AP36" s="144" t="s">
        <v>44</v>
      </c>
      <c r="AQ36" s="144" t="s">
        <v>44</v>
      </c>
      <c r="AR36" s="144" t="s">
        <v>44</v>
      </c>
      <c r="AS36" s="144" t="s">
        <v>44</v>
      </c>
      <c r="AT36" s="144" t="s">
        <v>44</v>
      </c>
      <c r="AU36" s="144" t="s">
        <v>44</v>
      </c>
      <c r="AV36" s="144" t="s">
        <v>44</v>
      </c>
      <c r="AW36" s="144" t="s">
        <v>44</v>
      </c>
      <c r="AZ36" s="102" t="s">
        <v>85</v>
      </c>
    </row>
    <row r="37" spans="1:52" ht="12.75">
      <c r="A37" s="102" t="s">
        <v>84</v>
      </c>
      <c r="B37" s="102" t="s">
        <v>27</v>
      </c>
      <c r="C37" s="104">
        <v>32.3</v>
      </c>
      <c r="D37" s="104">
        <v>30</v>
      </c>
      <c r="E37" s="104">
        <v>29.6</v>
      </c>
      <c r="F37" s="104">
        <v>28.7</v>
      </c>
      <c r="G37" s="104">
        <v>29.3</v>
      </c>
      <c r="H37" s="104">
        <v>28.9</v>
      </c>
      <c r="I37" s="104">
        <v>28.1</v>
      </c>
      <c r="J37" s="104">
        <v>27.6</v>
      </c>
      <c r="K37" s="104">
        <v>26.5</v>
      </c>
      <c r="L37" s="104">
        <v>26.4</v>
      </c>
      <c r="M37" s="104">
        <v>25.2</v>
      </c>
      <c r="N37" s="104">
        <v>24.4</v>
      </c>
      <c r="O37" s="104">
        <v>20.7</v>
      </c>
      <c r="P37" s="104">
        <v>22.1</v>
      </c>
      <c r="Q37" s="104">
        <v>22</v>
      </c>
      <c r="R37" s="104">
        <v>21.9</v>
      </c>
      <c r="S37" s="104">
        <v>21.7</v>
      </c>
      <c r="T37" s="104">
        <v>21.2</v>
      </c>
      <c r="U37" s="104">
        <v>21.4</v>
      </c>
      <c r="V37" s="103">
        <v>21.4</v>
      </c>
      <c r="W37" s="130">
        <v>20.7</v>
      </c>
      <c r="X37" s="130">
        <v>20.5</v>
      </c>
      <c r="Z37" s="102" t="s">
        <v>84</v>
      </c>
      <c r="AA37" s="102" t="s">
        <v>27</v>
      </c>
      <c r="AB37" s="144" t="s">
        <v>44</v>
      </c>
      <c r="AC37" s="144" t="s">
        <v>44</v>
      </c>
      <c r="AD37" s="144" t="s">
        <v>44</v>
      </c>
      <c r="AE37" s="144" t="s">
        <v>44</v>
      </c>
      <c r="AF37" s="144" t="s">
        <v>44</v>
      </c>
      <c r="AG37" s="144" t="s">
        <v>44</v>
      </c>
      <c r="AH37" s="144" t="s">
        <v>44</v>
      </c>
      <c r="AI37" s="144" t="s">
        <v>44</v>
      </c>
      <c r="AJ37" s="144" t="s">
        <v>44</v>
      </c>
      <c r="AK37" s="144" t="s">
        <v>44</v>
      </c>
      <c r="AL37" s="144" t="s">
        <v>44</v>
      </c>
      <c r="AM37" s="144" t="s">
        <v>44</v>
      </c>
      <c r="AN37" s="144" t="s">
        <v>44</v>
      </c>
      <c r="AO37" s="144" t="s">
        <v>44</v>
      </c>
      <c r="AP37" s="144" t="s">
        <v>44</v>
      </c>
      <c r="AQ37" s="144" t="s">
        <v>44</v>
      </c>
      <c r="AR37" s="144" t="s">
        <v>44</v>
      </c>
      <c r="AS37" s="144" t="s">
        <v>44</v>
      </c>
      <c r="AT37" s="144" t="s">
        <v>44</v>
      </c>
      <c r="AU37" s="144" t="s">
        <v>44</v>
      </c>
      <c r="AV37" s="144" t="s">
        <v>44</v>
      </c>
      <c r="AW37" s="144" t="s">
        <v>44</v>
      </c>
      <c r="AZ37" s="102" t="s">
        <v>84</v>
      </c>
    </row>
    <row r="38" spans="1:52" ht="12.75">
      <c r="A38" s="102" t="s">
        <v>83</v>
      </c>
      <c r="B38" s="102" t="s">
        <v>28</v>
      </c>
      <c r="C38" s="104">
        <v>32.9</v>
      </c>
      <c r="D38" s="104">
        <v>32.2</v>
      </c>
      <c r="E38" s="104">
        <v>31.7</v>
      </c>
      <c r="F38" s="104">
        <v>30.5</v>
      </c>
      <c r="G38" s="104">
        <v>31.7</v>
      </c>
      <c r="H38" s="104">
        <v>30.5</v>
      </c>
      <c r="I38" s="104">
        <v>28</v>
      </c>
      <c r="J38" s="104">
        <v>28.4</v>
      </c>
      <c r="K38" s="104">
        <v>26.9</v>
      </c>
      <c r="L38" s="104">
        <v>27</v>
      </c>
      <c r="M38" s="104">
        <v>27.2</v>
      </c>
      <c r="N38" s="104">
        <v>27.67</v>
      </c>
      <c r="O38" s="104">
        <v>24.7</v>
      </c>
      <c r="P38" s="104">
        <v>23.88</v>
      </c>
      <c r="Q38" s="104">
        <v>23.78</v>
      </c>
      <c r="R38" s="104">
        <v>23.11</v>
      </c>
      <c r="S38" s="104">
        <v>24.21</v>
      </c>
      <c r="T38" s="104">
        <v>24.57</v>
      </c>
      <c r="U38" s="104">
        <v>23.91</v>
      </c>
      <c r="V38" s="103">
        <v>23.65</v>
      </c>
      <c r="W38" s="130">
        <v>24.18</v>
      </c>
      <c r="X38" s="130">
        <v>23.71</v>
      </c>
      <c r="Z38" s="102" t="s">
        <v>83</v>
      </c>
      <c r="AA38" s="102" t="s">
        <v>28</v>
      </c>
      <c r="AB38" s="144" t="s">
        <v>44</v>
      </c>
      <c r="AC38" s="144" t="s">
        <v>44</v>
      </c>
      <c r="AD38" s="144" t="s">
        <v>44</v>
      </c>
      <c r="AE38" s="144" t="s">
        <v>44</v>
      </c>
      <c r="AF38" s="144" t="s">
        <v>44</v>
      </c>
      <c r="AG38" s="144" t="s">
        <v>44</v>
      </c>
      <c r="AH38" s="144" t="s">
        <v>44</v>
      </c>
      <c r="AI38" s="144" t="s">
        <v>44</v>
      </c>
      <c r="AJ38" s="144" t="s">
        <v>44</v>
      </c>
      <c r="AK38" s="144" t="s">
        <v>44</v>
      </c>
      <c r="AL38" s="144" t="s">
        <v>44</v>
      </c>
      <c r="AM38" s="144" t="s">
        <v>44</v>
      </c>
      <c r="AN38" s="144" t="s">
        <v>44</v>
      </c>
      <c r="AO38" s="144" t="s">
        <v>44</v>
      </c>
      <c r="AP38" s="144" t="s">
        <v>44</v>
      </c>
      <c r="AQ38" s="144" t="s">
        <v>44</v>
      </c>
      <c r="AR38" s="144" t="s">
        <v>44</v>
      </c>
      <c r="AS38" s="144" t="s">
        <v>44</v>
      </c>
      <c r="AT38" s="144" t="s">
        <v>44</v>
      </c>
      <c r="AU38" s="144" t="s">
        <v>44</v>
      </c>
      <c r="AV38" s="144" t="s">
        <v>44</v>
      </c>
      <c r="AW38" s="144" t="s">
        <v>44</v>
      </c>
      <c r="AZ38" s="102" t="s">
        <v>83</v>
      </c>
    </row>
    <row r="39" spans="1:49" ht="12.75">
      <c r="A39" s="102" t="s">
        <v>81</v>
      </c>
      <c r="B39" s="102" t="s">
        <v>30</v>
      </c>
      <c r="C39" s="103" t="s">
        <v>41</v>
      </c>
      <c r="D39" s="103" t="s">
        <v>41</v>
      </c>
      <c r="E39" s="103" t="s">
        <v>41</v>
      </c>
      <c r="F39" s="103" t="s">
        <v>41</v>
      </c>
      <c r="G39" s="103" t="s">
        <v>41</v>
      </c>
      <c r="H39" s="103" t="s">
        <v>41</v>
      </c>
      <c r="I39" s="103" t="s">
        <v>41</v>
      </c>
      <c r="J39" s="103" t="s">
        <v>41</v>
      </c>
      <c r="K39" s="103" t="s">
        <v>41</v>
      </c>
      <c r="L39" s="103" t="s">
        <v>41</v>
      </c>
      <c r="M39" s="103" t="s">
        <v>41</v>
      </c>
      <c r="N39" s="104">
        <v>0.5</v>
      </c>
      <c r="O39" s="104">
        <v>0.51</v>
      </c>
      <c r="P39" s="104">
        <v>0.5</v>
      </c>
      <c r="Q39" s="104">
        <v>8.2</v>
      </c>
      <c r="R39" s="104">
        <v>0.6</v>
      </c>
      <c r="S39" s="104">
        <v>0.5</v>
      </c>
      <c r="T39" s="104">
        <v>0.4</v>
      </c>
      <c r="U39" s="104">
        <v>0.4</v>
      </c>
      <c r="V39" s="103">
        <v>0.5</v>
      </c>
      <c r="W39" s="130">
        <v>0.4</v>
      </c>
      <c r="X39" s="130">
        <v>0.5</v>
      </c>
      <c r="Z39" s="102" t="s">
        <v>81</v>
      </c>
      <c r="AA39" s="102" t="s">
        <v>30</v>
      </c>
      <c r="AB39" s="144" t="s">
        <v>44</v>
      </c>
      <c r="AC39" s="144" t="s">
        <v>44</v>
      </c>
      <c r="AD39" s="144" t="s">
        <v>44</v>
      </c>
      <c r="AE39" s="144" t="s">
        <v>44</v>
      </c>
      <c r="AF39" s="144" t="s">
        <v>44</v>
      </c>
      <c r="AG39" s="144" t="s">
        <v>44</v>
      </c>
      <c r="AH39" s="144" t="s">
        <v>44</v>
      </c>
      <c r="AI39" s="144" t="s">
        <v>44</v>
      </c>
      <c r="AJ39" s="144" t="s">
        <v>44</v>
      </c>
      <c r="AK39" s="144" t="s">
        <v>44</v>
      </c>
      <c r="AL39" s="144" t="s">
        <v>44</v>
      </c>
      <c r="AM39" s="144" t="s">
        <v>44</v>
      </c>
      <c r="AN39" s="144" t="s">
        <v>44</v>
      </c>
      <c r="AO39" s="144" t="s">
        <v>44</v>
      </c>
      <c r="AP39" s="144" t="s">
        <v>44</v>
      </c>
      <c r="AQ39" s="144" t="s">
        <v>44</v>
      </c>
      <c r="AR39" s="144" t="s">
        <v>44</v>
      </c>
      <c r="AS39" s="144" t="s">
        <v>44</v>
      </c>
      <c r="AT39" s="144" t="s">
        <v>44</v>
      </c>
      <c r="AU39" s="144" t="s">
        <v>44</v>
      </c>
      <c r="AV39" s="144" t="s">
        <v>44</v>
      </c>
      <c r="AW39" s="144" t="s">
        <v>44</v>
      </c>
    </row>
    <row r="40" spans="1:49" ht="12.75">
      <c r="A40" s="102" t="s">
        <v>80</v>
      </c>
      <c r="B40" s="102" t="s">
        <v>31</v>
      </c>
      <c r="C40" s="104">
        <v>15.1</v>
      </c>
      <c r="D40" s="104">
        <v>15.2</v>
      </c>
      <c r="E40" s="104">
        <v>15.2</v>
      </c>
      <c r="F40" s="104">
        <v>14.6</v>
      </c>
      <c r="G40" s="104">
        <v>14.2</v>
      </c>
      <c r="H40" s="104">
        <v>13.7</v>
      </c>
      <c r="I40" s="104">
        <v>14</v>
      </c>
      <c r="J40" s="104">
        <v>14.5</v>
      </c>
      <c r="K40" s="104">
        <v>14.4</v>
      </c>
      <c r="L40" s="103" t="s">
        <v>41</v>
      </c>
      <c r="M40" s="104">
        <v>13</v>
      </c>
      <c r="N40" s="104">
        <v>13</v>
      </c>
      <c r="O40" s="104">
        <v>13</v>
      </c>
      <c r="P40" s="104">
        <v>13</v>
      </c>
      <c r="Q40" s="104">
        <v>12.3</v>
      </c>
      <c r="R40" s="104">
        <v>11.8</v>
      </c>
      <c r="S40" s="104">
        <v>12</v>
      </c>
      <c r="T40" s="104">
        <v>11.73</v>
      </c>
      <c r="U40" s="103">
        <v>11.61</v>
      </c>
      <c r="V40" s="103">
        <v>11.69</v>
      </c>
      <c r="W40" s="169">
        <f>+V40</f>
        <v>11.69</v>
      </c>
      <c r="X40" s="130" t="s">
        <v>41</v>
      </c>
      <c r="Z40" s="102" t="s">
        <v>80</v>
      </c>
      <c r="AA40" s="102" t="s">
        <v>31</v>
      </c>
      <c r="AB40" s="144" t="s">
        <v>44</v>
      </c>
      <c r="AC40" s="144" t="s">
        <v>44</v>
      </c>
      <c r="AD40" s="144" t="s">
        <v>44</v>
      </c>
      <c r="AE40" s="144" t="s">
        <v>44</v>
      </c>
      <c r="AF40" s="144" t="s">
        <v>44</v>
      </c>
      <c r="AG40" s="144" t="s">
        <v>44</v>
      </c>
      <c r="AH40" s="144" t="s">
        <v>44</v>
      </c>
      <c r="AI40" s="144" t="s">
        <v>44</v>
      </c>
      <c r="AJ40" s="144" t="s">
        <v>44</v>
      </c>
      <c r="AK40" s="144" t="s">
        <v>44</v>
      </c>
      <c r="AL40" s="144" t="s">
        <v>44</v>
      </c>
      <c r="AM40" s="144" t="s">
        <v>44</v>
      </c>
      <c r="AN40" s="144" t="s">
        <v>44</v>
      </c>
      <c r="AO40" s="144" t="s">
        <v>44</v>
      </c>
      <c r="AP40" s="144" t="s">
        <v>44</v>
      </c>
      <c r="AQ40" s="144" t="s">
        <v>44</v>
      </c>
      <c r="AR40" s="144" t="s">
        <v>44</v>
      </c>
      <c r="AS40" s="144" t="s">
        <v>44</v>
      </c>
      <c r="AT40" s="144" t="s">
        <v>44</v>
      </c>
      <c r="AU40" s="144" t="s">
        <v>44</v>
      </c>
      <c r="AV40" s="144" t="s">
        <v>44</v>
      </c>
      <c r="AW40" s="144" t="s">
        <v>44</v>
      </c>
    </row>
    <row r="41" spans="1:49" ht="12.75">
      <c r="A41" s="102" t="s">
        <v>79</v>
      </c>
      <c r="B41" s="102" t="s">
        <v>32</v>
      </c>
      <c r="C41" s="103" t="s">
        <v>41</v>
      </c>
      <c r="D41" s="103" t="s">
        <v>41</v>
      </c>
      <c r="E41" s="103" t="s">
        <v>41</v>
      </c>
      <c r="F41" s="103" t="s">
        <v>41</v>
      </c>
      <c r="G41" s="103" t="s">
        <v>41</v>
      </c>
      <c r="H41" s="103" t="s">
        <v>41</v>
      </c>
      <c r="I41" s="104">
        <v>12.1</v>
      </c>
      <c r="J41" s="104">
        <v>11.7</v>
      </c>
      <c r="K41" s="104">
        <v>11</v>
      </c>
      <c r="L41" s="103" t="s">
        <v>41</v>
      </c>
      <c r="M41" s="104">
        <v>10.87</v>
      </c>
      <c r="N41" s="104">
        <v>11.25</v>
      </c>
      <c r="O41" s="104">
        <v>10.9</v>
      </c>
      <c r="P41" s="104">
        <v>11.06</v>
      </c>
      <c r="Q41" s="104">
        <v>11.34</v>
      </c>
      <c r="R41" s="104">
        <v>10.88</v>
      </c>
      <c r="S41" s="104">
        <v>11</v>
      </c>
      <c r="T41" s="104">
        <v>11.28</v>
      </c>
      <c r="U41" s="104">
        <v>11.11</v>
      </c>
      <c r="V41" s="103">
        <v>10.98</v>
      </c>
      <c r="W41" s="130">
        <v>10.99</v>
      </c>
      <c r="X41" s="130" t="s">
        <v>41</v>
      </c>
      <c r="Z41" s="102" t="s">
        <v>79</v>
      </c>
      <c r="AA41" s="102" t="s">
        <v>32</v>
      </c>
      <c r="AB41" s="144" t="s">
        <v>44</v>
      </c>
      <c r="AC41" s="144" t="s">
        <v>44</v>
      </c>
      <c r="AD41" s="144" t="s">
        <v>44</v>
      </c>
      <c r="AE41" s="144" t="s">
        <v>44</v>
      </c>
      <c r="AF41" s="144" t="s">
        <v>44</v>
      </c>
      <c r="AG41" s="144" t="s">
        <v>44</v>
      </c>
      <c r="AH41" s="144" t="s">
        <v>44</v>
      </c>
      <c r="AI41" s="144" t="s">
        <v>44</v>
      </c>
      <c r="AJ41" s="144" t="s">
        <v>44</v>
      </c>
      <c r="AK41" s="144" t="s">
        <v>44</v>
      </c>
      <c r="AL41" s="144" t="s">
        <v>44</v>
      </c>
      <c r="AM41" s="144" t="s">
        <v>44</v>
      </c>
      <c r="AN41" s="144" t="s">
        <v>44</v>
      </c>
      <c r="AO41" s="144" t="s">
        <v>44</v>
      </c>
      <c r="AP41" s="144" t="s">
        <v>44</v>
      </c>
      <c r="AQ41" s="144" t="s">
        <v>44</v>
      </c>
      <c r="AR41" s="144" t="s">
        <v>44</v>
      </c>
      <c r="AS41" s="144" t="s">
        <v>44</v>
      </c>
      <c r="AT41" s="144" t="s">
        <v>44</v>
      </c>
      <c r="AU41" s="144" t="s">
        <v>45</v>
      </c>
      <c r="AV41" s="144" t="s">
        <v>44</v>
      </c>
      <c r="AW41" s="144" t="s">
        <v>44</v>
      </c>
    </row>
    <row r="42" spans="1:49" ht="12.75">
      <c r="A42" s="102" t="s">
        <v>82</v>
      </c>
      <c r="B42" s="102" t="s">
        <v>29</v>
      </c>
      <c r="C42" s="104">
        <v>166</v>
      </c>
      <c r="D42" s="104">
        <v>165.3</v>
      </c>
      <c r="E42" s="104">
        <v>158.5</v>
      </c>
      <c r="F42" s="104">
        <v>145</v>
      </c>
      <c r="G42" s="104">
        <v>148.4</v>
      </c>
      <c r="H42" s="104">
        <v>137</v>
      </c>
      <c r="I42" s="104">
        <v>140.2</v>
      </c>
      <c r="J42" s="104">
        <v>140.2</v>
      </c>
      <c r="K42" s="104">
        <v>143.6</v>
      </c>
      <c r="L42" s="104">
        <v>144</v>
      </c>
      <c r="M42" s="104">
        <v>138</v>
      </c>
      <c r="N42" s="104">
        <v>146</v>
      </c>
      <c r="O42" s="104">
        <v>149</v>
      </c>
      <c r="P42" s="104">
        <v>139</v>
      </c>
      <c r="Q42" s="104">
        <v>141</v>
      </c>
      <c r="R42" s="104">
        <v>129</v>
      </c>
      <c r="S42" s="104">
        <v>139</v>
      </c>
      <c r="T42" s="104">
        <v>145</v>
      </c>
      <c r="U42" s="104">
        <v>140</v>
      </c>
      <c r="V42" s="103">
        <v>144.07</v>
      </c>
      <c r="W42" s="130">
        <v>142.2</v>
      </c>
      <c r="X42" s="130" t="s">
        <v>41</v>
      </c>
      <c r="Z42" s="102" t="s">
        <v>82</v>
      </c>
      <c r="AA42" s="102" t="s">
        <v>29</v>
      </c>
      <c r="AB42" s="144" t="s">
        <v>44</v>
      </c>
      <c r="AC42" s="144" t="s">
        <v>44</v>
      </c>
      <c r="AD42" s="144" t="s">
        <v>44</v>
      </c>
      <c r="AE42" s="144" t="s">
        <v>44</v>
      </c>
      <c r="AF42" s="144" t="s">
        <v>44</v>
      </c>
      <c r="AG42" s="144" t="s">
        <v>44</v>
      </c>
      <c r="AH42" s="144" t="s">
        <v>44</v>
      </c>
      <c r="AI42" s="144" t="s">
        <v>44</v>
      </c>
      <c r="AJ42" s="144" t="s">
        <v>44</v>
      </c>
      <c r="AK42" s="144" t="s">
        <v>44</v>
      </c>
      <c r="AL42" s="144" t="s">
        <v>44</v>
      </c>
      <c r="AM42" s="144" t="s">
        <v>44</v>
      </c>
      <c r="AN42" s="144" t="s">
        <v>44</v>
      </c>
      <c r="AO42" s="144" t="s">
        <v>44</v>
      </c>
      <c r="AP42" s="144" t="s">
        <v>44</v>
      </c>
      <c r="AQ42" s="144" t="s">
        <v>44</v>
      </c>
      <c r="AR42" s="144" t="s">
        <v>44</v>
      </c>
      <c r="AS42" s="144" t="s">
        <v>44</v>
      </c>
      <c r="AT42" s="144" t="s">
        <v>44</v>
      </c>
      <c r="AU42" s="144" t="s">
        <v>44</v>
      </c>
      <c r="AV42" s="144" t="s">
        <v>45</v>
      </c>
      <c r="AW42" s="144" t="s">
        <v>44</v>
      </c>
    </row>
    <row r="43" spans="1:49" ht="12.75">
      <c r="A43" s="102" t="s">
        <v>78</v>
      </c>
      <c r="B43" s="102" t="s">
        <v>33</v>
      </c>
      <c r="C43" s="103" t="s">
        <v>41</v>
      </c>
      <c r="D43" s="103" t="s">
        <v>41</v>
      </c>
      <c r="E43" s="103" t="s">
        <v>41</v>
      </c>
      <c r="F43" s="103" t="s">
        <v>41</v>
      </c>
      <c r="G43" s="103" t="s">
        <v>41</v>
      </c>
      <c r="H43" s="103" t="s">
        <v>41</v>
      </c>
      <c r="I43" s="103" t="s">
        <v>41</v>
      </c>
      <c r="J43" s="104">
        <v>1.21</v>
      </c>
      <c r="K43" s="104">
        <v>1.21</v>
      </c>
      <c r="L43" s="104">
        <v>1.23</v>
      </c>
      <c r="M43" s="104">
        <v>1.21</v>
      </c>
      <c r="N43" s="104">
        <v>1.29</v>
      </c>
      <c r="O43" s="104">
        <v>1.33</v>
      </c>
      <c r="P43" s="104">
        <v>1.35</v>
      </c>
      <c r="Q43" s="104">
        <v>1.65</v>
      </c>
      <c r="R43" s="104">
        <v>1.62</v>
      </c>
      <c r="S43" s="104">
        <v>1.61</v>
      </c>
      <c r="T43" s="104">
        <v>1.62</v>
      </c>
      <c r="U43" s="103">
        <v>1.62</v>
      </c>
      <c r="V43" s="103">
        <v>1.62</v>
      </c>
      <c r="W43" s="169">
        <f>+V43</f>
        <v>1.62</v>
      </c>
      <c r="X43" s="130" t="s">
        <v>41</v>
      </c>
      <c r="Z43" s="102" t="s">
        <v>78</v>
      </c>
      <c r="AA43" s="102" t="s">
        <v>33</v>
      </c>
      <c r="AB43" s="144" t="s">
        <v>44</v>
      </c>
      <c r="AC43" s="144" t="s">
        <v>44</v>
      </c>
      <c r="AD43" s="144" t="s">
        <v>44</v>
      </c>
      <c r="AE43" s="144" t="s">
        <v>44</v>
      </c>
      <c r="AF43" s="144" t="s">
        <v>44</v>
      </c>
      <c r="AG43" s="144" t="s">
        <v>44</v>
      </c>
      <c r="AH43" s="144" t="s">
        <v>44</v>
      </c>
      <c r="AI43" s="144" t="s">
        <v>44</v>
      </c>
      <c r="AJ43" s="144" t="s">
        <v>44</v>
      </c>
      <c r="AK43" s="144" t="s">
        <v>44</v>
      </c>
      <c r="AL43" s="144" t="s">
        <v>44</v>
      </c>
      <c r="AM43" s="144" t="s">
        <v>44</v>
      </c>
      <c r="AN43" s="144" t="s">
        <v>44</v>
      </c>
      <c r="AO43" s="144" t="s">
        <v>44</v>
      </c>
      <c r="AP43" s="144" t="s">
        <v>44</v>
      </c>
      <c r="AQ43" s="144" t="s">
        <v>44</v>
      </c>
      <c r="AR43" s="144" t="s">
        <v>45</v>
      </c>
      <c r="AS43" s="144" t="s">
        <v>45</v>
      </c>
      <c r="AT43" s="144" t="s">
        <v>45</v>
      </c>
      <c r="AU43" s="144" t="s">
        <v>45</v>
      </c>
      <c r="AV43" s="144" t="s">
        <v>44</v>
      </c>
      <c r="AW43" s="144" t="s">
        <v>44</v>
      </c>
    </row>
    <row r="44" spans="1:49" ht="12.75">
      <c r="A44" s="102" t="s">
        <v>77</v>
      </c>
      <c r="B44" s="102" t="s">
        <v>34</v>
      </c>
      <c r="C44" s="104">
        <v>14.4</v>
      </c>
      <c r="D44" s="104">
        <v>13.5</v>
      </c>
      <c r="E44" s="104">
        <v>14.6</v>
      </c>
      <c r="F44" s="104">
        <v>14.1</v>
      </c>
      <c r="G44" s="104">
        <v>14</v>
      </c>
      <c r="H44" s="104">
        <v>13.49</v>
      </c>
      <c r="I44" s="104">
        <v>13.6</v>
      </c>
      <c r="J44" s="104">
        <v>14.01</v>
      </c>
      <c r="K44" s="104">
        <v>13.78</v>
      </c>
      <c r="L44" s="104">
        <v>13.89</v>
      </c>
      <c r="M44" s="104">
        <v>13.4</v>
      </c>
      <c r="N44" s="104">
        <v>13.69</v>
      </c>
      <c r="O44" s="104">
        <v>13.41</v>
      </c>
      <c r="P44" s="104">
        <v>13.69</v>
      </c>
      <c r="Q44" s="104">
        <v>13.37</v>
      </c>
      <c r="R44" s="104">
        <v>13.58</v>
      </c>
      <c r="S44" s="104">
        <v>13.55</v>
      </c>
      <c r="T44" s="104">
        <v>13.44</v>
      </c>
      <c r="U44" s="104">
        <v>12.69</v>
      </c>
      <c r="V44" s="103">
        <v>13.27</v>
      </c>
      <c r="W44" s="130">
        <v>12.91</v>
      </c>
      <c r="X44" s="130" t="s">
        <v>41</v>
      </c>
      <c r="Z44" s="102" t="s">
        <v>77</v>
      </c>
      <c r="AA44" s="102" t="s">
        <v>34</v>
      </c>
      <c r="AB44" s="144" t="s">
        <v>44</v>
      </c>
      <c r="AC44" s="144" t="s">
        <v>44</v>
      </c>
      <c r="AD44" s="144" t="s">
        <v>44</v>
      </c>
      <c r="AE44" s="144" t="s">
        <v>44</v>
      </c>
      <c r="AF44" s="144" t="s">
        <v>44</v>
      </c>
      <c r="AG44" s="144" t="s">
        <v>44</v>
      </c>
      <c r="AH44" s="144" t="s">
        <v>44</v>
      </c>
      <c r="AI44" s="144" t="s">
        <v>44</v>
      </c>
      <c r="AJ44" s="144" t="s">
        <v>44</v>
      </c>
      <c r="AK44" s="144" t="s">
        <v>44</v>
      </c>
      <c r="AL44" s="144" t="s">
        <v>44</v>
      </c>
      <c r="AM44" s="144" t="s">
        <v>44</v>
      </c>
      <c r="AN44" s="144" t="s">
        <v>44</v>
      </c>
      <c r="AO44" s="144" t="s">
        <v>44</v>
      </c>
      <c r="AP44" s="144" t="s">
        <v>44</v>
      </c>
      <c r="AQ44" s="144" t="s">
        <v>44</v>
      </c>
      <c r="AR44" s="144" t="s">
        <v>44</v>
      </c>
      <c r="AS44" s="144" t="s">
        <v>44</v>
      </c>
      <c r="AT44" s="144" t="s">
        <v>44</v>
      </c>
      <c r="AU44" s="144" t="s">
        <v>44</v>
      </c>
      <c r="AV44" s="144" t="s">
        <v>44</v>
      </c>
      <c r="AW44" s="144" t="s">
        <v>44</v>
      </c>
    </row>
    <row r="45" spans="1:49" ht="12.75">
      <c r="A45" s="102" t="s">
        <v>76</v>
      </c>
      <c r="B45" s="102" t="s">
        <v>35</v>
      </c>
      <c r="C45" s="104">
        <v>11.4</v>
      </c>
      <c r="D45" s="104">
        <v>11.2</v>
      </c>
      <c r="E45" s="104">
        <v>10.6</v>
      </c>
      <c r="F45" s="104">
        <v>10.5</v>
      </c>
      <c r="G45" s="104">
        <v>10.7</v>
      </c>
      <c r="H45" s="104">
        <v>10.1</v>
      </c>
      <c r="I45" s="104">
        <v>9.5</v>
      </c>
      <c r="J45" s="104">
        <v>8.2</v>
      </c>
      <c r="K45" s="104">
        <v>9.8</v>
      </c>
      <c r="L45" s="104">
        <v>9.1</v>
      </c>
      <c r="M45" s="104">
        <v>9</v>
      </c>
      <c r="N45" s="104">
        <v>9.5</v>
      </c>
      <c r="O45" s="104">
        <v>9.3</v>
      </c>
      <c r="P45" s="103" t="s">
        <v>41</v>
      </c>
      <c r="Q45" s="104">
        <v>9.6</v>
      </c>
      <c r="R45" s="104">
        <v>10.1</v>
      </c>
      <c r="S45" s="104">
        <v>9.7</v>
      </c>
      <c r="T45" s="104">
        <v>9.9</v>
      </c>
      <c r="U45" s="103">
        <v>9.7</v>
      </c>
      <c r="V45" s="103">
        <v>10.2</v>
      </c>
      <c r="W45" s="169">
        <f>+V45</f>
        <v>10.2</v>
      </c>
      <c r="X45" s="130" t="s">
        <v>41</v>
      </c>
      <c r="Z45" s="102" t="s">
        <v>76</v>
      </c>
      <c r="AA45" s="102" t="s">
        <v>35</v>
      </c>
      <c r="AB45" s="144" t="s">
        <v>44</v>
      </c>
      <c r="AC45" s="144" t="s">
        <v>44</v>
      </c>
      <c r="AD45" s="144" t="s">
        <v>44</v>
      </c>
      <c r="AE45" s="144" t="s">
        <v>44</v>
      </c>
      <c r="AF45" s="144" t="s">
        <v>44</v>
      </c>
      <c r="AG45" s="144" t="s">
        <v>44</v>
      </c>
      <c r="AH45" s="144" t="s">
        <v>44</v>
      </c>
      <c r="AI45" s="144" t="s">
        <v>44</v>
      </c>
      <c r="AJ45" s="144" t="s">
        <v>44</v>
      </c>
      <c r="AK45" s="144" t="s">
        <v>44</v>
      </c>
      <c r="AL45" s="144" t="s">
        <v>44</v>
      </c>
      <c r="AM45" s="144" t="s">
        <v>44</v>
      </c>
      <c r="AN45" s="144" t="s">
        <v>44</v>
      </c>
      <c r="AO45" s="144" t="s">
        <v>44</v>
      </c>
      <c r="AP45" s="144" t="s">
        <v>44</v>
      </c>
      <c r="AQ45" s="144" t="s">
        <v>44</v>
      </c>
      <c r="AR45" s="144" t="s">
        <v>44</v>
      </c>
      <c r="AS45" s="144" t="s">
        <v>44</v>
      </c>
      <c r="AT45" s="144" t="s">
        <v>44</v>
      </c>
      <c r="AU45" s="144" t="s">
        <v>44</v>
      </c>
      <c r="AV45" s="144" t="s">
        <v>44</v>
      </c>
      <c r="AW45" s="144" t="s">
        <v>44</v>
      </c>
    </row>
    <row r="46" spans="1:49" ht="12.75">
      <c r="A46" s="102" t="s">
        <v>75</v>
      </c>
      <c r="B46" s="102" t="s">
        <v>36</v>
      </c>
      <c r="C46" s="103" t="s">
        <v>41</v>
      </c>
      <c r="D46" s="103" t="s">
        <v>41</v>
      </c>
      <c r="E46" s="103" t="s">
        <v>41</v>
      </c>
      <c r="F46" s="103" t="s">
        <v>41</v>
      </c>
      <c r="G46" s="103" t="s">
        <v>41</v>
      </c>
      <c r="H46" s="103" t="s">
        <v>41</v>
      </c>
      <c r="I46" s="103" t="s">
        <v>41</v>
      </c>
      <c r="J46" s="104">
        <v>56.1</v>
      </c>
      <c r="K46" s="104">
        <v>55.99</v>
      </c>
      <c r="L46" s="104">
        <v>53.93</v>
      </c>
      <c r="M46" s="104">
        <v>52.84</v>
      </c>
      <c r="N46" s="104">
        <v>54.06</v>
      </c>
      <c r="O46" s="104">
        <v>52.03</v>
      </c>
      <c r="P46" s="104">
        <v>50.74</v>
      </c>
      <c r="Q46" s="104">
        <v>51.99</v>
      </c>
      <c r="R46" s="104">
        <v>41.66</v>
      </c>
      <c r="S46" s="104">
        <v>40</v>
      </c>
      <c r="T46" s="104">
        <v>38.5</v>
      </c>
      <c r="U46" s="104">
        <v>28.23</v>
      </c>
      <c r="V46" s="103">
        <v>34.11</v>
      </c>
      <c r="W46" s="130">
        <v>29.68</v>
      </c>
      <c r="X46" s="130">
        <v>26.39</v>
      </c>
      <c r="Z46" s="102" t="s">
        <v>75</v>
      </c>
      <c r="AA46" s="102" t="s">
        <v>36</v>
      </c>
      <c r="AB46" s="144" t="s">
        <v>44</v>
      </c>
      <c r="AC46" s="144" t="s">
        <v>44</v>
      </c>
      <c r="AD46" s="144" t="s">
        <v>44</v>
      </c>
      <c r="AE46" s="144" t="s">
        <v>44</v>
      </c>
      <c r="AF46" s="144" t="s">
        <v>44</v>
      </c>
      <c r="AG46" s="144" t="s">
        <v>44</v>
      </c>
      <c r="AH46" s="144" t="s">
        <v>44</v>
      </c>
      <c r="AI46" s="144" t="s">
        <v>44</v>
      </c>
      <c r="AJ46" s="144" t="s">
        <v>44</v>
      </c>
      <c r="AK46" s="144" t="s">
        <v>44</v>
      </c>
      <c r="AL46" s="144" t="s">
        <v>44</v>
      </c>
      <c r="AM46" s="144" t="s">
        <v>44</v>
      </c>
      <c r="AN46" s="144" t="s">
        <v>44</v>
      </c>
      <c r="AO46" s="144" t="s">
        <v>44</v>
      </c>
      <c r="AP46" s="144" t="s">
        <v>44</v>
      </c>
      <c r="AQ46" s="144" t="s">
        <v>44</v>
      </c>
      <c r="AR46" s="144" t="s">
        <v>44</v>
      </c>
      <c r="AS46" s="144" t="s">
        <v>44</v>
      </c>
      <c r="AT46" s="144" t="s">
        <v>44</v>
      </c>
      <c r="AU46" s="144" t="s">
        <v>44</v>
      </c>
      <c r="AV46" s="144" t="s">
        <v>44</v>
      </c>
      <c r="AW46" s="144" t="s">
        <v>44</v>
      </c>
    </row>
    <row r="47" spans="1:49" ht="12.75">
      <c r="A47" s="102" t="s">
        <v>74</v>
      </c>
      <c r="B47" s="102" t="s">
        <v>37</v>
      </c>
      <c r="C47" s="104">
        <v>205</v>
      </c>
      <c r="D47" s="104">
        <v>200</v>
      </c>
      <c r="E47" s="104">
        <v>197.7</v>
      </c>
      <c r="F47" s="104">
        <v>195</v>
      </c>
      <c r="G47" s="104">
        <v>179</v>
      </c>
      <c r="H47" s="104">
        <v>154.3</v>
      </c>
      <c r="I47" s="104">
        <v>159</v>
      </c>
      <c r="J47" s="104">
        <v>153</v>
      </c>
      <c r="K47" s="104">
        <v>149</v>
      </c>
      <c r="L47" s="103" t="s">
        <v>41</v>
      </c>
      <c r="M47" s="104">
        <v>141</v>
      </c>
      <c r="N47" s="104">
        <v>145</v>
      </c>
      <c r="O47" s="104">
        <v>174</v>
      </c>
      <c r="P47" s="104">
        <v>126</v>
      </c>
      <c r="Q47" s="104">
        <v>130</v>
      </c>
      <c r="R47" s="104">
        <v>154</v>
      </c>
      <c r="S47" s="104">
        <v>145</v>
      </c>
      <c r="T47" s="104">
        <v>143</v>
      </c>
      <c r="U47" s="103">
        <v>136</v>
      </c>
      <c r="V47" s="103">
        <v>138</v>
      </c>
      <c r="W47" s="130">
        <v>147</v>
      </c>
      <c r="X47" s="130" t="s">
        <v>41</v>
      </c>
      <c r="Z47" s="102" t="s">
        <v>74</v>
      </c>
      <c r="AA47" s="102" t="s">
        <v>37</v>
      </c>
      <c r="AB47" s="144" t="s">
        <v>44</v>
      </c>
      <c r="AC47" s="144" t="s">
        <v>44</v>
      </c>
      <c r="AD47" s="144" t="s">
        <v>44</v>
      </c>
      <c r="AE47" s="144" t="s">
        <v>44</v>
      </c>
      <c r="AF47" s="144" t="s">
        <v>44</v>
      </c>
      <c r="AG47" s="144" t="s">
        <v>44</v>
      </c>
      <c r="AH47" s="144" t="s">
        <v>44</v>
      </c>
      <c r="AI47" s="144" t="s">
        <v>44</v>
      </c>
      <c r="AJ47" s="144" t="s">
        <v>44</v>
      </c>
      <c r="AK47" s="144" t="s">
        <v>44</v>
      </c>
      <c r="AL47" s="144" t="s">
        <v>44</v>
      </c>
      <c r="AM47" s="144" t="s">
        <v>44</v>
      </c>
      <c r="AN47" s="144" t="s">
        <v>44</v>
      </c>
      <c r="AO47" s="144" t="s">
        <v>44</v>
      </c>
      <c r="AP47" s="144" t="s">
        <v>44</v>
      </c>
      <c r="AQ47" s="144" t="s">
        <v>44</v>
      </c>
      <c r="AR47" s="144" t="s">
        <v>44</v>
      </c>
      <c r="AS47" s="144" t="s">
        <v>44</v>
      </c>
      <c r="AT47" s="144" t="s">
        <v>44</v>
      </c>
      <c r="AU47" s="144" t="s">
        <v>44</v>
      </c>
      <c r="AV47" s="144" t="s">
        <v>44</v>
      </c>
      <c r="AW47" s="144" t="s">
        <v>44</v>
      </c>
    </row>
    <row r="48" spans="1:49" ht="12.75">
      <c r="A48" s="102" t="s">
        <v>73</v>
      </c>
      <c r="B48" s="102" t="s">
        <v>38</v>
      </c>
      <c r="C48" s="104">
        <v>43.94</v>
      </c>
      <c r="D48" s="104">
        <v>46.05</v>
      </c>
      <c r="E48" s="104">
        <v>44</v>
      </c>
      <c r="F48" s="104">
        <v>43.24</v>
      </c>
      <c r="G48" s="104">
        <v>43.22</v>
      </c>
      <c r="H48" s="104">
        <v>41.51</v>
      </c>
      <c r="I48" s="104">
        <v>40.76</v>
      </c>
      <c r="J48" s="104">
        <v>40.78</v>
      </c>
      <c r="K48" s="104">
        <v>40.6</v>
      </c>
      <c r="L48" s="104">
        <v>37.12</v>
      </c>
      <c r="M48" s="104">
        <v>36.45</v>
      </c>
      <c r="N48" s="104">
        <v>37.58</v>
      </c>
      <c r="O48" s="104">
        <v>36.9</v>
      </c>
      <c r="P48" s="104">
        <v>35.45</v>
      </c>
      <c r="Q48" s="104">
        <v>34.9</v>
      </c>
      <c r="R48" s="104">
        <v>35.58</v>
      </c>
      <c r="S48" s="104">
        <v>35.54</v>
      </c>
      <c r="T48" s="104">
        <v>34.98</v>
      </c>
      <c r="U48" s="103">
        <v>35.16</v>
      </c>
      <c r="V48" s="103">
        <v>34.24</v>
      </c>
      <c r="W48" s="130">
        <v>39.05</v>
      </c>
      <c r="X48" s="130" t="s">
        <v>41</v>
      </c>
      <c r="Z48" s="102" t="s">
        <v>73</v>
      </c>
      <c r="AA48" s="102" t="s">
        <v>38</v>
      </c>
      <c r="AB48" s="144" t="s">
        <v>46</v>
      </c>
      <c r="AC48" s="144" t="s">
        <v>46</v>
      </c>
      <c r="AD48" s="144" t="s">
        <v>46</v>
      </c>
      <c r="AE48" s="144" t="s">
        <v>46</v>
      </c>
      <c r="AF48" s="144" t="s">
        <v>46</v>
      </c>
      <c r="AG48" s="144" t="s">
        <v>46</v>
      </c>
      <c r="AH48" s="144" t="s">
        <v>46</v>
      </c>
      <c r="AI48" s="144" t="s">
        <v>46</v>
      </c>
      <c r="AJ48" s="144" t="s">
        <v>46</v>
      </c>
      <c r="AK48" s="144" t="s">
        <v>46</v>
      </c>
      <c r="AL48" s="144" t="s">
        <v>46</v>
      </c>
      <c r="AM48" s="144" t="s">
        <v>46</v>
      </c>
      <c r="AN48" s="144" t="s">
        <v>46</v>
      </c>
      <c r="AO48" s="144" t="s">
        <v>46</v>
      </c>
      <c r="AP48" s="144" t="s">
        <v>46</v>
      </c>
      <c r="AQ48" s="144" t="s">
        <v>46</v>
      </c>
      <c r="AR48" s="144" t="s">
        <v>46</v>
      </c>
      <c r="AS48" s="144" t="s">
        <v>46</v>
      </c>
      <c r="AT48" s="144" t="s">
        <v>46</v>
      </c>
      <c r="AU48" s="144" t="s">
        <v>46</v>
      </c>
      <c r="AV48" s="144" t="s">
        <v>46</v>
      </c>
      <c r="AW48" s="144" t="s">
        <v>44</v>
      </c>
    </row>
    <row r="49" spans="1:49" ht="12.75">
      <c r="A49" s="102" t="s">
        <v>72</v>
      </c>
      <c r="B49" s="102" t="s">
        <v>39</v>
      </c>
      <c r="C49" s="103" t="s">
        <v>41</v>
      </c>
      <c r="D49" s="103" t="s">
        <v>41</v>
      </c>
      <c r="E49" s="103" t="s">
        <v>41</v>
      </c>
      <c r="F49" s="103" t="s">
        <v>41</v>
      </c>
      <c r="G49" s="103" t="s">
        <v>41</v>
      </c>
      <c r="H49" s="103" t="s">
        <v>41</v>
      </c>
      <c r="I49" s="103" t="s">
        <v>41</v>
      </c>
      <c r="J49" s="104">
        <v>5</v>
      </c>
      <c r="K49" s="104">
        <v>3.7</v>
      </c>
      <c r="L49" s="104">
        <v>3.4</v>
      </c>
      <c r="M49" s="104">
        <v>3.8</v>
      </c>
      <c r="N49" s="104">
        <v>3.7</v>
      </c>
      <c r="O49" s="104">
        <v>3.2</v>
      </c>
      <c r="P49" s="104">
        <v>2.8</v>
      </c>
      <c r="Q49" s="104">
        <v>3.8</v>
      </c>
      <c r="R49" s="104">
        <v>3.4</v>
      </c>
      <c r="S49" s="104">
        <v>3.8</v>
      </c>
      <c r="T49" s="104">
        <v>4.3</v>
      </c>
      <c r="U49" s="103">
        <v>3.6</v>
      </c>
      <c r="V49" s="103">
        <v>3.7</v>
      </c>
      <c r="W49" s="130">
        <f>+V49</f>
        <v>3.7</v>
      </c>
      <c r="X49" s="130" t="s">
        <v>41</v>
      </c>
      <c r="Z49" s="102" t="s">
        <v>72</v>
      </c>
      <c r="AA49" s="102" t="s">
        <v>39</v>
      </c>
      <c r="AB49" s="144" t="s">
        <v>44</v>
      </c>
      <c r="AC49" s="144" t="s">
        <v>44</v>
      </c>
      <c r="AD49" s="144" t="s">
        <v>44</v>
      </c>
      <c r="AE49" s="144" t="s">
        <v>44</v>
      </c>
      <c r="AF49" s="144" t="s">
        <v>44</v>
      </c>
      <c r="AG49" s="144" t="s">
        <v>44</v>
      </c>
      <c r="AH49" s="144" t="s">
        <v>44</v>
      </c>
      <c r="AI49" s="144" t="s">
        <v>44</v>
      </c>
      <c r="AJ49" s="144" t="s">
        <v>44</v>
      </c>
      <c r="AK49" s="144" t="s">
        <v>44</v>
      </c>
      <c r="AL49" s="144" t="s">
        <v>44</v>
      </c>
      <c r="AM49" s="144" t="s">
        <v>44</v>
      </c>
      <c r="AN49" s="144" t="s">
        <v>44</v>
      </c>
      <c r="AO49" s="144" t="s">
        <v>44</v>
      </c>
      <c r="AP49" s="144" t="s">
        <v>44</v>
      </c>
      <c r="AQ49" s="144" t="s">
        <v>44</v>
      </c>
      <c r="AR49" s="144" t="s">
        <v>44</v>
      </c>
      <c r="AS49" s="144" t="s">
        <v>44</v>
      </c>
      <c r="AT49" s="144" t="s">
        <v>44</v>
      </c>
      <c r="AU49" s="144" t="s">
        <v>44</v>
      </c>
      <c r="AV49" s="144" t="s">
        <v>44</v>
      </c>
      <c r="AW49" s="144" t="s">
        <v>44</v>
      </c>
    </row>
    <row r="50" spans="3:24" ht="12">
      <c r="C50" s="99"/>
      <c r="D50" s="99"/>
      <c r="E50" s="99"/>
      <c r="F50" s="99"/>
      <c r="G50" s="99"/>
      <c r="H50" s="99"/>
      <c r="I50" s="99"/>
      <c r="J50" s="106"/>
      <c r="K50" s="106"/>
      <c r="L50" s="106"/>
      <c r="M50" s="106"/>
      <c r="N50" s="106"/>
      <c r="O50" s="106"/>
      <c r="P50" s="106"/>
      <c r="Q50" s="106"/>
      <c r="R50" s="106"/>
      <c r="S50" s="106"/>
      <c r="T50" s="106"/>
      <c r="U50" s="99"/>
      <c r="V50" s="99"/>
      <c r="W50" s="99"/>
      <c r="X50" s="99"/>
    </row>
    <row r="51" spans="3:30" ht="12">
      <c r="C51" s="99"/>
      <c r="D51" s="99"/>
      <c r="E51" s="99"/>
      <c r="F51" s="99"/>
      <c r="G51" s="99"/>
      <c r="H51" s="99"/>
      <c r="I51" s="99"/>
      <c r="J51" s="106"/>
      <c r="K51" s="106"/>
      <c r="L51" s="106"/>
      <c r="M51" s="106"/>
      <c r="N51" s="106"/>
      <c r="O51" s="106"/>
      <c r="P51" s="106"/>
      <c r="Q51" s="106"/>
      <c r="R51" s="106"/>
      <c r="S51" s="106"/>
      <c r="T51" s="106"/>
      <c r="U51" s="99"/>
      <c r="V51" s="99"/>
      <c r="W51" s="99"/>
      <c r="X51" s="99"/>
      <c r="Z51" s="99" t="s">
        <v>71</v>
      </c>
      <c r="AD51" s="99" t="s">
        <v>70</v>
      </c>
    </row>
    <row r="52" spans="3:31" ht="12">
      <c r="C52" s="99"/>
      <c r="D52" s="99"/>
      <c r="E52" s="99"/>
      <c r="F52" s="99"/>
      <c r="G52" s="99"/>
      <c r="H52" s="99"/>
      <c r="I52" s="99"/>
      <c r="J52" s="106"/>
      <c r="K52" s="106"/>
      <c r="L52" s="106"/>
      <c r="M52" s="106"/>
      <c r="N52" s="106"/>
      <c r="O52" s="106"/>
      <c r="P52" s="106"/>
      <c r="Q52" s="106"/>
      <c r="R52" s="106"/>
      <c r="S52" s="106"/>
      <c r="T52" s="106"/>
      <c r="U52" s="99"/>
      <c r="V52" s="99"/>
      <c r="W52" s="99"/>
      <c r="X52" s="99"/>
      <c r="Z52" s="99" t="s">
        <v>69</v>
      </c>
      <c r="AA52" s="99" t="s">
        <v>68</v>
      </c>
      <c r="AD52" s="99" t="s">
        <v>41</v>
      </c>
      <c r="AE52" s="99" t="s">
        <v>67</v>
      </c>
    </row>
    <row r="53" spans="3:27" ht="12">
      <c r="C53" s="99"/>
      <c r="D53" s="99"/>
      <c r="E53" s="99"/>
      <c r="F53" s="99"/>
      <c r="G53" s="99"/>
      <c r="H53" s="99"/>
      <c r="I53" s="99"/>
      <c r="J53" s="106"/>
      <c r="K53" s="106"/>
      <c r="L53" s="106"/>
      <c r="M53" s="106"/>
      <c r="N53" s="106"/>
      <c r="O53" s="106"/>
      <c r="P53" s="106"/>
      <c r="Q53" s="106"/>
      <c r="R53" s="106"/>
      <c r="S53" s="106"/>
      <c r="T53" s="106"/>
      <c r="U53" s="99"/>
      <c r="V53" s="99"/>
      <c r="W53" s="99"/>
      <c r="X53" s="99"/>
      <c r="Z53" s="99" t="s">
        <v>66</v>
      </c>
      <c r="AA53" s="99" t="s">
        <v>65</v>
      </c>
    </row>
    <row r="54" spans="3:27" ht="12">
      <c r="C54" s="99"/>
      <c r="D54" s="99"/>
      <c r="E54" s="99"/>
      <c r="F54" s="99"/>
      <c r="G54" s="99"/>
      <c r="H54" s="99"/>
      <c r="I54" s="99"/>
      <c r="J54" s="106"/>
      <c r="K54" s="106"/>
      <c r="L54" s="106"/>
      <c r="M54" s="106"/>
      <c r="N54" s="106"/>
      <c r="O54" s="106"/>
      <c r="P54" s="106"/>
      <c r="Q54" s="106"/>
      <c r="R54" s="106"/>
      <c r="S54" s="106"/>
      <c r="T54" s="106"/>
      <c r="U54" s="99"/>
      <c r="V54" s="99"/>
      <c r="W54" s="99"/>
      <c r="X54" s="99"/>
      <c r="Z54" s="99" t="s">
        <v>64</v>
      </c>
      <c r="AA54" s="99" t="s">
        <v>63</v>
      </c>
    </row>
    <row r="55" spans="3:27" ht="12">
      <c r="C55" s="99"/>
      <c r="D55" s="99"/>
      <c r="E55" s="99"/>
      <c r="F55" s="99"/>
      <c r="G55" s="99"/>
      <c r="H55" s="99"/>
      <c r="I55" s="99"/>
      <c r="J55" s="106"/>
      <c r="K55" s="106"/>
      <c r="L55" s="106"/>
      <c r="M55" s="106"/>
      <c r="N55" s="106"/>
      <c r="O55" s="106"/>
      <c r="P55" s="106"/>
      <c r="Q55" s="106"/>
      <c r="R55" s="106"/>
      <c r="S55" s="106"/>
      <c r="T55" s="106"/>
      <c r="U55" s="99"/>
      <c r="V55" s="99"/>
      <c r="W55" s="99"/>
      <c r="X55" s="99"/>
      <c r="Z55" s="99" t="s">
        <v>46</v>
      </c>
      <c r="AA55" s="99" t="s">
        <v>62</v>
      </c>
    </row>
    <row r="56" spans="3:27" ht="12">
      <c r="C56" s="99"/>
      <c r="D56" s="99"/>
      <c r="E56" s="99"/>
      <c r="F56" s="99"/>
      <c r="G56" s="99"/>
      <c r="H56" s="99"/>
      <c r="I56" s="99"/>
      <c r="J56" s="106"/>
      <c r="K56" s="106"/>
      <c r="L56" s="106"/>
      <c r="M56" s="106"/>
      <c r="N56" s="106"/>
      <c r="O56" s="106"/>
      <c r="P56" s="106"/>
      <c r="Q56" s="106"/>
      <c r="R56" s="106"/>
      <c r="S56" s="106"/>
      <c r="T56" s="106"/>
      <c r="U56" s="99"/>
      <c r="V56" s="99"/>
      <c r="W56" s="99"/>
      <c r="X56" s="99"/>
      <c r="Z56" s="99" t="s">
        <v>61</v>
      </c>
      <c r="AA56" s="99" t="s">
        <v>60</v>
      </c>
    </row>
    <row r="57" spans="3:27" ht="12">
      <c r="C57" s="99"/>
      <c r="D57" s="99"/>
      <c r="E57" s="99"/>
      <c r="F57" s="99"/>
      <c r="G57" s="99"/>
      <c r="H57" s="99"/>
      <c r="I57" s="99"/>
      <c r="J57" s="106"/>
      <c r="K57" s="106"/>
      <c r="L57" s="106"/>
      <c r="M57" s="106"/>
      <c r="N57" s="106"/>
      <c r="O57" s="106"/>
      <c r="P57" s="106"/>
      <c r="Q57" s="106"/>
      <c r="R57" s="106"/>
      <c r="S57" s="106"/>
      <c r="T57" s="106"/>
      <c r="U57" s="99"/>
      <c r="V57" s="99"/>
      <c r="W57" s="99"/>
      <c r="X57" s="99"/>
      <c r="Z57" s="99" t="s">
        <v>59</v>
      </c>
      <c r="AA57" s="99" t="s">
        <v>58</v>
      </c>
    </row>
    <row r="58" spans="3:27" ht="12">
      <c r="C58" s="99"/>
      <c r="D58" s="99"/>
      <c r="E58" s="99"/>
      <c r="F58" s="99"/>
      <c r="G58" s="99"/>
      <c r="H58" s="99"/>
      <c r="I58" s="99"/>
      <c r="J58" s="106"/>
      <c r="K58" s="106"/>
      <c r="L58" s="106"/>
      <c r="M58" s="106"/>
      <c r="N58" s="106"/>
      <c r="O58" s="106"/>
      <c r="P58" s="106"/>
      <c r="Q58" s="106"/>
      <c r="R58" s="106"/>
      <c r="S58" s="106"/>
      <c r="T58" s="106"/>
      <c r="U58" s="99"/>
      <c r="V58" s="99"/>
      <c r="W58" s="99"/>
      <c r="X58" s="99"/>
      <c r="Z58" s="99" t="s">
        <v>45</v>
      </c>
      <c r="AA58" s="99" t="s">
        <v>57</v>
      </c>
    </row>
    <row r="59" spans="3:27" ht="12">
      <c r="C59" s="99"/>
      <c r="D59" s="99"/>
      <c r="E59" s="99"/>
      <c r="F59" s="99"/>
      <c r="G59" s="99"/>
      <c r="H59" s="99"/>
      <c r="I59" s="99"/>
      <c r="J59" s="106"/>
      <c r="K59" s="106"/>
      <c r="L59" s="106"/>
      <c r="M59" s="106"/>
      <c r="N59" s="106"/>
      <c r="O59" s="106"/>
      <c r="P59" s="106"/>
      <c r="Q59" s="106"/>
      <c r="R59" s="106"/>
      <c r="S59" s="106"/>
      <c r="T59" s="106"/>
      <c r="U59" s="99"/>
      <c r="V59" s="99"/>
      <c r="W59" s="99"/>
      <c r="X59" s="99"/>
      <c r="Z59" s="99" t="s">
        <v>56</v>
      </c>
      <c r="AA59" s="99" t="s">
        <v>55</v>
      </c>
    </row>
    <row r="60" spans="3:27" ht="12">
      <c r="C60" s="99"/>
      <c r="D60" s="99"/>
      <c r="E60" s="99"/>
      <c r="F60" s="99"/>
      <c r="G60" s="99"/>
      <c r="H60" s="99"/>
      <c r="I60" s="99"/>
      <c r="J60" s="106"/>
      <c r="K60" s="106"/>
      <c r="L60" s="106"/>
      <c r="M60" s="106"/>
      <c r="N60" s="106"/>
      <c r="O60" s="106"/>
      <c r="P60" s="106"/>
      <c r="Q60" s="106"/>
      <c r="R60" s="106"/>
      <c r="S60" s="106"/>
      <c r="T60" s="106"/>
      <c r="U60" s="99"/>
      <c r="V60" s="99"/>
      <c r="W60" s="99"/>
      <c r="X60" s="99"/>
      <c r="Z60" s="99" t="s">
        <v>54</v>
      </c>
      <c r="AA60" s="99" t="s">
        <v>53</v>
      </c>
    </row>
    <row r="61" spans="3:27" ht="12">
      <c r="C61" s="99"/>
      <c r="D61" s="99"/>
      <c r="E61" s="99"/>
      <c r="F61" s="99"/>
      <c r="G61" s="99"/>
      <c r="H61" s="99"/>
      <c r="I61" s="99"/>
      <c r="J61" s="106"/>
      <c r="K61" s="106"/>
      <c r="L61" s="106"/>
      <c r="M61" s="106"/>
      <c r="N61" s="106"/>
      <c r="O61" s="106"/>
      <c r="P61" s="106"/>
      <c r="Q61" s="106"/>
      <c r="R61" s="106"/>
      <c r="S61" s="106"/>
      <c r="T61" s="106"/>
      <c r="U61" s="99"/>
      <c r="V61" s="99"/>
      <c r="W61" s="99"/>
      <c r="X61" s="99"/>
      <c r="Z61" s="99" t="s">
        <v>52</v>
      </c>
      <c r="AA61" s="99" t="s">
        <v>51</v>
      </c>
    </row>
    <row r="62" spans="3:27" ht="12">
      <c r="C62" s="99"/>
      <c r="D62" s="99"/>
      <c r="E62" s="99"/>
      <c r="F62" s="99"/>
      <c r="G62" s="99"/>
      <c r="H62" s="99"/>
      <c r="I62" s="99"/>
      <c r="J62" s="106"/>
      <c r="K62" s="106"/>
      <c r="L62" s="106"/>
      <c r="M62" s="106"/>
      <c r="N62" s="106"/>
      <c r="O62" s="106"/>
      <c r="P62" s="106"/>
      <c r="Q62" s="106"/>
      <c r="R62" s="106"/>
      <c r="S62" s="106"/>
      <c r="T62" s="106"/>
      <c r="U62" s="99"/>
      <c r="V62" s="99"/>
      <c r="W62" s="99"/>
      <c r="X62" s="99"/>
      <c r="Z62" s="99" t="s">
        <v>50</v>
      </c>
      <c r="AA62" s="99" t="s">
        <v>49</v>
      </c>
    </row>
    <row r="64" spans="1:27" ht="12">
      <c r="A64" s="99" t="s">
        <v>136</v>
      </c>
      <c r="B64" s="99" t="s">
        <v>135</v>
      </c>
      <c r="Z64" s="99" t="s">
        <v>136</v>
      </c>
      <c r="AA64" s="99" t="s">
        <v>135</v>
      </c>
    </row>
    <row r="65" spans="1:27" ht="12">
      <c r="A65" s="99" t="s">
        <v>134</v>
      </c>
      <c r="B65" s="99" t="s">
        <v>133</v>
      </c>
      <c r="Z65" s="99" t="s">
        <v>134</v>
      </c>
      <c r="AA65" s="99" t="s">
        <v>133</v>
      </c>
    </row>
    <row r="67" spans="1:49" ht="12.75">
      <c r="A67" s="102" t="s">
        <v>132</v>
      </c>
      <c r="B67" s="102" t="s">
        <v>131</v>
      </c>
      <c r="C67" s="102" t="s">
        <v>130</v>
      </c>
      <c r="D67" s="102" t="s">
        <v>129</v>
      </c>
      <c r="E67" s="102" t="s">
        <v>128</v>
      </c>
      <c r="F67" s="102" t="s">
        <v>127</v>
      </c>
      <c r="G67" s="102" t="s">
        <v>126</v>
      </c>
      <c r="H67" s="102" t="s">
        <v>125</v>
      </c>
      <c r="I67" s="102" t="s">
        <v>124</v>
      </c>
      <c r="J67" s="102" t="s">
        <v>123</v>
      </c>
      <c r="K67" s="102" t="s">
        <v>122</v>
      </c>
      <c r="L67" s="102" t="s">
        <v>121</v>
      </c>
      <c r="M67" s="102" t="s">
        <v>120</v>
      </c>
      <c r="N67" s="102" t="s">
        <v>119</v>
      </c>
      <c r="O67" s="102" t="s">
        <v>118</v>
      </c>
      <c r="P67" s="102" t="s">
        <v>117</v>
      </c>
      <c r="Q67" s="102" t="s">
        <v>116</v>
      </c>
      <c r="R67" s="102" t="s">
        <v>115</v>
      </c>
      <c r="S67" s="102" t="s">
        <v>114</v>
      </c>
      <c r="T67" s="102" t="s">
        <v>113</v>
      </c>
      <c r="U67" s="102" t="s">
        <v>112</v>
      </c>
      <c r="V67" s="102" t="s">
        <v>111</v>
      </c>
      <c r="W67" s="129">
        <v>2020</v>
      </c>
      <c r="X67" s="129" t="s">
        <v>288</v>
      </c>
      <c r="Z67" s="102" t="s">
        <v>132</v>
      </c>
      <c r="AA67" s="102" t="s">
        <v>131</v>
      </c>
      <c r="AB67" s="143" t="s">
        <v>130</v>
      </c>
      <c r="AC67" s="143" t="s">
        <v>129</v>
      </c>
      <c r="AD67" s="143" t="s">
        <v>128</v>
      </c>
      <c r="AE67" s="143" t="s">
        <v>127</v>
      </c>
      <c r="AF67" s="143" t="s">
        <v>126</v>
      </c>
      <c r="AG67" s="143" t="s">
        <v>125</v>
      </c>
      <c r="AH67" s="143" t="s">
        <v>124</v>
      </c>
      <c r="AI67" s="143" t="s">
        <v>123</v>
      </c>
      <c r="AJ67" s="143" t="s">
        <v>122</v>
      </c>
      <c r="AK67" s="143" t="s">
        <v>121</v>
      </c>
      <c r="AL67" s="143" t="s">
        <v>120</v>
      </c>
      <c r="AM67" s="143" t="s">
        <v>119</v>
      </c>
      <c r="AN67" s="143" t="s">
        <v>118</v>
      </c>
      <c r="AO67" s="143" t="s">
        <v>117</v>
      </c>
      <c r="AP67" s="143" t="s">
        <v>116</v>
      </c>
      <c r="AQ67" s="143" t="s">
        <v>115</v>
      </c>
      <c r="AR67" s="143" t="s">
        <v>114</v>
      </c>
      <c r="AS67" s="143" t="s">
        <v>113</v>
      </c>
      <c r="AT67" s="143" t="s">
        <v>112</v>
      </c>
      <c r="AU67" s="143" t="s">
        <v>111</v>
      </c>
      <c r="AV67" s="143" t="s">
        <v>287</v>
      </c>
      <c r="AW67" s="143" t="s">
        <v>288</v>
      </c>
    </row>
    <row r="68" spans="1:53" ht="12.75">
      <c r="A68" s="102" t="s">
        <v>293</v>
      </c>
      <c r="B68" s="102" t="s">
        <v>290</v>
      </c>
      <c r="C68" s="104">
        <v>76205.09</v>
      </c>
      <c r="D68" s="104">
        <v>66817</v>
      </c>
      <c r="E68" s="104">
        <v>64699.23</v>
      </c>
      <c r="F68" s="104">
        <v>57586.64</v>
      </c>
      <c r="G68" s="104">
        <v>64581.12</v>
      </c>
      <c r="H68" s="104">
        <v>56454.01</v>
      </c>
      <c r="I68" s="104">
        <v>51281.98</v>
      </c>
      <c r="J68" s="104">
        <v>58057.34</v>
      </c>
      <c r="K68" s="104">
        <v>55261.23</v>
      </c>
      <c r="L68" s="104">
        <v>56092.04</v>
      </c>
      <c r="M68" s="104">
        <f>+SUM(M69:M95)</f>
        <v>50493.27</v>
      </c>
      <c r="N68" s="104">
        <v>56635.7</v>
      </c>
      <c r="O68" s="104">
        <v>49445.85</v>
      </c>
      <c r="P68" s="104">
        <v>48197.3</v>
      </c>
      <c r="Q68" s="104">
        <v>53174.64</v>
      </c>
      <c r="R68" s="104">
        <v>47645.66</v>
      </c>
      <c r="S68" s="104">
        <v>50559.02</v>
      </c>
      <c r="T68" s="104">
        <v>55772.99</v>
      </c>
      <c r="U68" s="104">
        <v>46776.62</v>
      </c>
      <c r="V68" s="103">
        <v>51151.8</v>
      </c>
      <c r="W68" s="130">
        <v>55316.13</v>
      </c>
      <c r="X68" s="130" t="s">
        <v>41</v>
      </c>
      <c r="Z68" s="102" t="s">
        <v>293</v>
      </c>
      <c r="AA68" s="102" t="s">
        <v>290</v>
      </c>
      <c r="AB68" s="156" t="s">
        <v>44</v>
      </c>
      <c r="AC68" s="156" t="s">
        <v>44</v>
      </c>
      <c r="AD68" s="156" t="s">
        <v>44</v>
      </c>
      <c r="AE68" s="156" t="s">
        <v>44</v>
      </c>
      <c r="AF68" s="156" t="s">
        <v>44</v>
      </c>
      <c r="AG68" s="156" t="s">
        <v>44</v>
      </c>
      <c r="AH68" s="156" t="s">
        <v>44</v>
      </c>
      <c r="AI68" s="156" t="s">
        <v>44</v>
      </c>
      <c r="AJ68" s="156" t="s">
        <v>44</v>
      </c>
      <c r="AK68" s="156" t="s">
        <v>44</v>
      </c>
      <c r="AL68" s="156" t="s">
        <v>44</v>
      </c>
      <c r="AM68" s="156" t="s">
        <v>44</v>
      </c>
      <c r="AN68" s="156" t="s">
        <v>44</v>
      </c>
      <c r="AO68" s="156" t="s">
        <v>44</v>
      </c>
      <c r="AP68" s="156" t="s">
        <v>44</v>
      </c>
      <c r="AQ68" s="156" t="s">
        <v>44</v>
      </c>
      <c r="AR68" s="156" t="s">
        <v>44</v>
      </c>
      <c r="AS68" s="156" t="s">
        <v>44</v>
      </c>
      <c r="AT68" s="156" t="s">
        <v>44</v>
      </c>
      <c r="AU68" s="156" t="s">
        <v>44</v>
      </c>
      <c r="AV68" s="156" t="s">
        <v>44</v>
      </c>
      <c r="AW68" s="156" t="s">
        <v>44</v>
      </c>
      <c r="AZ68" s="102" t="s">
        <v>293</v>
      </c>
      <c r="BA68" s="139">
        <f>+((W68/C68)-1)*100</f>
        <v>-27.411502302536483</v>
      </c>
    </row>
    <row r="69" spans="1:53" ht="12.75">
      <c r="A69" s="102" t="s">
        <v>109</v>
      </c>
      <c r="B69" s="102" t="s">
        <v>2</v>
      </c>
      <c r="C69" s="104">
        <v>2921.9</v>
      </c>
      <c r="D69" s="104">
        <v>2564.3</v>
      </c>
      <c r="E69" s="104">
        <v>2909</v>
      </c>
      <c r="F69" s="104">
        <v>2522.1</v>
      </c>
      <c r="G69" s="104">
        <v>3229.6</v>
      </c>
      <c r="H69" s="104">
        <v>2780.9</v>
      </c>
      <c r="I69" s="104">
        <v>2592.8</v>
      </c>
      <c r="J69" s="104">
        <v>3189.8</v>
      </c>
      <c r="K69" s="104">
        <v>2946.9</v>
      </c>
      <c r="L69" s="104">
        <v>3296.4</v>
      </c>
      <c r="M69" s="104">
        <v>3455.8</v>
      </c>
      <c r="N69" s="104">
        <v>4128.67</v>
      </c>
      <c r="O69" s="104">
        <v>2811.5</v>
      </c>
      <c r="P69" s="104">
        <v>3428</v>
      </c>
      <c r="Q69" s="104">
        <v>4121.45</v>
      </c>
      <c r="R69" s="104">
        <v>3665.46</v>
      </c>
      <c r="S69" s="104">
        <v>3404.64</v>
      </c>
      <c r="T69" s="104">
        <v>4416.67</v>
      </c>
      <c r="U69" s="104">
        <v>3045.44</v>
      </c>
      <c r="V69" s="103">
        <v>4027.62</v>
      </c>
      <c r="W69" s="130">
        <v>3979.7</v>
      </c>
      <c r="X69" s="130" t="s">
        <v>41</v>
      </c>
      <c r="Z69" s="102" t="s">
        <v>109</v>
      </c>
      <c r="AA69" s="102" t="s">
        <v>2</v>
      </c>
      <c r="AB69" s="156" t="s">
        <v>44</v>
      </c>
      <c r="AC69" s="156" t="s">
        <v>44</v>
      </c>
      <c r="AD69" s="156" t="s">
        <v>44</v>
      </c>
      <c r="AE69" s="156" t="s">
        <v>44</v>
      </c>
      <c r="AF69" s="156" t="s">
        <v>44</v>
      </c>
      <c r="AG69" s="156" t="s">
        <v>44</v>
      </c>
      <c r="AH69" s="156" t="s">
        <v>44</v>
      </c>
      <c r="AI69" s="156" t="s">
        <v>44</v>
      </c>
      <c r="AJ69" s="156" t="s">
        <v>44</v>
      </c>
      <c r="AK69" s="156" t="s">
        <v>44</v>
      </c>
      <c r="AL69" s="156" t="s">
        <v>44</v>
      </c>
      <c r="AM69" s="156" t="s">
        <v>44</v>
      </c>
      <c r="AN69" s="156" t="s">
        <v>44</v>
      </c>
      <c r="AO69" s="156" t="s">
        <v>44</v>
      </c>
      <c r="AP69" s="156" t="s">
        <v>44</v>
      </c>
      <c r="AQ69" s="156" t="s">
        <v>44</v>
      </c>
      <c r="AR69" s="156" t="s">
        <v>44</v>
      </c>
      <c r="AS69" s="156" t="s">
        <v>44</v>
      </c>
      <c r="AT69" s="156" t="s">
        <v>44</v>
      </c>
      <c r="AU69" s="156" t="s">
        <v>44</v>
      </c>
      <c r="AV69" s="156" t="s">
        <v>45</v>
      </c>
      <c r="AW69" s="156" t="s">
        <v>44</v>
      </c>
      <c r="AZ69" s="102" t="s">
        <v>109</v>
      </c>
      <c r="BA69" s="139">
        <f aca="true" t="shared" si="0" ref="BA69:BA95">+((W69/C69)-1)*100</f>
        <v>36.20247099490057</v>
      </c>
    </row>
    <row r="70" spans="1:53" ht="12.75">
      <c r="A70" s="102" t="s">
        <v>108</v>
      </c>
      <c r="B70" s="102" t="s">
        <v>3</v>
      </c>
      <c r="C70" s="104">
        <v>397.5</v>
      </c>
      <c r="D70" s="104">
        <v>600.4</v>
      </c>
      <c r="E70" s="104">
        <v>627.3</v>
      </c>
      <c r="F70" s="104">
        <v>450.2</v>
      </c>
      <c r="G70" s="104">
        <v>573.2</v>
      </c>
      <c r="H70" s="104">
        <v>375.5</v>
      </c>
      <c r="I70" s="104">
        <v>386.1</v>
      </c>
      <c r="J70" s="104">
        <v>298.7</v>
      </c>
      <c r="K70" s="104">
        <v>353.1</v>
      </c>
      <c r="L70" s="104">
        <v>231.7</v>
      </c>
      <c r="M70" s="104">
        <v>251.2</v>
      </c>
      <c r="N70" s="104">
        <v>232.31</v>
      </c>
      <c r="O70" s="104">
        <v>151.3</v>
      </c>
      <c r="P70" s="104">
        <v>186.53</v>
      </c>
      <c r="Q70" s="104">
        <v>132.65</v>
      </c>
      <c r="R70" s="104">
        <v>164.87</v>
      </c>
      <c r="S70" s="104">
        <v>127.18</v>
      </c>
      <c r="T70" s="104">
        <v>227.71</v>
      </c>
      <c r="U70" s="104">
        <v>261.69</v>
      </c>
      <c r="V70" s="103">
        <v>197.41</v>
      </c>
      <c r="W70" s="130">
        <v>192</v>
      </c>
      <c r="X70" s="130" t="s">
        <v>41</v>
      </c>
      <c r="Z70" s="102" t="s">
        <v>108</v>
      </c>
      <c r="AA70" s="102" t="s">
        <v>3</v>
      </c>
      <c r="AB70" s="156" t="s">
        <v>44</v>
      </c>
      <c r="AC70" s="156" t="s">
        <v>44</v>
      </c>
      <c r="AD70" s="156" t="s">
        <v>44</v>
      </c>
      <c r="AE70" s="156" t="s">
        <v>44</v>
      </c>
      <c r="AF70" s="156" t="s">
        <v>44</v>
      </c>
      <c r="AG70" s="156" t="s">
        <v>44</v>
      </c>
      <c r="AH70" s="156" t="s">
        <v>44</v>
      </c>
      <c r="AI70" s="156" t="s">
        <v>44</v>
      </c>
      <c r="AJ70" s="156" t="s">
        <v>44</v>
      </c>
      <c r="AK70" s="156" t="s">
        <v>44</v>
      </c>
      <c r="AL70" s="156" t="s">
        <v>44</v>
      </c>
      <c r="AM70" s="156" t="s">
        <v>44</v>
      </c>
      <c r="AN70" s="156" t="s">
        <v>44</v>
      </c>
      <c r="AO70" s="156" t="s">
        <v>44</v>
      </c>
      <c r="AP70" s="156" t="s">
        <v>44</v>
      </c>
      <c r="AQ70" s="156" t="s">
        <v>44</v>
      </c>
      <c r="AR70" s="156" t="s">
        <v>44</v>
      </c>
      <c r="AS70" s="156" t="s">
        <v>44</v>
      </c>
      <c r="AT70" s="156" t="s">
        <v>44</v>
      </c>
      <c r="AU70" s="156" t="s">
        <v>44</v>
      </c>
      <c r="AV70" s="156" t="s">
        <v>44</v>
      </c>
      <c r="AW70" s="156" t="s">
        <v>44</v>
      </c>
      <c r="AZ70" s="102" t="s">
        <v>108</v>
      </c>
      <c r="BA70" s="139">
        <f t="shared" si="0"/>
        <v>-51.698113207547166</v>
      </c>
    </row>
    <row r="71" spans="1:53" ht="12.75">
      <c r="A71" s="102" t="s">
        <v>107</v>
      </c>
      <c r="B71" s="102" t="s">
        <v>4</v>
      </c>
      <c r="C71" s="104">
        <v>1476</v>
      </c>
      <c r="D71" s="104">
        <v>1130.5</v>
      </c>
      <c r="E71" s="104">
        <v>900.8</v>
      </c>
      <c r="F71" s="104">
        <v>682.5</v>
      </c>
      <c r="G71" s="104">
        <v>861.8</v>
      </c>
      <c r="H71" s="104">
        <v>1013</v>
      </c>
      <c r="I71" s="104">
        <v>692.2</v>
      </c>
      <c r="J71" s="104">
        <v>820.5</v>
      </c>
      <c r="K71" s="104">
        <v>769.6</v>
      </c>
      <c r="L71" s="104">
        <v>752.5</v>
      </c>
      <c r="M71" s="104">
        <v>665.18</v>
      </c>
      <c r="N71" s="104">
        <v>805.33</v>
      </c>
      <c r="O71" s="104">
        <v>661.8</v>
      </c>
      <c r="P71" s="104">
        <v>536.45</v>
      </c>
      <c r="Q71" s="104">
        <v>697.54</v>
      </c>
      <c r="R71" s="104">
        <v>504.96</v>
      </c>
      <c r="S71" s="104">
        <v>699.61</v>
      </c>
      <c r="T71" s="104">
        <v>688.97</v>
      </c>
      <c r="U71" s="104">
        <v>583.56</v>
      </c>
      <c r="V71" s="103">
        <v>622.6</v>
      </c>
      <c r="W71" s="130">
        <v>696.22</v>
      </c>
      <c r="X71" s="130" t="s">
        <v>41</v>
      </c>
      <c r="Z71" s="102" t="s">
        <v>107</v>
      </c>
      <c r="AA71" s="102" t="s">
        <v>4</v>
      </c>
      <c r="AB71" s="156" t="s">
        <v>44</v>
      </c>
      <c r="AC71" s="156" t="s">
        <v>44</v>
      </c>
      <c r="AD71" s="156" t="s">
        <v>69</v>
      </c>
      <c r="AE71" s="156" t="s">
        <v>44</v>
      </c>
      <c r="AF71" s="156" t="s">
        <v>44</v>
      </c>
      <c r="AG71" s="156" t="s">
        <v>44</v>
      </c>
      <c r="AH71" s="156" t="s">
        <v>44</v>
      </c>
      <c r="AI71" s="156" t="s">
        <v>44</v>
      </c>
      <c r="AJ71" s="156" t="s">
        <v>44</v>
      </c>
      <c r="AK71" s="156" t="s">
        <v>44</v>
      </c>
      <c r="AL71" s="156" t="s">
        <v>44</v>
      </c>
      <c r="AM71" s="156" t="s">
        <v>44</v>
      </c>
      <c r="AN71" s="156" t="s">
        <v>44</v>
      </c>
      <c r="AO71" s="156" t="s">
        <v>44</v>
      </c>
      <c r="AP71" s="156" t="s">
        <v>44</v>
      </c>
      <c r="AQ71" s="156" t="s">
        <v>44</v>
      </c>
      <c r="AR71" s="156" t="s">
        <v>44</v>
      </c>
      <c r="AS71" s="156" t="s">
        <v>44</v>
      </c>
      <c r="AT71" s="156" t="s">
        <v>44</v>
      </c>
      <c r="AU71" s="156" t="s">
        <v>44</v>
      </c>
      <c r="AV71" s="156" t="s">
        <v>44</v>
      </c>
      <c r="AW71" s="156" t="s">
        <v>44</v>
      </c>
      <c r="AZ71" s="102" t="s">
        <v>107</v>
      </c>
      <c r="BA71" s="139">
        <f t="shared" si="0"/>
        <v>-52.83062330623306</v>
      </c>
    </row>
    <row r="72" spans="1:53" ht="12.75">
      <c r="A72" s="102" t="s">
        <v>106</v>
      </c>
      <c r="B72" s="102" t="s">
        <v>5</v>
      </c>
      <c r="C72" s="104">
        <v>1645.2</v>
      </c>
      <c r="D72" s="104">
        <v>1543</v>
      </c>
      <c r="E72" s="104">
        <v>1486.5</v>
      </c>
      <c r="F72" s="104">
        <v>1412.2</v>
      </c>
      <c r="G72" s="104">
        <v>1629.4</v>
      </c>
      <c r="H72" s="104">
        <v>1576.4</v>
      </c>
      <c r="I72" s="104">
        <v>1361.2</v>
      </c>
      <c r="J72" s="104">
        <v>1625.6</v>
      </c>
      <c r="K72" s="104">
        <v>1705</v>
      </c>
      <c r="L72" s="104">
        <v>1617.7</v>
      </c>
      <c r="M72" s="104">
        <v>1357.8</v>
      </c>
      <c r="N72" s="104">
        <v>1620.2</v>
      </c>
      <c r="O72" s="104">
        <v>1664.2</v>
      </c>
      <c r="P72" s="104">
        <v>1646.3</v>
      </c>
      <c r="Q72" s="104">
        <v>964.5</v>
      </c>
      <c r="R72" s="104">
        <v>1748</v>
      </c>
      <c r="S72" s="104">
        <v>1954</v>
      </c>
      <c r="T72" s="104">
        <v>2171</v>
      </c>
      <c r="U72" s="104">
        <v>1806.8</v>
      </c>
      <c r="V72" s="103">
        <v>2408.7</v>
      </c>
      <c r="W72" s="130">
        <v>2762.9</v>
      </c>
      <c r="X72" s="130" t="s">
        <v>41</v>
      </c>
      <c r="Z72" s="102" t="s">
        <v>106</v>
      </c>
      <c r="AA72" s="102" t="s">
        <v>5</v>
      </c>
      <c r="AB72" s="156" t="s">
        <v>44</v>
      </c>
      <c r="AC72" s="156" t="s">
        <v>44</v>
      </c>
      <c r="AD72" s="156" t="s">
        <v>44</v>
      </c>
      <c r="AE72" s="156" t="s">
        <v>44</v>
      </c>
      <c r="AF72" s="156" t="s">
        <v>44</v>
      </c>
      <c r="AG72" s="156" t="s">
        <v>44</v>
      </c>
      <c r="AH72" s="156" t="s">
        <v>44</v>
      </c>
      <c r="AI72" s="156" t="s">
        <v>44</v>
      </c>
      <c r="AJ72" s="156" t="s">
        <v>44</v>
      </c>
      <c r="AK72" s="156" t="s">
        <v>44</v>
      </c>
      <c r="AL72" s="156" t="s">
        <v>44</v>
      </c>
      <c r="AM72" s="156" t="s">
        <v>44</v>
      </c>
      <c r="AN72" s="156" t="s">
        <v>44</v>
      </c>
      <c r="AO72" s="156" t="s">
        <v>44</v>
      </c>
      <c r="AP72" s="156" t="s">
        <v>44</v>
      </c>
      <c r="AQ72" s="156" t="s">
        <v>44</v>
      </c>
      <c r="AR72" s="156" t="s">
        <v>44</v>
      </c>
      <c r="AS72" s="156" t="s">
        <v>44</v>
      </c>
      <c r="AT72" s="156" t="s">
        <v>44</v>
      </c>
      <c r="AU72" s="156" t="s">
        <v>44</v>
      </c>
      <c r="AV72" s="156" t="s">
        <v>44</v>
      </c>
      <c r="AW72" s="156" t="s">
        <v>44</v>
      </c>
      <c r="AZ72" s="102" t="s">
        <v>106</v>
      </c>
      <c r="BA72" s="139">
        <f t="shared" si="0"/>
        <v>67.93702893265257</v>
      </c>
    </row>
    <row r="73" spans="1:53" ht="12.75">
      <c r="A73" s="102" t="s">
        <v>105</v>
      </c>
      <c r="B73" s="102" t="s">
        <v>6</v>
      </c>
      <c r="C73" s="104">
        <v>13193</v>
      </c>
      <c r="D73" s="104">
        <v>11502.8</v>
      </c>
      <c r="E73" s="104">
        <v>11113.9</v>
      </c>
      <c r="F73" s="104">
        <v>9915.7</v>
      </c>
      <c r="G73" s="104">
        <v>13043.6</v>
      </c>
      <c r="H73" s="104">
        <v>11624.3</v>
      </c>
      <c r="I73" s="104">
        <v>10030.6</v>
      </c>
      <c r="J73" s="104">
        <v>11643.8</v>
      </c>
      <c r="K73" s="104">
        <v>11369</v>
      </c>
      <c r="L73" s="104">
        <v>11683.1</v>
      </c>
      <c r="M73" s="104">
        <v>10143.09</v>
      </c>
      <c r="N73" s="104">
        <v>11837.2</v>
      </c>
      <c r="O73" s="104">
        <v>10665.6</v>
      </c>
      <c r="P73" s="104">
        <v>9669.7</v>
      </c>
      <c r="Q73" s="104">
        <v>11607.3</v>
      </c>
      <c r="R73" s="104">
        <v>10370.2</v>
      </c>
      <c r="S73" s="104">
        <v>10772.1</v>
      </c>
      <c r="T73" s="104">
        <v>11720</v>
      </c>
      <c r="U73" s="104">
        <v>8920.8</v>
      </c>
      <c r="V73" s="103">
        <v>10602.2</v>
      </c>
      <c r="W73" s="130">
        <v>11715.1</v>
      </c>
      <c r="X73" s="130" t="s">
        <v>41</v>
      </c>
      <c r="Z73" s="102" t="s">
        <v>105</v>
      </c>
      <c r="AA73" s="102" t="s">
        <v>6</v>
      </c>
      <c r="AB73" s="156" t="s">
        <v>44</v>
      </c>
      <c r="AC73" s="156" t="s">
        <v>44</v>
      </c>
      <c r="AD73" s="156" t="s">
        <v>44</v>
      </c>
      <c r="AE73" s="156" t="s">
        <v>44</v>
      </c>
      <c r="AF73" s="156" t="s">
        <v>44</v>
      </c>
      <c r="AG73" s="156" t="s">
        <v>44</v>
      </c>
      <c r="AH73" s="156" t="s">
        <v>44</v>
      </c>
      <c r="AI73" s="156" t="s">
        <v>44</v>
      </c>
      <c r="AJ73" s="156" t="s">
        <v>44</v>
      </c>
      <c r="AK73" s="156" t="s">
        <v>44</v>
      </c>
      <c r="AL73" s="156" t="s">
        <v>44</v>
      </c>
      <c r="AM73" s="156" t="s">
        <v>44</v>
      </c>
      <c r="AN73" s="156" t="s">
        <v>44</v>
      </c>
      <c r="AO73" s="156" t="s">
        <v>44</v>
      </c>
      <c r="AP73" s="156" t="s">
        <v>44</v>
      </c>
      <c r="AQ73" s="156" t="s">
        <v>44</v>
      </c>
      <c r="AR73" s="156" t="s">
        <v>44</v>
      </c>
      <c r="AS73" s="156" t="s">
        <v>44</v>
      </c>
      <c r="AT73" s="156" t="s">
        <v>44</v>
      </c>
      <c r="AU73" s="156" t="s">
        <v>44</v>
      </c>
      <c r="AV73" s="156" t="s">
        <v>44</v>
      </c>
      <c r="AW73" s="156" t="s">
        <v>44</v>
      </c>
      <c r="AZ73" s="102" t="s">
        <v>105</v>
      </c>
      <c r="BA73" s="139">
        <f t="shared" si="0"/>
        <v>-11.202152656711895</v>
      </c>
    </row>
    <row r="74" spans="1:53" ht="12.75">
      <c r="A74" s="102" t="s">
        <v>104</v>
      </c>
      <c r="B74" s="102" t="s">
        <v>7</v>
      </c>
      <c r="C74" s="104">
        <v>471.7</v>
      </c>
      <c r="D74" s="104">
        <v>343.1</v>
      </c>
      <c r="E74" s="104">
        <v>210.9</v>
      </c>
      <c r="F74" s="104">
        <v>244.4</v>
      </c>
      <c r="G74" s="104">
        <v>110.4</v>
      </c>
      <c r="H74" s="104">
        <v>148.3</v>
      </c>
      <c r="I74" s="104">
        <v>104</v>
      </c>
      <c r="J74" s="104">
        <v>135.6</v>
      </c>
      <c r="K74" s="104">
        <v>79.5</v>
      </c>
      <c r="L74" s="104">
        <v>89.9</v>
      </c>
      <c r="M74" s="104">
        <v>110.2</v>
      </c>
      <c r="N74" s="104">
        <v>110.6</v>
      </c>
      <c r="O74" s="104">
        <v>102</v>
      </c>
      <c r="P74" s="104">
        <v>92.6</v>
      </c>
      <c r="Q74" s="104">
        <v>82.3</v>
      </c>
      <c r="R74" s="104">
        <v>80.7</v>
      </c>
      <c r="S74" s="104">
        <v>62.91</v>
      </c>
      <c r="T74" s="104">
        <v>63.24</v>
      </c>
      <c r="U74" s="104">
        <v>58.03</v>
      </c>
      <c r="V74" s="103">
        <v>80.13</v>
      </c>
      <c r="W74" s="130">
        <v>88.39</v>
      </c>
      <c r="X74" s="130" t="s">
        <v>41</v>
      </c>
      <c r="Z74" s="102" t="s">
        <v>104</v>
      </c>
      <c r="AA74" s="102" t="s">
        <v>7</v>
      </c>
      <c r="AB74" s="156" t="s">
        <v>44</v>
      </c>
      <c r="AC74" s="156" t="s">
        <v>44</v>
      </c>
      <c r="AD74" s="156" t="s">
        <v>44</v>
      </c>
      <c r="AE74" s="156" t="s">
        <v>44</v>
      </c>
      <c r="AF74" s="156" t="s">
        <v>44</v>
      </c>
      <c r="AG74" s="156" t="s">
        <v>44</v>
      </c>
      <c r="AH74" s="156" t="s">
        <v>44</v>
      </c>
      <c r="AI74" s="156" t="s">
        <v>44</v>
      </c>
      <c r="AJ74" s="156" t="s">
        <v>44</v>
      </c>
      <c r="AK74" s="156" t="s">
        <v>44</v>
      </c>
      <c r="AL74" s="156" t="s">
        <v>44</v>
      </c>
      <c r="AM74" s="156" t="s">
        <v>44</v>
      </c>
      <c r="AN74" s="156" t="s">
        <v>44</v>
      </c>
      <c r="AO74" s="156" t="s">
        <v>44</v>
      </c>
      <c r="AP74" s="156" t="s">
        <v>44</v>
      </c>
      <c r="AQ74" s="156" t="s">
        <v>44</v>
      </c>
      <c r="AR74" s="156" t="s">
        <v>44</v>
      </c>
      <c r="AS74" s="156" t="s">
        <v>44</v>
      </c>
      <c r="AT74" s="156" t="s">
        <v>44</v>
      </c>
      <c r="AU74" s="156" t="s">
        <v>44</v>
      </c>
      <c r="AV74" s="156" t="s">
        <v>44</v>
      </c>
      <c r="AW74" s="156" t="s">
        <v>44</v>
      </c>
      <c r="AZ74" s="102" t="s">
        <v>104</v>
      </c>
      <c r="BA74" s="139">
        <f t="shared" si="0"/>
        <v>-81.26139495442018</v>
      </c>
    </row>
    <row r="75" spans="1:53" ht="12.75">
      <c r="A75" s="102" t="s">
        <v>103</v>
      </c>
      <c r="B75" s="102" t="s">
        <v>8</v>
      </c>
      <c r="C75" s="104">
        <v>454.8</v>
      </c>
      <c r="D75" s="104">
        <v>477.6</v>
      </c>
      <c r="E75" s="104">
        <v>518.6</v>
      </c>
      <c r="F75" s="104">
        <v>488.2</v>
      </c>
      <c r="G75" s="104">
        <v>552.2</v>
      </c>
      <c r="H75" s="104">
        <v>409.2</v>
      </c>
      <c r="I75" s="104">
        <v>382.86</v>
      </c>
      <c r="J75" s="104">
        <v>398.96</v>
      </c>
      <c r="K75" s="104">
        <v>344.95</v>
      </c>
      <c r="L75" s="104">
        <v>336.06</v>
      </c>
      <c r="M75" s="104">
        <v>419.61</v>
      </c>
      <c r="N75" s="104">
        <v>356.07</v>
      </c>
      <c r="O75" s="104">
        <v>232.02</v>
      </c>
      <c r="P75" s="104">
        <v>410.15</v>
      </c>
      <c r="Q75" s="104">
        <v>383.01</v>
      </c>
      <c r="R75" s="104">
        <v>360.09</v>
      </c>
      <c r="S75" s="104">
        <v>351.98</v>
      </c>
      <c r="T75" s="104">
        <v>412.43</v>
      </c>
      <c r="U75" s="104">
        <v>273.01</v>
      </c>
      <c r="V75" s="103">
        <v>382.37</v>
      </c>
      <c r="W75" s="130">
        <v>361.98</v>
      </c>
      <c r="X75" s="130" t="s">
        <v>41</v>
      </c>
      <c r="Z75" s="102" t="s">
        <v>103</v>
      </c>
      <c r="AA75" s="102" t="s">
        <v>8</v>
      </c>
      <c r="AB75" s="156" t="s">
        <v>44</v>
      </c>
      <c r="AC75" s="156" t="s">
        <v>44</v>
      </c>
      <c r="AD75" s="156" t="s">
        <v>44</v>
      </c>
      <c r="AE75" s="156" t="s">
        <v>44</v>
      </c>
      <c r="AF75" s="156" t="s">
        <v>44</v>
      </c>
      <c r="AG75" s="156" t="s">
        <v>44</v>
      </c>
      <c r="AH75" s="156" t="s">
        <v>44</v>
      </c>
      <c r="AI75" s="156" t="s">
        <v>44</v>
      </c>
      <c r="AJ75" s="156" t="s">
        <v>69</v>
      </c>
      <c r="AK75" s="156" t="s">
        <v>44</v>
      </c>
      <c r="AL75" s="156" t="s">
        <v>44</v>
      </c>
      <c r="AM75" s="156" t="s">
        <v>44</v>
      </c>
      <c r="AN75" s="156" t="s">
        <v>44</v>
      </c>
      <c r="AO75" s="156" t="s">
        <v>44</v>
      </c>
      <c r="AP75" s="156" t="s">
        <v>44</v>
      </c>
      <c r="AQ75" s="156" t="s">
        <v>44</v>
      </c>
      <c r="AR75" s="156" t="s">
        <v>44</v>
      </c>
      <c r="AS75" s="156" t="s">
        <v>44</v>
      </c>
      <c r="AT75" s="156" t="s">
        <v>44</v>
      </c>
      <c r="AU75" s="156" t="s">
        <v>44</v>
      </c>
      <c r="AV75" s="156" t="s">
        <v>46</v>
      </c>
      <c r="AW75" s="156" t="s">
        <v>44</v>
      </c>
      <c r="AZ75" s="102" t="s">
        <v>103</v>
      </c>
      <c r="BA75" s="139">
        <f t="shared" si="0"/>
        <v>-20.408970976253293</v>
      </c>
    </row>
    <row r="76" spans="1:53" ht="12.75">
      <c r="A76" s="102" t="s">
        <v>102</v>
      </c>
      <c r="B76" s="102" t="s">
        <v>9</v>
      </c>
      <c r="C76" s="104">
        <v>606.1</v>
      </c>
      <c r="D76" s="104">
        <v>698.5</v>
      </c>
      <c r="E76" s="104">
        <v>803.7</v>
      </c>
      <c r="F76" s="104">
        <v>746.73</v>
      </c>
      <c r="G76" s="104">
        <v>585.1</v>
      </c>
      <c r="H76" s="104">
        <v>572.79</v>
      </c>
      <c r="I76" s="104">
        <v>854.93</v>
      </c>
      <c r="J76" s="104">
        <v>640.33</v>
      </c>
      <c r="K76" s="104">
        <v>610.71</v>
      </c>
      <c r="L76" s="104">
        <v>604.81</v>
      </c>
      <c r="M76" s="104">
        <v>758.94</v>
      </c>
      <c r="N76" s="104">
        <v>757.82</v>
      </c>
      <c r="O76" s="104">
        <v>578.82</v>
      </c>
      <c r="P76" s="104">
        <v>667.72</v>
      </c>
      <c r="Q76" s="104">
        <v>612.64</v>
      </c>
      <c r="R76" s="104">
        <v>560.03</v>
      </c>
      <c r="S76" s="104">
        <v>519.05</v>
      </c>
      <c r="T76" s="104">
        <v>536.69</v>
      </c>
      <c r="U76" s="104">
        <v>465.77</v>
      </c>
      <c r="V76" s="103">
        <v>470.21</v>
      </c>
      <c r="W76" s="130">
        <v>316.41</v>
      </c>
      <c r="X76" s="130" t="s">
        <v>41</v>
      </c>
      <c r="Z76" s="102" t="s">
        <v>102</v>
      </c>
      <c r="AA76" s="102" t="s">
        <v>9</v>
      </c>
      <c r="AB76" s="156" t="s">
        <v>44</v>
      </c>
      <c r="AC76" s="156" t="s">
        <v>44</v>
      </c>
      <c r="AD76" s="156" t="s">
        <v>44</v>
      </c>
      <c r="AE76" s="156" t="s">
        <v>44</v>
      </c>
      <c r="AF76" s="156" t="s">
        <v>44</v>
      </c>
      <c r="AG76" s="156" t="s">
        <v>44</v>
      </c>
      <c r="AH76" s="156" t="s">
        <v>44</v>
      </c>
      <c r="AI76" s="156" t="s">
        <v>44</v>
      </c>
      <c r="AJ76" s="156" t="s">
        <v>44</v>
      </c>
      <c r="AK76" s="156" t="s">
        <v>44</v>
      </c>
      <c r="AL76" s="156" t="s">
        <v>44</v>
      </c>
      <c r="AM76" s="156" t="s">
        <v>44</v>
      </c>
      <c r="AN76" s="156" t="s">
        <v>44</v>
      </c>
      <c r="AO76" s="156" t="s">
        <v>44</v>
      </c>
      <c r="AP76" s="156" t="s">
        <v>44</v>
      </c>
      <c r="AQ76" s="156" t="s">
        <v>44</v>
      </c>
      <c r="AR76" s="156" t="s">
        <v>44</v>
      </c>
      <c r="AS76" s="156" t="s">
        <v>44</v>
      </c>
      <c r="AT76" s="156" t="s">
        <v>44</v>
      </c>
      <c r="AU76" s="156" t="s">
        <v>44</v>
      </c>
      <c r="AV76" s="156" t="s">
        <v>46</v>
      </c>
      <c r="AW76" s="156" t="s">
        <v>44</v>
      </c>
      <c r="AZ76" s="102" t="s">
        <v>102</v>
      </c>
      <c r="BA76" s="139">
        <f t="shared" si="0"/>
        <v>-47.795743276687006</v>
      </c>
    </row>
    <row r="77" spans="1:53" ht="12.75">
      <c r="A77" s="102" t="s">
        <v>101</v>
      </c>
      <c r="B77" s="102" t="s">
        <v>10</v>
      </c>
      <c r="C77" s="104">
        <v>3078.1</v>
      </c>
      <c r="D77" s="104">
        <v>2992.4</v>
      </c>
      <c r="E77" s="104">
        <v>3078.1</v>
      </c>
      <c r="F77" s="104">
        <v>2665</v>
      </c>
      <c r="G77" s="104">
        <v>2773.6</v>
      </c>
      <c r="H77" s="104">
        <v>2604</v>
      </c>
      <c r="I77" s="104">
        <v>2515</v>
      </c>
      <c r="J77" s="104">
        <v>2479.6</v>
      </c>
      <c r="K77" s="104">
        <v>2146.9</v>
      </c>
      <c r="L77" s="104">
        <v>2719.3</v>
      </c>
      <c r="M77" s="104">
        <v>2297.6</v>
      </c>
      <c r="N77" s="104">
        <v>2455.08</v>
      </c>
      <c r="O77" s="104">
        <v>2192.28</v>
      </c>
      <c r="P77" s="104">
        <v>2167.61</v>
      </c>
      <c r="Q77" s="104">
        <v>2543.93</v>
      </c>
      <c r="R77" s="104">
        <v>2284.07</v>
      </c>
      <c r="S77" s="104">
        <v>2246.2</v>
      </c>
      <c r="T77" s="104">
        <v>2239.47</v>
      </c>
      <c r="U77" s="104">
        <v>2010.93</v>
      </c>
      <c r="V77" s="103">
        <v>2259.32</v>
      </c>
      <c r="W77" s="130">
        <v>2138.85</v>
      </c>
      <c r="X77" s="130" t="s">
        <v>41</v>
      </c>
      <c r="Z77" s="102" t="s">
        <v>101</v>
      </c>
      <c r="AA77" s="102" t="s">
        <v>10</v>
      </c>
      <c r="AB77" s="156" t="s">
        <v>44</v>
      </c>
      <c r="AC77" s="156" t="s">
        <v>44</v>
      </c>
      <c r="AD77" s="156" t="s">
        <v>44</v>
      </c>
      <c r="AE77" s="156" t="s">
        <v>44</v>
      </c>
      <c r="AF77" s="156" t="s">
        <v>44</v>
      </c>
      <c r="AG77" s="156" t="s">
        <v>44</v>
      </c>
      <c r="AH77" s="156" t="s">
        <v>44</v>
      </c>
      <c r="AI77" s="156" t="s">
        <v>44</v>
      </c>
      <c r="AJ77" s="156" t="s">
        <v>44</v>
      </c>
      <c r="AK77" s="156" t="s">
        <v>44</v>
      </c>
      <c r="AL77" s="156" t="s">
        <v>44</v>
      </c>
      <c r="AM77" s="156" t="s">
        <v>44</v>
      </c>
      <c r="AN77" s="156" t="s">
        <v>44</v>
      </c>
      <c r="AO77" s="156" t="s">
        <v>44</v>
      </c>
      <c r="AP77" s="156" t="s">
        <v>44</v>
      </c>
      <c r="AQ77" s="156" t="s">
        <v>44</v>
      </c>
      <c r="AR77" s="156" t="s">
        <v>44</v>
      </c>
      <c r="AS77" s="156" t="s">
        <v>44</v>
      </c>
      <c r="AT77" s="156" t="s">
        <v>44</v>
      </c>
      <c r="AU77" s="156" t="s">
        <v>44</v>
      </c>
      <c r="AV77" s="156" t="s">
        <v>45</v>
      </c>
      <c r="AW77" s="156" t="s">
        <v>44</v>
      </c>
      <c r="AZ77" s="102" t="s">
        <v>101</v>
      </c>
      <c r="BA77" s="139">
        <f t="shared" si="0"/>
        <v>-30.513953412819596</v>
      </c>
    </row>
    <row r="78" spans="1:53" ht="12.75">
      <c r="A78" s="102" t="s">
        <v>100</v>
      </c>
      <c r="B78" s="102" t="s">
        <v>11</v>
      </c>
      <c r="C78" s="104">
        <v>6434.1</v>
      </c>
      <c r="D78" s="104">
        <v>6049.6</v>
      </c>
      <c r="E78" s="104">
        <v>6877.4</v>
      </c>
      <c r="F78" s="104">
        <v>6355.1</v>
      </c>
      <c r="G78" s="104">
        <v>7255.4</v>
      </c>
      <c r="H78" s="104">
        <v>6604.6</v>
      </c>
      <c r="I78" s="104">
        <v>6362.8</v>
      </c>
      <c r="J78" s="104">
        <v>7205.8</v>
      </c>
      <c r="K78" s="104">
        <v>6808.2</v>
      </c>
      <c r="L78" s="104">
        <v>7164.2</v>
      </c>
      <c r="M78" s="104">
        <v>6622.04</v>
      </c>
      <c r="N78" s="104">
        <v>7440.22</v>
      </c>
      <c r="O78" s="104">
        <v>6376.06</v>
      </c>
      <c r="P78" s="104">
        <v>6953.28</v>
      </c>
      <c r="Q78" s="104">
        <v>8085.18</v>
      </c>
      <c r="R78" s="104">
        <v>7119.84</v>
      </c>
      <c r="S78" s="104">
        <v>6954.98</v>
      </c>
      <c r="T78" s="104">
        <v>8547.35</v>
      </c>
      <c r="U78" s="104">
        <v>7860.38</v>
      </c>
      <c r="V78" s="103">
        <v>8560.41</v>
      </c>
      <c r="W78" s="130">
        <v>8670.92</v>
      </c>
      <c r="X78" s="130" t="s">
        <v>41</v>
      </c>
      <c r="Z78" s="102" t="s">
        <v>100</v>
      </c>
      <c r="AA78" s="102" t="s">
        <v>11</v>
      </c>
      <c r="AB78" s="156" t="s">
        <v>44</v>
      </c>
      <c r="AC78" s="156" t="s">
        <v>44</v>
      </c>
      <c r="AD78" s="156" t="s">
        <v>44</v>
      </c>
      <c r="AE78" s="156" t="s">
        <v>44</v>
      </c>
      <c r="AF78" s="156" t="s">
        <v>44</v>
      </c>
      <c r="AG78" s="156" t="s">
        <v>44</v>
      </c>
      <c r="AH78" s="156" t="s">
        <v>44</v>
      </c>
      <c r="AI78" s="156" t="s">
        <v>44</v>
      </c>
      <c r="AJ78" s="156" t="s">
        <v>44</v>
      </c>
      <c r="AK78" s="156" t="s">
        <v>44</v>
      </c>
      <c r="AL78" s="156" t="s">
        <v>44</v>
      </c>
      <c r="AM78" s="156" t="s">
        <v>44</v>
      </c>
      <c r="AN78" s="156" t="s">
        <v>44</v>
      </c>
      <c r="AO78" s="156" t="s">
        <v>44</v>
      </c>
      <c r="AP78" s="156" t="s">
        <v>44</v>
      </c>
      <c r="AQ78" s="156" t="s">
        <v>44</v>
      </c>
      <c r="AR78" s="156" t="s">
        <v>44</v>
      </c>
      <c r="AS78" s="156" t="s">
        <v>44</v>
      </c>
      <c r="AT78" s="156" t="s">
        <v>44</v>
      </c>
      <c r="AU78" s="156" t="s">
        <v>44</v>
      </c>
      <c r="AV78" s="156" t="s">
        <v>44</v>
      </c>
      <c r="AW78" s="156" t="s">
        <v>44</v>
      </c>
      <c r="AZ78" s="102" t="s">
        <v>100</v>
      </c>
      <c r="BA78" s="139">
        <f t="shared" si="0"/>
        <v>34.765079809141916</v>
      </c>
    </row>
    <row r="79" spans="1:53" ht="12.75">
      <c r="A79" s="102" t="s">
        <v>99</v>
      </c>
      <c r="B79" s="102" t="s">
        <v>12</v>
      </c>
      <c r="C79" s="104">
        <v>198.24</v>
      </c>
      <c r="D79" s="104">
        <v>242.71</v>
      </c>
      <c r="E79" s="104">
        <v>266.06</v>
      </c>
      <c r="F79" s="104">
        <v>164.05</v>
      </c>
      <c r="G79" s="104">
        <v>247.06</v>
      </c>
      <c r="H79" s="104">
        <v>273.41</v>
      </c>
      <c r="I79" s="104">
        <v>274.53</v>
      </c>
      <c r="J79" s="104">
        <v>296.3</v>
      </c>
      <c r="K79" s="104">
        <v>255.55</v>
      </c>
      <c r="L79" s="104">
        <v>270.25</v>
      </c>
      <c r="M79" s="104">
        <v>178.61</v>
      </c>
      <c r="N79" s="104">
        <v>167.52</v>
      </c>
      <c r="O79" s="104">
        <v>151.28</v>
      </c>
      <c r="P79" s="104">
        <v>162.5</v>
      </c>
      <c r="Q79" s="104">
        <v>160.85</v>
      </c>
      <c r="R79" s="104">
        <v>171.18</v>
      </c>
      <c r="S79" s="104">
        <v>193.96</v>
      </c>
      <c r="T79" s="104">
        <v>156.09</v>
      </c>
      <c r="U79" s="104">
        <v>182.26</v>
      </c>
      <c r="V79" s="103">
        <v>173.15</v>
      </c>
      <c r="W79" s="130">
        <v>194.9</v>
      </c>
      <c r="X79" s="130" t="s">
        <v>41</v>
      </c>
      <c r="Z79" s="102" t="s">
        <v>99</v>
      </c>
      <c r="AA79" s="102" t="s">
        <v>12</v>
      </c>
      <c r="AB79" s="156" t="s">
        <v>44</v>
      </c>
      <c r="AC79" s="156" t="s">
        <v>44</v>
      </c>
      <c r="AD79" s="156" t="s">
        <v>44</v>
      </c>
      <c r="AE79" s="156" t="s">
        <v>44</v>
      </c>
      <c r="AF79" s="156" t="s">
        <v>44</v>
      </c>
      <c r="AG79" s="156" t="s">
        <v>44</v>
      </c>
      <c r="AH79" s="156" t="s">
        <v>44</v>
      </c>
      <c r="AI79" s="156" t="s">
        <v>44</v>
      </c>
      <c r="AJ79" s="156" t="s">
        <v>44</v>
      </c>
      <c r="AK79" s="156" t="s">
        <v>44</v>
      </c>
      <c r="AL79" s="156" t="s">
        <v>44</v>
      </c>
      <c r="AM79" s="156" t="s">
        <v>44</v>
      </c>
      <c r="AN79" s="156" t="s">
        <v>44</v>
      </c>
      <c r="AO79" s="156" t="s">
        <v>44</v>
      </c>
      <c r="AP79" s="156" t="s">
        <v>44</v>
      </c>
      <c r="AQ79" s="156" t="s">
        <v>44</v>
      </c>
      <c r="AR79" s="156" t="s">
        <v>44</v>
      </c>
      <c r="AS79" s="156" t="s">
        <v>44</v>
      </c>
      <c r="AT79" s="156" t="s">
        <v>44</v>
      </c>
      <c r="AU79" s="156" t="s">
        <v>44</v>
      </c>
      <c r="AV79" s="156" t="s">
        <v>44</v>
      </c>
      <c r="AW79" s="156" t="s">
        <v>44</v>
      </c>
      <c r="AZ79" s="102" t="s">
        <v>99</v>
      </c>
      <c r="BA79" s="139">
        <f t="shared" si="0"/>
        <v>-1.6848264729620643</v>
      </c>
    </row>
    <row r="80" spans="1:53" ht="12.75">
      <c r="A80" s="102" t="s">
        <v>98</v>
      </c>
      <c r="B80" s="102" t="s">
        <v>13</v>
      </c>
      <c r="C80" s="104">
        <v>2067.5</v>
      </c>
      <c r="D80" s="104">
        <v>1971.3</v>
      </c>
      <c r="E80" s="104">
        <v>1855.3</v>
      </c>
      <c r="F80" s="104">
        <v>1610.4</v>
      </c>
      <c r="G80" s="104">
        <v>1821.5</v>
      </c>
      <c r="H80" s="104">
        <v>1753.5</v>
      </c>
      <c r="I80" s="104">
        <v>1782.8</v>
      </c>
      <c r="J80" s="104">
        <v>1781.6</v>
      </c>
      <c r="K80" s="104">
        <v>1729.8</v>
      </c>
      <c r="L80" s="104">
        <v>1753.2</v>
      </c>
      <c r="M80" s="104">
        <v>1558.03</v>
      </c>
      <c r="N80" s="104">
        <v>1536.85</v>
      </c>
      <c r="O80" s="104">
        <v>1491.25</v>
      </c>
      <c r="P80" s="104">
        <v>1272.21</v>
      </c>
      <c r="Q80" s="104">
        <v>1365.44</v>
      </c>
      <c r="R80" s="104">
        <v>1355.41</v>
      </c>
      <c r="S80" s="104">
        <v>1368.92</v>
      </c>
      <c r="T80" s="104">
        <v>1346.94</v>
      </c>
      <c r="U80" s="104">
        <v>1307.6</v>
      </c>
      <c r="V80" s="103">
        <v>1338.43</v>
      </c>
      <c r="W80" s="130">
        <v>1434.65</v>
      </c>
      <c r="X80" s="130" t="s">
        <v>41</v>
      </c>
      <c r="Z80" s="102" t="s">
        <v>98</v>
      </c>
      <c r="AA80" s="102" t="s">
        <v>13</v>
      </c>
      <c r="AB80" s="156" t="s">
        <v>44</v>
      </c>
      <c r="AC80" s="156" t="s">
        <v>44</v>
      </c>
      <c r="AD80" s="156" t="s">
        <v>44</v>
      </c>
      <c r="AE80" s="156" t="s">
        <v>44</v>
      </c>
      <c r="AF80" s="156" t="s">
        <v>44</v>
      </c>
      <c r="AG80" s="156" t="s">
        <v>44</v>
      </c>
      <c r="AH80" s="156" t="s">
        <v>44</v>
      </c>
      <c r="AI80" s="156" t="s">
        <v>44</v>
      </c>
      <c r="AJ80" s="156" t="s">
        <v>44</v>
      </c>
      <c r="AK80" s="156" t="s">
        <v>44</v>
      </c>
      <c r="AL80" s="156" t="s">
        <v>44</v>
      </c>
      <c r="AM80" s="156" t="s">
        <v>44</v>
      </c>
      <c r="AN80" s="156" t="s">
        <v>44</v>
      </c>
      <c r="AO80" s="156" t="s">
        <v>44</v>
      </c>
      <c r="AP80" s="156" t="s">
        <v>44</v>
      </c>
      <c r="AQ80" s="156" t="s">
        <v>44</v>
      </c>
      <c r="AR80" s="156" t="s">
        <v>44</v>
      </c>
      <c r="AS80" s="156" t="s">
        <v>44</v>
      </c>
      <c r="AT80" s="156" t="s">
        <v>44</v>
      </c>
      <c r="AU80" s="156" t="s">
        <v>44</v>
      </c>
      <c r="AV80" s="156" t="s">
        <v>44</v>
      </c>
      <c r="AW80" s="156" t="s">
        <v>44</v>
      </c>
      <c r="AZ80" s="102" t="s">
        <v>98</v>
      </c>
      <c r="BA80" s="139">
        <f t="shared" si="0"/>
        <v>-30.60943168077388</v>
      </c>
    </row>
    <row r="81" spans="1:53" ht="12.75">
      <c r="A81" s="102" t="s">
        <v>97</v>
      </c>
      <c r="B81" s="102" t="s">
        <v>14</v>
      </c>
      <c r="C81" s="104">
        <v>117</v>
      </c>
      <c r="D81" s="104">
        <v>121</v>
      </c>
      <c r="E81" s="104">
        <v>148.5</v>
      </c>
      <c r="F81" s="104">
        <v>127.5</v>
      </c>
      <c r="G81" s="104">
        <v>131.65</v>
      </c>
      <c r="H81" s="104">
        <v>152.5</v>
      </c>
      <c r="I81" s="104">
        <v>127.5</v>
      </c>
      <c r="J81" s="104">
        <v>155.5</v>
      </c>
      <c r="K81" s="104">
        <v>115</v>
      </c>
      <c r="L81" s="104">
        <v>112.5</v>
      </c>
      <c r="M81" s="104">
        <v>82</v>
      </c>
      <c r="N81" s="104">
        <v>126.08</v>
      </c>
      <c r="O81" s="104">
        <v>82.2</v>
      </c>
      <c r="P81" s="104">
        <v>105.48</v>
      </c>
      <c r="Q81" s="104">
        <v>117.5</v>
      </c>
      <c r="R81" s="104">
        <v>95.92</v>
      </c>
      <c r="S81" s="104">
        <v>122.8</v>
      </c>
      <c r="T81" s="104">
        <v>109.92</v>
      </c>
      <c r="U81" s="104">
        <v>105.33</v>
      </c>
      <c r="V81" s="103">
        <v>82.1</v>
      </c>
      <c r="W81" s="130">
        <v>80.3</v>
      </c>
      <c r="X81" s="130" t="s">
        <v>41</v>
      </c>
      <c r="Z81" s="102" t="s">
        <v>97</v>
      </c>
      <c r="AA81" s="102" t="s">
        <v>14</v>
      </c>
      <c r="AB81" s="156" t="s">
        <v>44</v>
      </c>
      <c r="AC81" s="156" t="s">
        <v>44</v>
      </c>
      <c r="AD81" s="156" t="s">
        <v>44</v>
      </c>
      <c r="AE81" s="156" t="s">
        <v>44</v>
      </c>
      <c r="AF81" s="156" t="s">
        <v>44</v>
      </c>
      <c r="AG81" s="156" t="s">
        <v>44</v>
      </c>
      <c r="AH81" s="156" t="s">
        <v>44</v>
      </c>
      <c r="AI81" s="156" t="s">
        <v>44</v>
      </c>
      <c r="AJ81" s="156" t="s">
        <v>44</v>
      </c>
      <c r="AK81" s="156" t="s">
        <v>44</v>
      </c>
      <c r="AL81" s="156" t="s">
        <v>44</v>
      </c>
      <c r="AM81" s="156" t="s">
        <v>44</v>
      </c>
      <c r="AN81" s="156" t="s">
        <v>44</v>
      </c>
      <c r="AO81" s="156" t="s">
        <v>44</v>
      </c>
      <c r="AP81" s="156" t="s">
        <v>44</v>
      </c>
      <c r="AQ81" s="156" t="s">
        <v>44</v>
      </c>
      <c r="AR81" s="156" t="s">
        <v>44</v>
      </c>
      <c r="AS81" s="156" t="s">
        <v>44</v>
      </c>
      <c r="AT81" s="156" t="s">
        <v>44</v>
      </c>
      <c r="AU81" s="156" t="s">
        <v>44</v>
      </c>
      <c r="AV81" s="156" t="s">
        <v>46</v>
      </c>
      <c r="AW81" s="156" t="s">
        <v>44</v>
      </c>
      <c r="AZ81" s="102" t="s">
        <v>97</v>
      </c>
      <c r="BA81" s="139">
        <f t="shared" si="0"/>
        <v>-31.367521367521366</v>
      </c>
    </row>
    <row r="82" spans="1:53" ht="12.75">
      <c r="A82" s="102" t="s">
        <v>96</v>
      </c>
      <c r="B82" s="102" t="s">
        <v>15</v>
      </c>
      <c r="C82" s="104">
        <v>747.1</v>
      </c>
      <c r="D82" s="104">
        <v>615.3</v>
      </c>
      <c r="E82" s="104">
        <v>768.4</v>
      </c>
      <c r="F82" s="104">
        <v>739</v>
      </c>
      <c r="G82" s="104">
        <v>628.4</v>
      </c>
      <c r="H82" s="104">
        <v>658.2</v>
      </c>
      <c r="I82" s="104">
        <v>550.9</v>
      </c>
      <c r="J82" s="104">
        <v>642.1</v>
      </c>
      <c r="K82" s="104">
        <v>673.4</v>
      </c>
      <c r="L82" s="104">
        <v>525.4</v>
      </c>
      <c r="M82" s="295">
        <f>+L82</f>
        <v>525.4</v>
      </c>
      <c r="N82" s="104">
        <v>246.8</v>
      </c>
      <c r="O82" s="104">
        <v>238.8</v>
      </c>
      <c r="P82" s="104">
        <v>236.8</v>
      </c>
      <c r="Q82" s="104">
        <v>209.9</v>
      </c>
      <c r="R82" s="104">
        <v>203.6</v>
      </c>
      <c r="S82" s="104">
        <v>203.6</v>
      </c>
      <c r="T82" s="104">
        <v>209.3</v>
      </c>
      <c r="U82" s="104">
        <v>196.2</v>
      </c>
      <c r="V82" s="103">
        <v>223.7</v>
      </c>
      <c r="W82" s="130">
        <v>181.1</v>
      </c>
      <c r="X82" s="130" t="s">
        <v>41</v>
      </c>
      <c r="Z82" s="102" t="s">
        <v>96</v>
      </c>
      <c r="AA82" s="102" t="s">
        <v>15</v>
      </c>
      <c r="AB82" s="156" t="s">
        <v>44</v>
      </c>
      <c r="AC82" s="156" t="s">
        <v>44</v>
      </c>
      <c r="AD82" s="156" t="s">
        <v>44</v>
      </c>
      <c r="AE82" s="156" t="s">
        <v>44</v>
      </c>
      <c r="AF82" s="156" t="s">
        <v>44</v>
      </c>
      <c r="AG82" s="156" t="s">
        <v>44</v>
      </c>
      <c r="AH82" s="156" t="s">
        <v>44</v>
      </c>
      <c r="AI82" s="156" t="s">
        <v>44</v>
      </c>
      <c r="AJ82" s="156" t="s">
        <v>44</v>
      </c>
      <c r="AK82" s="156" t="s">
        <v>44</v>
      </c>
      <c r="AL82" s="156" t="s">
        <v>69</v>
      </c>
      <c r="AM82" s="156" t="s">
        <v>44</v>
      </c>
      <c r="AN82" s="156" t="s">
        <v>44</v>
      </c>
      <c r="AO82" s="156" t="s">
        <v>44</v>
      </c>
      <c r="AP82" s="156" t="s">
        <v>44</v>
      </c>
      <c r="AQ82" s="156" t="s">
        <v>44</v>
      </c>
      <c r="AR82" s="156" t="s">
        <v>44</v>
      </c>
      <c r="AS82" s="156" t="s">
        <v>44</v>
      </c>
      <c r="AT82" s="156" t="s">
        <v>44</v>
      </c>
      <c r="AU82" s="156" t="s">
        <v>44</v>
      </c>
      <c r="AV82" s="156" t="s">
        <v>44</v>
      </c>
      <c r="AW82" s="156" t="s">
        <v>44</v>
      </c>
      <c r="AZ82" s="102" t="s">
        <v>96</v>
      </c>
      <c r="BA82" s="139">
        <f t="shared" si="0"/>
        <v>-75.75960380136529</v>
      </c>
    </row>
    <row r="83" spans="1:53" ht="12.75">
      <c r="A83" s="102" t="s">
        <v>95</v>
      </c>
      <c r="B83" s="102" t="s">
        <v>16</v>
      </c>
      <c r="C83" s="104">
        <v>1791.6</v>
      </c>
      <c r="D83" s="104">
        <v>1054.4</v>
      </c>
      <c r="E83" s="104">
        <v>1531.3</v>
      </c>
      <c r="F83" s="104">
        <v>1419.8</v>
      </c>
      <c r="G83" s="104">
        <v>1000.1</v>
      </c>
      <c r="H83" s="104">
        <v>874.5</v>
      </c>
      <c r="I83" s="104">
        <v>453.5</v>
      </c>
      <c r="J83" s="104">
        <v>571.5</v>
      </c>
      <c r="K83" s="104">
        <v>709.8</v>
      </c>
      <c r="L83" s="104">
        <v>656.4</v>
      </c>
      <c r="M83" s="104">
        <v>471.1</v>
      </c>
      <c r="N83" s="104">
        <v>581</v>
      </c>
      <c r="O83" s="104">
        <v>542.4</v>
      </c>
      <c r="P83" s="104">
        <v>420.7</v>
      </c>
      <c r="Q83" s="104">
        <v>460.9</v>
      </c>
      <c r="R83" s="104">
        <v>391.64</v>
      </c>
      <c r="S83" s="104">
        <v>344.78</v>
      </c>
      <c r="T83" s="104">
        <v>231.69</v>
      </c>
      <c r="U83" s="104">
        <v>289.8</v>
      </c>
      <c r="V83" s="103">
        <v>329.78</v>
      </c>
      <c r="W83" s="130">
        <v>293.95</v>
      </c>
      <c r="X83" s="130" t="s">
        <v>41</v>
      </c>
      <c r="Z83" s="102" t="s">
        <v>95</v>
      </c>
      <c r="AA83" s="102" t="s">
        <v>16</v>
      </c>
      <c r="AB83" s="156" t="s">
        <v>44</v>
      </c>
      <c r="AC83" s="156" t="s">
        <v>44</v>
      </c>
      <c r="AD83" s="156" t="s">
        <v>44</v>
      </c>
      <c r="AE83" s="156" t="s">
        <v>44</v>
      </c>
      <c r="AF83" s="156" t="s">
        <v>44</v>
      </c>
      <c r="AG83" s="156" t="s">
        <v>44</v>
      </c>
      <c r="AH83" s="156" t="s">
        <v>44</v>
      </c>
      <c r="AI83" s="156" t="s">
        <v>44</v>
      </c>
      <c r="AJ83" s="156" t="s">
        <v>44</v>
      </c>
      <c r="AK83" s="156" t="s">
        <v>44</v>
      </c>
      <c r="AL83" s="156" t="s">
        <v>44</v>
      </c>
      <c r="AM83" s="156" t="s">
        <v>44</v>
      </c>
      <c r="AN83" s="156" t="s">
        <v>44</v>
      </c>
      <c r="AO83" s="156" t="s">
        <v>44</v>
      </c>
      <c r="AP83" s="156" t="s">
        <v>44</v>
      </c>
      <c r="AQ83" s="156" t="s">
        <v>44</v>
      </c>
      <c r="AR83" s="156" t="s">
        <v>44</v>
      </c>
      <c r="AS83" s="156" t="s">
        <v>44</v>
      </c>
      <c r="AT83" s="156" t="s">
        <v>44</v>
      </c>
      <c r="AU83" s="156" t="s">
        <v>44</v>
      </c>
      <c r="AV83" s="156" t="s">
        <v>44</v>
      </c>
      <c r="AW83" s="156" t="s">
        <v>44</v>
      </c>
      <c r="AZ83" s="102" t="s">
        <v>95</v>
      </c>
      <c r="BA83" s="139">
        <f t="shared" si="0"/>
        <v>-83.59287787452556</v>
      </c>
    </row>
    <row r="84" spans="1:53" ht="12.75">
      <c r="A84" s="102" t="s">
        <v>93</v>
      </c>
      <c r="B84" s="102" t="s">
        <v>18</v>
      </c>
      <c r="C84" s="104">
        <v>27.9</v>
      </c>
      <c r="D84" s="104">
        <v>22.8</v>
      </c>
      <c r="E84" s="104">
        <v>20.1</v>
      </c>
      <c r="F84" s="104">
        <v>18.3</v>
      </c>
      <c r="G84" s="104">
        <v>22.2</v>
      </c>
      <c r="H84" s="104">
        <v>19.3</v>
      </c>
      <c r="I84" s="104">
        <v>16.4</v>
      </c>
      <c r="J84" s="104">
        <v>20</v>
      </c>
      <c r="K84" s="104">
        <v>21.8</v>
      </c>
      <c r="L84" s="104">
        <v>20</v>
      </c>
      <c r="M84" s="104">
        <v>19.53</v>
      </c>
      <c r="N84" s="104">
        <v>19.68</v>
      </c>
      <c r="O84" s="104">
        <v>20.61</v>
      </c>
      <c r="P84" s="104">
        <v>17.54</v>
      </c>
      <c r="Q84" s="104">
        <v>18.98</v>
      </c>
      <c r="R84" s="104">
        <v>12.97</v>
      </c>
      <c r="S84" s="104">
        <v>18.71</v>
      </c>
      <c r="T84" s="104">
        <v>21.28</v>
      </c>
      <c r="U84" s="104">
        <v>16.21</v>
      </c>
      <c r="V84" s="103">
        <v>15.33</v>
      </c>
      <c r="W84" s="130">
        <v>16.37</v>
      </c>
      <c r="X84" s="130" t="s">
        <v>41</v>
      </c>
      <c r="Z84" s="102" t="s">
        <v>93</v>
      </c>
      <c r="AA84" s="102" t="s">
        <v>18</v>
      </c>
      <c r="AB84" s="156" t="s">
        <v>44</v>
      </c>
      <c r="AC84" s="156" t="s">
        <v>44</v>
      </c>
      <c r="AD84" s="156" t="s">
        <v>44</v>
      </c>
      <c r="AE84" s="156" t="s">
        <v>44</v>
      </c>
      <c r="AF84" s="156" t="s">
        <v>44</v>
      </c>
      <c r="AG84" s="156" t="s">
        <v>44</v>
      </c>
      <c r="AH84" s="156" t="s">
        <v>44</v>
      </c>
      <c r="AI84" s="156" t="s">
        <v>44</v>
      </c>
      <c r="AJ84" s="156" t="s">
        <v>44</v>
      </c>
      <c r="AK84" s="156" t="s">
        <v>44</v>
      </c>
      <c r="AL84" s="156" t="s">
        <v>44</v>
      </c>
      <c r="AM84" s="156" t="s">
        <v>44</v>
      </c>
      <c r="AN84" s="156" t="s">
        <v>44</v>
      </c>
      <c r="AO84" s="156" t="s">
        <v>44</v>
      </c>
      <c r="AP84" s="156" t="s">
        <v>44</v>
      </c>
      <c r="AQ84" s="156" t="s">
        <v>44</v>
      </c>
      <c r="AR84" s="156" t="s">
        <v>44</v>
      </c>
      <c r="AS84" s="156" t="s">
        <v>44</v>
      </c>
      <c r="AT84" s="156" t="s">
        <v>44</v>
      </c>
      <c r="AU84" s="156" t="s">
        <v>44</v>
      </c>
      <c r="AV84" s="156" t="s">
        <v>44</v>
      </c>
      <c r="AW84" s="156" t="s">
        <v>44</v>
      </c>
      <c r="AZ84" s="102" t="s">
        <v>93</v>
      </c>
      <c r="BA84" s="139">
        <f t="shared" si="0"/>
        <v>-41.326164874551964</v>
      </c>
    </row>
    <row r="85" spans="1:53" ht="12.75">
      <c r="A85" s="102" t="s">
        <v>92</v>
      </c>
      <c r="B85" s="102" t="s">
        <v>19</v>
      </c>
      <c r="C85" s="104">
        <v>863.5</v>
      </c>
      <c r="D85" s="104">
        <v>908.4</v>
      </c>
      <c r="E85" s="104">
        <v>752.2</v>
      </c>
      <c r="F85" s="104">
        <v>582.3</v>
      </c>
      <c r="G85" s="104">
        <v>783.7</v>
      </c>
      <c r="H85" s="104">
        <v>656.7</v>
      </c>
      <c r="I85" s="104">
        <v>564.4</v>
      </c>
      <c r="J85" s="104">
        <v>563.1</v>
      </c>
      <c r="K85" s="104">
        <v>683.9</v>
      </c>
      <c r="L85" s="104">
        <v>560.6</v>
      </c>
      <c r="M85" s="104">
        <v>488.41</v>
      </c>
      <c r="N85" s="104">
        <v>600.12</v>
      </c>
      <c r="O85" s="104">
        <v>547.71</v>
      </c>
      <c r="P85" s="104">
        <v>487.36</v>
      </c>
      <c r="Q85" s="104">
        <v>567.43</v>
      </c>
      <c r="R85" s="104">
        <v>452.01</v>
      </c>
      <c r="S85" s="104">
        <v>429.44</v>
      </c>
      <c r="T85" s="104">
        <v>341.05</v>
      </c>
      <c r="U85" s="104">
        <v>327.58</v>
      </c>
      <c r="V85" s="103">
        <v>343.54</v>
      </c>
      <c r="W85" s="130">
        <v>291.6</v>
      </c>
      <c r="X85" s="130" t="s">
        <v>41</v>
      </c>
      <c r="Z85" s="102" t="s">
        <v>92</v>
      </c>
      <c r="AA85" s="102" t="s">
        <v>19</v>
      </c>
      <c r="AB85" s="156" t="s">
        <v>44</v>
      </c>
      <c r="AC85" s="156" t="s">
        <v>44</v>
      </c>
      <c r="AD85" s="156" t="s">
        <v>44</v>
      </c>
      <c r="AE85" s="156" t="s">
        <v>44</v>
      </c>
      <c r="AF85" s="156" t="s">
        <v>44</v>
      </c>
      <c r="AG85" s="156" t="s">
        <v>44</v>
      </c>
      <c r="AH85" s="156" t="s">
        <v>44</v>
      </c>
      <c r="AI85" s="156" t="s">
        <v>44</v>
      </c>
      <c r="AJ85" s="156" t="s">
        <v>44</v>
      </c>
      <c r="AK85" s="156" t="s">
        <v>44</v>
      </c>
      <c r="AL85" s="156" t="s">
        <v>44</v>
      </c>
      <c r="AM85" s="156" t="s">
        <v>44</v>
      </c>
      <c r="AN85" s="156" t="s">
        <v>44</v>
      </c>
      <c r="AO85" s="156" t="s">
        <v>44</v>
      </c>
      <c r="AP85" s="156" t="s">
        <v>44</v>
      </c>
      <c r="AQ85" s="156" t="s">
        <v>44</v>
      </c>
      <c r="AR85" s="156" t="s">
        <v>44</v>
      </c>
      <c r="AS85" s="156" t="s">
        <v>44</v>
      </c>
      <c r="AT85" s="156" t="s">
        <v>44</v>
      </c>
      <c r="AU85" s="156" t="s">
        <v>44</v>
      </c>
      <c r="AV85" s="156" t="s">
        <v>44</v>
      </c>
      <c r="AW85" s="156" t="s">
        <v>44</v>
      </c>
      <c r="AZ85" s="102" t="s">
        <v>92</v>
      </c>
      <c r="BA85" s="139">
        <f t="shared" si="0"/>
        <v>-66.23045744064852</v>
      </c>
    </row>
    <row r="86" spans="1:53" ht="12.75">
      <c r="A86" s="102" t="s">
        <v>91</v>
      </c>
      <c r="B86" s="102" t="s">
        <v>20</v>
      </c>
      <c r="C86" s="104">
        <v>29.7</v>
      </c>
      <c r="D86" s="104">
        <v>25.3</v>
      </c>
      <c r="E86" s="104">
        <v>27.6</v>
      </c>
      <c r="F86" s="104">
        <v>23.3</v>
      </c>
      <c r="G86" s="104">
        <v>28.6</v>
      </c>
      <c r="H86" s="104">
        <v>25</v>
      </c>
      <c r="I86" s="104">
        <v>18.5</v>
      </c>
      <c r="J86" s="104">
        <v>15</v>
      </c>
      <c r="K86" s="104">
        <v>19</v>
      </c>
      <c r="L86" s="104">
        <v>10.1</v>
      </c>
      <c r="M86" s="104">
        <v>15.54</v>
      </c>
      <c r="N86" s="104">
        <v>18.92</v>
      </c>
      <c r="O86" s="104">
        <v>12.69</v>
      </c>
      <c r="P86" s="104">
        <v>12.64</v>
      </c>
      <c r="Q86" s="104">
        <v>10.81</v>
      </c>
      <c r="R86" s="104">
        <v>8.02</v>
      </c>
      <c r="S86" s="104">
        <v>6.83</v>
      </c>
      <c r="T86" s="104">
        <v>8.75</v>
      </c>
      <c r="U86" s="104">
        <v>9.36</v>
      </c>
      <c r="V86" s="103">
        <v>8.99</v>
      </c>
      <c r="W86" s="130">
        <v>7.99</v>
      </c>
      <c r="X86" s="130" t="s">
        <v>41</v>
      </c>
      <c r="Z86" s="102" t="s">
        <v>91</v>
      </c>
      <c r="AA86" s="102" t="s">
        <v>20</v>
      </c>
      <c r="AB86" s="156" t="s">
        <v>44</v>
      </c>
      <c r="AC86" s="156" t="s">
        <v>44</v>
      </c>
      <c r="AD86" s="156" t="s">
        <v>44</v>
      </c>
      <c r="AE86" s="156" t="s">
        <v>44</v>
      </c>
      <c r="AF86" s="156" t="s">
        <v>44</v>
      </c>
      <c r="AG86" s="156" t="s">
        <v>44</v>
      </c>
      <c r="AH86" s="156" t="s">
        <v>44</v>
      </c>
      <c r="AI86" s="156" t="s">
        <v>44</v>
      </c>
      <c r="AJ86" s="156" t="s">
        <v>44</v>
      </c>
      <c r="AK86" s="156" t="s">
        <v>44</v>
      </c>
      <c r="AL86" s="156" t="s">
        <v>44</v>
      </c>
      <c r="AM86" s="156" t="s">
        <v>44</v>
      </c>
      <c r="AN86" s="156" t="s">
        <v>44</v>
      </c>
      <c r="AO86" s="156" t="s">
        <v>44</v>
      </c>
      <c r="AP86" s="156" t="s">
        <v>44</v>
      </c>
      <c r="AQ86" s="156" t="s">
        <v>44</v>
      </c>
      <c r="AR86" s="156" t="s">
        <v>44</v>
      </c>
      <c r="AS86" s="156" t="s">
        <v>44</v>
      </c>
      <c r="AT86" s="156" t="s">
        <v>44</v>
      </c>
      <c r="AU86" s="156" t="s">
        <v>44</v>
      </c>
      <c r="AV86" s="156" t="s">
        <v>44</v>
      </c>
      <c r="AW86" s="156" t="s">
        <v>44</v>
      </c>
      <c r="AZ86" s="102" t="s">
        <v>91</v>
      </c>
      <c r="BA86" s="139">
        <f t="shared" si="0"/>
        <v>-73.0976430976431</v>
      </c>
    </row>
    <row r="87" spans="1:53" ht="12.75">
      <c r="A87" s="102" t="s">
        <v>94</v>
      </c>
      <c r="B87" s="102" t="s">
        <v>17</v>
      </c>
      <c r="C87" s="104">
        <v>8126.8</v>
      </c>
      <c r="D87" s="104">
        <v>7015.3</v>
      </c>
      <c r="E87" s="104">
        <v>7362.7</v>
      </c>
      <c r="F87" s="104">
        <v>6468.8</v>
      </c>
      <c r="G87" s="104">
        <v>7487.7</v>
      </c>
      <c r="H87" s="104">
        <v>6776.9</v>
      </c>
      <c r="I87" s="104">
        <v>6239.6</v>
      </c>
      <c r="J87" s="104">
        <v>6870.4</v>
      </c>
      <c r="K87" s="104">
        <v>6992.7</v>
      </c>
      <c r="L87" s="104">
        <v>7181</v>
      </c>
      <c r="M87" s="104">
        <v>6843.53</v>
      </c>
      <c r="N87" s="104">
        <v>7333</v>
      </c>
      <c r="O87" s="104">
        <v>6766</v>
      </c>
      <c r="P87" s="104">
        <v>6577</v>
      </c>
      <c r="Q87" s="104">
        <v>7100</v>
      </c>
      <c r="R87" s="104">
        <v>6651.69</v>
      </c>
      <c r="S87" s="104">
        <v>6534.34</v>
      </c>
      <c r="T87" s="104">
        <v>7391.88</v>
      </c>
      <c r="U87" s="104">
        <v>6025.37</v>
      </c>
      <c r="V87" s="103">
        <v>6961.23</v>
      </c>
      <c r="W87" s="130">
        <v>7020.06</v>
      </c>
      <c r="X87" s="130" t="s">
        <v>41</v>
      </c>
      <c r="Z87" s="102" t="s">
        <v>94</v>
      </c>
      <c r="AA87" s="102" t="s">
        <v>17</v>
      </c>
      <c r="AB87" s="156" t="s">
        <v>44</v>
      </c>
      <c r="AC87" s="156" t="s">
        <v>44</v>
      </c>
      <c r="AD87" s="156" t="s">
        <v>44</v>
      </c>
      <c r="AE87" s="156" t="s">
        <v>44</v>
      </c>
      <c r="AF87" s="156" t="s">
        <v>44</v>
      </c>
      <c r="AG87" s="156" t="s">
        <v>44</v>
      </c>
      <c r="AH87" s="156" t="s">
        <v>44</v>
      </c>
      <c r="AI87" s="156" t="s">
        <v>44</v>
      </c>
      <c r="AJ87" s="156" t="s">
        <v>44</v>
      </c>
      <c r="AK87" s="156" t="s">
        <v>44</v>
      </c>
      <c r="AL87" s="156" t="s">
        <v>44</v>
      </c>
      <c r="AM87" s="156" t="s">
        <v>44</v>
      </c>
      <c r="AN87" s="156" t="s">
        <v>44</v>
      </c>
      <c r="AO87" s="156" t="s">
        <v>44</v>
      </c>
      <c r="AP87" s="156" t="s">
        <v>44</v>
      </c>
      <c r="AQ87" s="156" t="s">
        <v>44</v>
      </c>
      <c r="AR87" s="156" t="s">
        <v>44</v>
      </c>
      <c r="AS87" s="156" t="s">
        <v>44</v>
      </c>
      <c r="AT87" s="156" t="s">
        <v>44</v>
      </c>
      <c r="AU87" s="156" t="s">
        <v>44</v>
      </c>
      <c r="AV87" s="156" t="s">
        <v>44</v>
      </c>
      <c r="AW87" s="156" t="s">
        <v>44</v>
      </c>
      <c r="AZ87" s="102" t="s">
        <v>94</v>
      </c>
      <c r="BA87" s="139">
        <f t="shared" si="0"/>
        <v>-13.618398385588415</v>
      </c>
    </row>
    <row r="88" spans="1:53" ht="12.75">
      <c r="A88" s="102" t="s">
        <v>90</v>
      </c>
      <c r="B88" s="102" t="s">
        <v>21</v>
      </c>
      <c r="C88" s="104">
        <v>694.6</v>
      </c>
      <c r="D88" s="104">
        <v>694.6</v>
      </c>
      <c r="E88" s="104">
        <v>684.3</v>
      </c>
      <c r="F88" s="104">
        <v>560.3</v>
      </c>
      <c r="G88" s="104">
        <v>693.1</v>
      </c>
      <c r="H88" s="104">
        <v>763.2</v>
      </c>
      <c r="I88" s="104">
        <v>654.6</v>
      </c>
      <c r="J88" s="104">
        <v>668.8</v>
      </c>
      <c r="K88" s="104">
        <v>756.9</v>
      </c>
      <c r="L88" s="104">
        <v>722.1</v>
      </c>
      <c r="M88" s="104">
        <v>671.72</v>
      </c>
      <c r="N88" s="104">
        <v>816.07</v>
      </c>
      <c r="O88" s="104">
        <v>665.42</v>
      </c>
      <c r="P88" s="104">
        <v>604.05</v>
      </c>
      <c r="Q88" s="104">
        <v>750.64</v>
      </c>
      <c r="R88" s="104">
        <v>536.47</v>
      </c>
      <c r="S88" s="104">
        <v>767.26</v>
      </c>
      <c r="T88" s="104">
        <v>653.4</v>
      </c>
      <c r="U88" s="104">
        <v>697.93</v>
      </c>
      <c r="V88" s="103">
        <v>751.26</v>
      </c>
      <c r="W88" s="130">
        <v>885.89</v>
      </c>
      <c r="X88" s="130" t="s">
        <v>41</v>
      </c>
      <c r="Z88" s="102" t="s">
        <v>90</v>
      </c>
      <c r="AA88" s="102" t="s">
        <v>21</v>
      </c>
      <c r="AB88" s="156" t="s">
        <v>44</v>
      </c>
      <c r="AC88" s="156" t="s">
        <v>44</v>
      </c>
      <c r="AD88" s="156" t="s">
        <v>44</v>
      </c>
      <c r="AE88" s="156" t="s">
        <v>44</v>
      </c>
      <c r="AF88" s="156" t="s">
        <v>44</v>
      </c>
      <c r="AG88" s="156" t="s">
        <v>44</v>
      </c>
      <c r="AH88" s="156" t="s">
        <v>44</v>
      </c>
      <c r="AI88" s="156" t="s">
        <v>44</v>
      </c>
      <c r="AJ88" s="156" t="s">
        <v>44</v>
      </c>
      <c r="AK88" s="156" t="s">
        <v>44</v>
      </c>
      <c r="AL88" s="156" t="s">
        <v>44</v>
      </c>
      <c r="AM88" s="156" t="s">
        <v>44</v>
      </c>
      <c r="AN88" s="156" t="s">
        <v>44</v>
      </c>
      <c r="AO88" s="156" t="s">
        <v>44</v>
      </c>
      <c r="AP88" s="156" t="s">
        <v>44</v>
      </c>
      <c r="AQ88" s="156" t="s">
        <v>44</v>
      </c>
      <c r="AR88" s="156" t="s">
        <v>44</v>
      </c>
      <c r="AS88" s="156" t="s">
        <v>44</v>
      </c>
      <c r="AT88" s="156" t="s">
        <v>44</v>
      </c>
      <c r="AU88" s="156" t="s">
        <v>44</v>
      </c>
      <c r="AV88" s="156" t="s">
        <v>44</v>
      </c>
      <c r="AW88" s="156" t="s">
        <v>44</v>
      </c>
      <c r="AZ88" s="102" t="s">
        <v>90</v>
      </c>
      <c r="BA88" s="139">
        <f t="shared" si="0"/>
        <v>27.539591131586526</v>
      </c>
    </row>
    <row r="89" spans="1:53" ht="12.75">
      <c r="A89" s="102" t="s">
        <v>89</v>
      </c>
      <c r="B89" s="102" t="s">
        <v>22</v>
      </c>
      <c r="C89" s="104">
        <v>24232.4</v>
      </c>
      <c r="D89" s="104">
        <v>19378.9</v>
      </c>
      <c r="E89" s="104">
        <v>15523.9</v>
      </c>
      <c r="F89" s="104">
        <v>13731.5</v>
      </c>
      <c r="G89" s="104">
        <v>13998.7</v>
      </c>
      <c r="H89" s="104">
        <v>10369.3</v>
      </c>
      <c r="I89" s="104">
        <v>8982</v>
      </c>
      <c r="J89" s="104">
        <v>11791.1</v>
      </c>
      <c r="K89" s="104">
        <v>10109.2</v>
      </c>
      <c r="L89" s="104">
        <v>9380.3</v>
      </c>
      <c r="M89" s="104">
        <v>8187.7</v>
      </c>
      <c r="N89" s="104">
        <v>9111</v>
      </c>
      <c r="O89" s="104">
        <v>9041.3</v>
      </c>
      <c r="P89" s="104">
        <v>7110.9</v>
      </c>
      <c r="Q89" s="104">
        <v>7424.11</v>
      </c>
      <c r="R89" s="104">
        <v>6151.8</v>
      </c>
      <c r="S89" s="104">
        <v>8624</v>
      </c>
      <c r="T89" s="104">
        <v>8956.04</v>
      </c>
      <c r="U89" s="104">
        <v>7311.96</v>
      </c>
      <c r="V89" s="103">
        <v>6481.62</v>
      </c>
      <c r="W89" s="130">
        <v>9055.9</v>
      </c>
      <c r="X89" s="130" t="s">
        <v>41</v>
      </c>
      <c r="Z89" s="102" t="s">
        <v>89</v>
      </c>
      <c r="AA89" s="102" t="s">
        <v>22</v>
      </c>
      <c r="AB89" s="156" t="s">
        <v>44</v>
      </c>
      <c r="AC89" s="156" t="s">
        <v>44</v>
      </c>
      <c r="AD89" s="156" t="s">
        <v>44</v>
      </c>
      <c r="AE89" s="156" t="s">
        <v>44</v>
      </c>
      <c r="AF89" s="156" t="s">
        <v>44</v>
      </c>
      <c r="AG89" s="156" t="s">
        <v>44</v>
      </c>
      <c r="AH89" s="156" t="s">
        <v>44</v>
      </c>
      <c r="AI89" s="156" t="s">
        <v>44</v>
      </c>
      <c r="AJ89" s="156" t="s">
        <v>44</v>
      </c>
      <c r="AK89" s="156" t="s">
        <v>44</v>
      </c>
      <c r="AL89" s="156" t="s">
        <v>44</v>
      </c>
      <c r="AM89" s="156" t="s">
        <v>44</v>
      </c>
      <c r="AN89" s="156" t="s">
        <v>44</v>
      </c>
      <c r="AO89" s="156" t="s">
        <v>44</v>
      </c>
      <c r="AP89" s="156" t="s">
        <v>44</v>
      </c>
      <c r="AQ89" s="156" t="s">
        <v>44</v>
      </c>
      <c r="AR89" s="156" t="s">
        <v>44</v>
      </c>
      <c r="AS89" s="156" t="s">
        <v>44</v>
      </c>
      <c r="AT89" s="156" t="s">
        <v>44</v>
      </c>
      <c r="AU89" s="156" t="s">
        <v>44</v>
      </c>
      <c r="AV89" s="156" t="s">
        <v>45</v>
      </c>
      <c r="AW89" s="156" t="s">
        <v>44</v>
      </c>
      <c r="AZ89" s="102" t="s">
        <v>89</v>
      </c>
      <c r="BA89" s="139">
        <f t="shared" si="0"/>
        <v>-62.62895957478418</v>
      </c>
    </row>
    <row r="90" spans="1:53" ht="12.75">
      <c r="A90" s="102" t="s">
        <v>88</v>
      </c>
      <c r="B90" s="102" t="s">
        <v>23</v>
      </c>
      <c r="C90" s="104">
        <v>790.28</v>
      </c>
      <c r="D90" s="104">
        <v>738.35</v>
      </c>
      <c r="E90" s="104">
        <v>811.18</v>
      </c>
      <c r="F90" s="104">
        <v>737.57</v>
      </c>
      <c r="G90" s="104">
        <v>742.02</v>
      </c>
      <c r="H90" s="104">
        <v>548.01</v>
      </c>
      <c r="I90" s="104">
        <v>595.29</v>
      </c>
      <c r="J90" s="104">
        <v>621.49</v>
      </c>
      <c r="K90" s="104">
        <v>528.08</v>
      </c>
      <c r="L90" s="104">
        <v>467.81</v>
      </c>
      <c r="M90" s="104">
        <v>383.84</v>
      </c>
      <c r="N90" s="104">
        <v>389.8</v>
      </c>
      <c r="O90" s="104">
        <v>445.65</v>
      </c>
      <c r="P90" s="104">
        <v>487.65</v>
      </c>
      <c r="Q90" s="104">
        <v>539.87</v>
      </c>
      <c r="R90" s="104">
        <v>486.79</v>
      </c>
      <c r="S90" s="104">
        <v>451.04</v>
      </c>
      <c r="T90" s="104">
        <v>515.03</v>
      </c>
      <c r="U90" s="104">
        <v>431.69</v>
      </c>
      <c r="V90" s="103">
        <v>490.72</v>
      </c>
      <c r="W90" s="130">
        <v>489.59</v>
      </c>
      <c r="X90" s="130" t="s">
        <v>41</v>
      </c>
      <c r="Z90" s="102" t="s">
        <v>88</v>
      </c>
      <c r="AA90" s="102" t="s">
        <v>23</v>
      </c>
      <c r="AB90" s="156" t="s">
        <v>44</v>
      </c>
      <c r="AC90" s="156" t="s">
        <v>44</v>
      </c>
      <c r="AD90" s="156" t="s">
        <v>44</v>
      </c>
      <c r="AE90" s="156" t="s">
        <v>44</v>
      </c>
      <c r="AF90" s="156" t="s">
        <v>44</v>
      </c>
      <c r="AG90" s="156" t="s">
        <v>44</v>
      </c>
      <c r="AH90" s="156" t="s">
        <v>44</v>
      </c>
      <c r="AI90" s="156" t="s">
        <v>44</v>
      </c>
      <c r="AJ90" s="156" t="s">
        <v>44</v>
      </c>
      <c r="AK90" s="156" t="s">
        <v>44</v>
      </c>
      <c r="AL90" s="156" t="s">
        <v>44</v>
      </c>
      <c r="AM90" s="156" t="s">
        <v>44</v>
      </c>
      <c r="AN90" s="156" t="s">
        <v>44</v>
      </c>
      <c r="AO90" s="156" t="s">
        <v>44</v>
      </c>
      <c r="AP90" s="156" t="s">
        <v>44</v>
      </c>
      <c r="AQ90" s="156" t="s">
        <v>44</v>
      </c>
      <c r="AR90" s="156" t="s">
        <v>44</v>
      </c>
      <c r="AS90" s="156" t="s">
        <v>44</v>
      </c>
      <c r="AT90" s="156" t="s">
        <v>44</v>
      </c>
      <c r="AU90" s="156" t="s">
        <v>45</v>
      </c>
      <c r="AV90" s="156" t="s">
        <v>45</v>
      </c>
      <c r="AW90" s="156" t="s">
        <v>44</v>
      </c>
      <c r="AZ90" s="102" t="s">
        <v>88</v>
      </c>
      <c r="BA90" s="139">
        <f t="shared" si="0"/>
        <v>-38.04853975806044</v>
      </c>
    </row>
    <row r="91" spans="1:53" ht="12.75">
      <c r="A91" s="102" t="s">
        <v>87</v>
      </c>
      <c r="B91" s="102" t="s">
        <v>24</v>
      </c>
      <c r="C91" s="104">
        <v>3469.81</v>
      </c>
      <c r="D91" s="104">
        <v>3997.06</v>
      </c>
      <c r="E91" s="104">
        <v>4077.63</v>
      </c>
      <c r="F91" s="104">
        <v>3947.18</v>
      </c>
      <c r="G91" s="104">
        <v>4230.21</v>
      </c>
      <c r="H91" s="104">
        <v>3738.59</v>
      </c>
      <c r="I91" s="104">
        <v>4015.9</v>
      </c>
      <c r="J91" s="104">
        <v>3712.41</v>
      </c>
      <c r="K91" s="104">
        <v>3649.02</v>
      </c>
      <c r="L91" s="104">
        <v>4003.98</v>
      </c>
      <c r="M91" s="104">
        <v>3283.87</v>
      </c>
      <c r="N91" s="104">
        <v>4076.57</v>
      </c>
      <c r="O91" s="104">
        <v>2465.15</v>
      </c>
      <c r="P91" s="104">
        <v>3289.72</v>
      </c>
      <c r="Q91" s="104">
        <v>3519.33</v>
      </c>
      <c r="R91" s="104">
        <v>2699.68</v>
      </c>
      <c r="S91" s="104">
        <v>2689.73</v>
      </c>
      <c r="T91" s="104">
        <v>3116.91</v>
      </c>
      <c r="U91" s="104">
        <v>3022.76</v>
      </c>
      <c r="V91" s="103">
        <v>2626.79</v>
      </c>
      <c r="W91" s="130">
        <v>2682.97</v>
      </c>
      <c r="X91" s="130" t="s">
        <v>41</v>
      </c>
      <c r="Z91" s="102" t="s">
        <v>87</v>
      </c>
      <c r="AA91" s="102" t="s">
        <v>24</v>
      </c>
      <c r="AB91" s="156" t="s">
        <v>44</v>
      </c>
      <c r="AC91" s="156" t="s">
        <v>44</v>
      </c>
      <c r="AD91" s="156" t="s">
        <v>44</v>
      </c>
      <c r="AE91" s="156" t="s">
        <v>44</v>
      </c>
      <c r="AF91" s="156" t="s">
        <v>44</v>
      </c>
      <c r="AG91" s="156" t="s">
        <v>44</v>
      </c>
      <c r="AH91" s="156" t="s">
        <v>44</v>
      </c>
      <c r="AI91" s="156" t="s">
        <v>44</v>
      </c>
      <c r="AJ91" s="156" t="s">
        <v>44</v>
      </c>
      <c r="AK91" s="156" t="s">
        <v>44</v>
      </c>
      <c r="AL91" s="156" t="s">
        <v>44</v>
      </c>
      <c r="AM91" s="156" t="s">
        <v>44</v>
      </c>
      <c r="AN91" s="156" t="s">
        <v>44</v>
      </c>
      <c r="AO91" s="156" t="s">
        <v>44</v>
      </c>
      <c r="AP91" s="156" t="s">
        <v>44</v>
      </c>
      <c r="AQ91" s="156" t="s">
        <v>44</v>
      </c>
      <c r="AR91" s="156" t="s">
        <v>44</v>
      </c>
      <c r="AS91" s="156" t="s">
        <v>44</v>
      </c>
      <c r="AT91" s="156" t="s">
        <v>44</v>
      </c>
      <c r="AU91" s="156" t="s">
        <v>44</v>
      </c>
      <c r="AV91" s="156" t="s">
        <v>44</v>
      </c>
      <c r="AW91" s="156" t="s">
        <v>44</v>
      </c>
      <c r="AZ91" s="102" t="s">
        <v>87</v>
      </c>
      <c r="BA91" s="139">
        <f t="shared" si="0"/>
        <v>-22.67674598897347</v>
      </c>
    </row>
    <row r="92" spans="1:53" ht="12.75">
      <c r="A92" s="102" t="s">
        <v>86</v>
      </c>
      <c r="B92" s="102" t="s">
        <v>25</v>
      </c>
      <c r="C92" s="104">
        <v>186.16</v>
      </c>
      <c r="D92" s="104">
        <v>148.28</v>
      </c>
      <c r="E92" s="104">
        <v>165.96</v>
      </c>
      <c r="F92" s="104">
        <v>107.61</v>
      </c>
      <c r="G92" s="104">
        <v>171.48</v>
      </c>
      <c r="H92" s="104">
        <v>144.71</v>
      </c>
      <c r="I92" s="104">
        <v>106.97</v>
      </c>
      <c r="J92" s="104">
        <v>131.05</v>
      </c>
      <c r="K92" s="104">
        <v>100.32</v>
      </c>
      <c r="L92" s="104">
        <v>103.43</v>
      </c>
      <c r="M92" s="104">
        <v>101.21</v>
      </c>
      <c r="N92" s="104">
        <v>96.18</v>
      </c>
      <c r="O92" s="104">
        <v>79.25</v>
      </c>
      <c r="P92" s="104">
        <v>62.16</v>
      </c>
      <c r="Q92" s="104">
        <v>97.16</v>
      </c>
      <c r="R92" s="104">
        <v>91.04</v>
      </c>
      <c r="S92" s="104">
        <v>84.91</v>
      </c>
      <c r="T92" s="104">
        <v>77.08</v>
      </c>
      <c r="U92" s="104">
        <v>72.92</v>
      </c>
      <c r="V92" s="103">
        <v>65.96</v>
      </c>
      <c r="W92" s="130">
        <v>89.08</v>
      </c>
      <c r="X92" s="130" t="s">
        <v>41</v>
      </c>
      <c r="Z92" s="102" t="s">
        <v>86</v>
      </c>
      <c r="AA92" s="102" t="s">
        <v>25</v>
      </c>
      <c r="AB92" s="156" t="s">
        <v>44</v>
      </c>
      <c r="AC92" s="156" t="s">
        <v>44</v>
      </c>
      <c r="AD92" s="156" t="s">
        <v>44</v>
      </c>
      <c r="AE92" s="156" t="s">
        <v>44</v>
      </c>
      <c r="AF92" s="156" t="s">
        <v>44</v>
      </c>
      <c r="AG92" s="156" t="s">
        <v>44</v>
      </c>
      <c r="AH92" s="156" t="s">
        <v>44</v>
      </c>
      <c r="AI92" s="156" t="s">
        <v>44</v>
      </c>
      <c r="AJ92" s="156" t="s">
        <v>44</v>
      </c>
      <c r="AK92" s="156" t="s">
        <v>44</v>
      </c>
      <c r="AL92" s="156" t="s">
        <v>44</v>
      </c>
      <c r="AM92" s="156" t="s">
        <v>44</v>
      </c>
      <c r="AN92" s="156" t="s">
        <v>44</v>
      </c>
      <c r="AO92" s="156" t="s">
        <v>44</v>
      </c>
      <c r="AP92" s="156" t="s">
        <v>44</v>
      </c>
      <c r="AQ92" s="156" t="s">
        <v>44</v>
      </c>
      <c r="AR92" s="156" t="s">
        <v>44</v>
      </c>
      <c r="AS92" s="156" t="s">
        <v>44</v>
      </c>
      <c r="AT92" s="156" t="s">
        <v>44</v>
      </c>
      <c r="AU92" s="156" t="s">
        <v>44</v>
      </c>
      <c r="AV92" s="156" t="s">
        <v>44</v>
      </c>
      <c r="AW92" s="156" t="s">
        <v>44</v>
      </c>
      <c r="AZ92" s="102" t="s">
        <v>86</v>
      </c>
      <c r="BA92" s="139">
        <f t="shared" si="0"/>
        <v>-52.1486892995273</v>
      </c>
    </row>
    <row r="93" spans="1:53" ht="12.75">
      <c r="A93" s="102" t="s">
        <v>85</v>
      </c>
      <c r="B93" s="102" t="s">
        <v>26</v>
      </c>
      <c r="C93" s="104">
        <v>418.8</v>
      </c>
      <c r="D93" s="104">
        <v>323.3</v>
      </c>
      <c r="E93" s="104">
        <v>484.3</v>
      </c>
      <c r="F93" s="104">
        <v>392.4</v>
      </c>
      <c r="G93" s="104">
        <v>381.9</v>
      </c>
      <c r="H93" s="104">
        <v>301.2</v>
      </c>
      <c r="I93" s="104">
        <v>263.1</v>
      </c>
      <c r="J93" s="104">
        <v>287.7</v>
      </c>
      <c r="K93" s="104">
        <v>245.3</v>
      </c>
      <c r="L93" s="104">
        <v>216.1</v>
      </c>
      <c r="M93" s="104">
        <v>125.92</v>
      </c>
      <c r="N93" s="104">
        <v>217.3</v>
      </c>
      <c r="O93" s="104">
        <v>165.67</v>
      </c>
      <c r="P93" s="104">
        <v>164.46</v>
      </c>
      <c r="Q93" s="104">
        <v>178.82</v>
      </c>
      <c r="R93" s="104">
        <v>144.62</v>
      </c>
      <c r="S93" s="104">
        <v>177.15</v>
      </c>
      <c r="T93" s="104">
        <v>149.71</v>
      </c>
      <c r="U93" s="104">
        <v>169.95</v>
      </c>
      <c r="V93" s="103">
        <v>182.42</v>
      </c>
      <c r="W93" s="130">
        <v>166.2</v>
      </c>
      <c r="X93" s="130" t="s">
        <v>41</v>
      </c>
      <c r="Z93" s="102" t="s">
        <v>85</v>
      </c>
      <c r="AA93" s="102" t="s">
        <v>26</v>
      </c>
      <c r="AB93" s="156" t="s">
        <v>44</v>
      </c>
      <c r="AC93" s="156" t="s">
        <v>44</v>
      </c>
      <c r="AD93" s="156" t="s">
        <v>44</v>
      </c>
      <c r="AE93" s="156" t="s">
        <v>44</v>
      </c>
      <c r="AF93" s="156" t="s">
        <v>44</v>
      </c>
      <c r="AG93" s="156" t="s">
        <v>44</v>
      </c>
      <c r="AH93" s="156" t="s">
        <v>44</v>
      </c>
      <c r="AI93" s="156" t="s">
        <v>44</v>
      </c>
      <c r="AJ93" s="156" t="s">
        <v>44</v>
      </c>
      <c r="AK93" s="156" t="s">
        <v>44</v>
      </c>
      <c r="AL93" s="156" t="s">
        <v>44</v>
      </c>
      <c r="AM93" s="156" t="s">
        <v>44</v>
      </c>
      <c r="AN93" s="156" t="s">
        <v>44</v>
      </c>
      <c r="AO93" s="156" t="s">
        <v>44</v>
      </c>
      <c r="AP93" s="156" t="s">
        <v>44</v>
      </c>
      <c r="AQ93" s="156" t="s">
        <v>44</v>
      </c>
      <c r="AR93" s="156" t="s">
        <v>44</v>
      </c>
      <c r="AS93" s="156" t="s">
        <v>44</v>
      </c>
      <c r="AT93" s="156" t="s">
        <v>44</v>
      </c>
      <c r="AU93" s="156" t="s">
        <v>44</v>
      </c>
      <c r="AV93" s="156" t="s">
        <v>44</v>
      </c>
      <c r="AW93" s="156" t="s">
        <v>44</v>
      </c>
      <c r="AZ93" s="102" t="s">
        <v>85</v>
      </c>
      <c r="BA93" s="139">
        <f t="shared" si="0"/>
        <v>-60.31518624641834</v>
      </c>
    </row>
    <row r="94" spans="1:53" ht="12.75">
      <c r="A94" s="102" t="s">
        <v>84</v>
      </c>
      <c r="B94" s="102" t="s">
        <v>27</v>
      </c>
      <c r="C94" s="104">
        <v>785.2</v>
      </c>
      <c r="D94" s="104">
        <v>732.8</v>
      </c>
      <c r="E94" s="104">
        <v>780</v>
      </c>
      <c r="F94" s="104">
        <v>617.4</v>
      </c>
      <c r="G94" s="104">
        <v>619.4</v>
      </c>
      <c r="H94" s="104">
        <v>742.7</v>
      </c>
      <c r="I94" s="104">
        <v>575.7</v>
      </c>
      <c r="J94" s="104">
        <v>701.6</v>
      </c>
      <c r="K94" s="104">
        <v>684.4</v>
      </c>
      <c r="L94" s="104">
        <v>755.3</v>
      </c>
      <c r="M94" s="104">
        <v>659.1</v>
      </c>
      <c r="N94" s="104">
        <v>673.3</v>
      </c>
      <c r="O94" s="104">
        <v>489.6</v>
      </c>
      <c r="P94" s="104">
        <v>621.7</v>
      </c>
      <c r="Q94" s="104">
        <v>600.3</v>
      </c>
      <c r="R94" s="104">
        <v>532.1</v>
      </c>
      <c r="S94" s="104">
        <v>587.6</v>
      </c>
      <c r="T94" s="104">
        <v>611.9</v>
      </c>
      <c r="U94" s="104">
        <v>600.3</v>
      </c>
      <c r="V94" s="103">
        <v>618.9</v>
      </c>
      <c r="W94" s="130">
        <v>624.4</v>
      </c>
      <c r="X94" s="130" t="s">
        <v>41</v>
      </c>
      <c r="Z94" s="102" t="s">
        <v>84</v>
      </c>
      <c r="AA94" s="102" t="s">
        <v>27</v>
      </c>
      <c r="AB94" s="156" t="s">
        <v>44</v>
      </c>
      <c r="AC94" s="156" t="s">
        <v>44</v>
      </c>
      <c r="AD94" s="156" t="s">
        <v>44</v>
      </c>
      <c r="AE94" s="156" t="s">
        <v>44</v>
      </c>
      <c r="AF94" s="156" t="s">
        <v>44</v>
      </c>
      <c r="AG94" s="156" t="s">
        <v>44</v>
      </c>
      <c r="AH94" s="156" t="s">
        <v>44</v>
      </c>
      <c r="AI94" s="156" t="s">
        <v>44</v>
      </c>
      <c r="AJ94" s="156" t="s">
        <v>44</v>
      </c>
      <c r="AK94" s="156" t="s">
        <v>44</v>
      </c>
      <c r="AL94" s="156" t="s">
        <v>44</v>
      </c>
      <c r="AM94" s="156" t="s">
        <v>44</v>
      </c>
      <c r="AN94" s="156" t="s">
        <v>44</v>
      </c>
      <c r="AO94" s="156" t="s">
        <v>44</v>
      </c>
      <c r="AP94" s="156" t="s">
        <v>44</v>
      </c>
      <c r="AQ94" s="156" t="s">
        <v>44</v>
      </c>
      <c r="AR94" s="156" t="s">
        <v>44</v>
      </c>
      <c r="AS94" s="156" t="s">
        <v>44</v>
      </c>
      <c r="AT94" s="156" t="s">
        <v>44</v>
      </c>
      <c r="AU94" s="156" t="s">
        <v>44</v>
      </c>
      <c r="AV94" s="156" t="s">
        <v>44</v>
      </c>
      <c r="AW94" s="156" t="s">
        <v>44</v>
      </c>
      <c r="AZ94" s="102" t="s">
        <v>84</v>
      </c>
      <c r="BA94" s="139">
        <f t="shared" si="0"/>
        <v>-20.47885888945492</v>
      </c>
    </row>
    <row r="95" spans="1:53" ht="12.75">
      <c r="A95" s="102" t="s">
        <v>83</v>
      </c>
      <c r="B95" s="102" t="s">
        <v>28</v>
      </c>
      <c r="C95" s="104">
        <v>980.1</v>
      </c>
      <c r="D95" s="104">
        <v>925</v>
      </c>
      <c r="E95" s="104">
        <v>913.6</v>
      </c>
      <c r="F95" s="104">
        <v>857.1</v>
      </c>
      <c r="G95" s="104">
        <v>979.1</v>
      </c>
      <c r="H95" s="104">
        <v>947.3</v>
      </c>
      <c r="I95" s="104">
        <v>777.8</v>
      </c>
      <c r="J95" s="104">
        <v>789</v>
      </c>
      <c r="K95" s="104">
        <v>853.2</v>
      </c>
      <c r="L95" s="104">
        <v>857.9</v>
      </c>
      <c r="M95" s="104">
        <v>816.3</v>
      </c>
      <c r="N95" s="104">
        <v>882</v>
      </c>
      <c r="O95" s="104">
        <v>805.3</v>
      </c>
      <c r="P95" s="104">
        <v>806.1</v>
      </c>
      <c r="Q95" s="104">
        <v>822.1</v>
      </c>
      <c r="R95" s="104">
        <v>802.5</v>
      </c>
      <c r="S95" s="104">
        <v>861.3</v>
      </c>
      <c r="T95" s="104">
        <v>852.5</v>
      </c>
      <c r="U95" s="104">
        <v>723</v>
      </c>
      <c r="V95" s="103">
        <v>846.9</v>
      </c>
      <c r="W95" s="130">
        <v>878.7</v>
      </c>
      <c r="X95" s="130" t="s">
        <v>41</v>
      </c>
      <c r="Z95" s="102" t="s">
        <v>83</v>
      </c>
      <c r="AA95" s="102" t="s">
        <v>28</v>
      </c>
      <c r="AB95" s="156" t="s">
        <v>44</v>
      </c>
      <c r="AC95" s="156" t="s">
        <v>44</v>
      </c>
      <c r="AD95" s="156" t="s">
        <v>44</v>
      </c>
      <c r="AE95" s="156" t="s">
        <v>44</v>
      </c>
      <c r="AF95" s="156" t="s">
        <v>44</v>
      </c>
      <c r="AG95" s="156" t="s">
        <v>44</v>
      </c>
      <c r="AH95" s="156" t="s">
        <v>44</v>
      </c>
      <c r="AI95" s="156" t="s">
        <v>44</v>
      </c>
      <c r="AJ95" s="156" t="s">
        <v>44</v>
      </c>
      <c r="AK95" s="156" t="s">
        <v>44</v>
      </c>
      <c r="AL95" s="156" t="s">
        <v>44</v>
      </c>
      <c r="AM95" s="156" t="s">
        <v>44</v>
      </c>
      <c r="AN95" s="156" t="s">
        <v>44</v>
      </c>
      <c r="AO95" s="156" t="s">
        <v>44</v>
      </c>
      <c r="AP95" s="156" t="s">
        <v>44</v>
      </c>
      <c r="AQ95" s="156" t="s">
        <v>44</v>
      </c>
      <c r="AR95" s="156" t="s">
        <v>44</v>
      </c>
      <c r="AS95" s="156" t="s">
        <v>44</v>
      </c>
      <c r="AT95" s="156" t="s">
        <v>44</v>
      </c>
      <c r="AU95" s="156" t="s">
        <v>44</v>
      </c>
      <c r="AV95" s="156" t="s">
        <v>44</v>
      </c>
      <c r="AW95" s="156" t="s">
        <v>44</v>
      </c>
      <c r="AZ95" s="102" t="s">
        <v>83</v>
      </c>
      <c r="BA95" s="139">
        <f t="shared" si="0"/>
        <v>-10.345883073155793</v>
      </c>
    </row>
    <row r="96" spans="1:49" ht="12.75">
      <c r="A96" s="102" t="s">
        <v>81</v>
      </c>
      <c r="B96" s="102" t="s">
        <v>30</v>
      </c>
      <c r="C96" s="103" t="s">
        <v>41</v>
      </c>
      <c r="D96" s="103" t="s">
        <v>41</v>
      </c>
      <c r="E96" s="103" t="s">
        <v>41</v>
      </c>
      <c r="F96" s="103" t="s">
        <v>41</v>
      </c>
      <c r="G96" s="103" t="s">
        <v>41</v>
      </c>
      <c r="H96" s="103" t="s">
        <v>41</v>
      </c>
      <c r="I96" s="103" t="s">
        <v>41</v>
      </c>
      <c r="J96" s="103" t="s">
        <v>41</v>
      </c>
      <c r="K96" s="103" t="s">
        <v>41</v>
      </c>
      <c r="L96" s="103" t="s">
        <v>41</v>
      </c>
      <c r="M96" s="103" t="s">
        <v>41</v>
      </c>
      <c r="N96" s="104">
        <v>7.2</v>
      </c>
      <c r="O96" s="104">
        <v>9.7</v>
      </c>
      <c r="P96" s="104">
        <v>6</v>
      </c>
      <c r="Q96" s="103" t="s">
        <v>41</v>
      </c>
      <c r="R96" s="104">
        <v>0</v>
      </c>
      <c r="S96" s="104">
        <v>10</v>
      </c>
      <c r="T96" s="104">
        <v>9</v>
      </c>
      <c r="U96" s="104">
        <v>6</v>
      </c>
      <c r="V96" s="103">
        <v>8</v>
      </c>
      <c r="W96" s="130">
        <v>7</v>
      </c>
      <c r="X96" s="130" t="s">
        <v>41</v>
      </c>
      <c r="Z96" s="102" t="s">
        <v>81</v>
      </c>
      <c r="AA96" s="102" t="s">
        <v>30</v>
      </c>
      <c r="AB96" s="156" t="s">
        <v>44</v>
      </c>
      <c r="AC96" s="156" t="s">
        <v>44</v>
      </c>
      <c r="AD96" s="156" t="s">
        <v>44</v>
      </c>
      <c r="AE96" s="156" t="s">
        <v>44</v>
      </c>
      <c r="AF96" s="156" t="s">
        <v>44</v>
      </c>
      <c r="AG96" s="156" t="s">
        <v>44</v>
      </c>
      <c r="AH96" s="156" t="s">
        <v>44</v>
      </c>
      <c r="AI96" s="156" t="s">
        <v>44</v>
      </c>
      <c r="AJ96" s="156" t="s">
        <v>44</v>
      </c>
      <c r="AK96" s="156" t="s">
        <v>44</v>
      </c>
      <c r="AL96" s="156" t="s">
        <v>44</v>
      </c>
      <c r="AM96" s="156" t="s">
        <v>44</v>
      </c>
      <c r="AN96" s="156" t="s">
        <v>44</v>
      </c>
      <c r="AO96" s="156" t="s">
        <v>44</v>
      </c>
      <c r="AP96" s="156" t="s">
        <v>44</v>
      </c>
      <c r="AQ96" s="156" t="s">
        <v>59</v>
      </c>
      <c r="AR96" s="156" t="s">
        <v>44</v>
      </c>
      <c r="AS96" s="156" t="s">
        <v>44</v>
      </c>
      <c r="AT96" s="156" t="s">
        <v>44</v>
      </c>
      <c r="AU96" s="156" t="s">
        <v>44</v>
      </c>
      <c r="AV96" s="156" t="s">
        <v>44</v>
      </c>
      <c r="AW96" s="156" t="s">
        <v>44</v>
      </c>
    </row>
    <row r="97" spans="1:49" ht="12.75">
      <c r="A97" s="102" t="s">
        <v>80</v>
      </c>
      <c r="B97" s="102" t="s">
        <v>31</v>
      </c>
      <c r="C97" s="104">
        <v>356.5</v>
      </c>
      <c r="D97" s="104">
        <v>389.3</v>
      </c>
      <c r="E97" s="104">
        <v>390</v>
      </c>
      <c r="F97" s="104">
        <v>366.8</v>
      </c>
      <c r="G97" s="104">
        <v>396.4</v>
      </c>
      <c r="H97" s="104">
        <v>316.6</v>
      </c>
      <c r="I97" s="104">
        <v>378.3</v>
      </c>
      <c r="J97" s="104">
        <v>329.8</v>
      </c>
      <c r="K97" s="104">
        <v>400.4</v>
      </c>
      <c r="L97" s="103" t="s">
        <v>41</v>
      </c>
      <c r="M97" s="104">
        <v>333</v>
      </c>
      <c r="N97" s="104">
        <v>296</v>
      </c>
      <c r="O97" s="104">
        <v>305</v>
      </c>
      <c r="P97" s="104">
        <v>318</v>
      </c>
      <c r="Q97" s="104">
        <v>357.7</v>
      </c>
      <c r="R97" s="104">
        <v>305.2</v>
      </c>
      <c r="S97" s="104">
        <v>350.8</v>
      </c>
      <c r="T97" s="104">
        <v>314.5</v>
      </c>
      <c r="U97" s="103">
        <v>326.4</v>
      </c>
      <c r="V97" s="103">
        <v>332.2</v>
      </c>
      <c r="W97" s="130">
        <v>361.2</v>
      </c>
      <c r="X97" s="130" t="s">
        <v>41</v>
      </c>
      <c r="Z97" s="102" t="s">
        <v>80</v>
      </c>
      <c r="AA97" s="102" t="s">
        <v>31</v>
      </c>
      <c r="AB97" s="156" t="s">
        <v>44</v>
      </c>
      <c r="AC97" s="156" t="s">
        <v>44</v>
      </c>
      <c r="AD97" s="156" t="s">
        <v>44</v>
      </c>
      <c r="AE97" s="156" t="s">
        <v>44</v>
      </c>
      <c r="AF97" s="156" t="s">
        <v>44</v>
      </c>
      <c r="AG97" s="156" t="s">
        <v>44</v>
      </c>
      <c r="AH97" s="156" t="s">
        <v>44</v>
      </c>
      <c r="AI97" s="156" t="s">
        <v>44</v>
      </c>
      <c r="AJ97" s="156" t="s">
        <v>44</v>
      </c>
      <c r="AK97" s="156" t="s">
        <v>44</v>
      </c>
      <c r="AL97" s="156" t="s">
        <v>44</v>
      </c>
      <c r="AM97" s="156" t="s">
        <v>44</v>
      </c>
      <c r="AN97" s="156" t="s">
        <v>44</v>
      </c>
      <c r="AO97" s="156" t="s">
        <v>44</v>
      </c>
      <c r="AP97" s="156" t="s">
        <v>44</v>
      </c>
      <c r="AQ97" s="156" t="s">
        <v>44</v>
      </c>
      <c r="AR97" s="156" t="s">
        <v>44</v>
      </c>
      <c r="AS97" s="156" t="s">
        <v>44</v>
      </c>
      <c r="AT97" s="156" t="s">
        <v>44</v>
      </c>
      <c r="AU97" s="156" t="s">
        <v>44</v>
      </c>
      <c r="AV97" s="156" t="s">
        <v>44</v>
      </c>
      <c r="AW97" s="156" t="s">
        <v>44</v>
      </c>
    </row>
    <row r="98" spans="1:49" ht="12.75">
      <c r="A98" s="102" t="s">
        <v>79</v>
      </c>
      <c r="B98" s="102" t="s">
        <v>32</v>
      </c>
      <c r="C98" s="103" t="s">
        <v>41</v>
      </c>
      <c r="D98" s="103" t="s">
        <v>41</v>
      </c>
      <c r="E98" s="103" t="s">
        <v>41</v>
      </c>
      <c r="F98" s="103" t="s">
        <v>41</v>
      </c>
      <c r="G98" s="103" t="s">
        <v>41</v>
      </c>
      <c r="H98" s="103" t="s">
        <v>41</v>
      </c>
      <c r="I98" s="104">
        <v>390.9</v>
      </c>
      <c r="J98" s="104">
        <v>490</v>
      </c>
      <c r="K98" s="104">
        <v>408</v>
      </c>
      <c r="L98" s="103" t="s">
        <v>41</v>
      </c>
      <c r="M98" s="104">
        <v>421.1</v>
      </c>
      <c r="N98" s="104">
        <v>515</v>
      </c>
      <c r="O98" s="104">
        <v>452.2</v>
      </c>
      <c r="P98" s="104">
        <v>341.2</v>
      </c>
      <c r="Q98" s="104">
        <v>503.77</v>
      </c>
      <c r="R98" s="104">
        <v>365.17</v>
      </c>
      <c r="S98" s="104">
        <v>376.03</v>
      </c>
      <c r="T98" s="104">
        <v>461.19</v>
      </c>
      <c r="U98" s="104">
        <v>447.6</v>
      </c>
      <c r="V98" s="103">
        <v>413.98</v>
      </c>
      <c r="W98" s="130">
        <v>480</v>
      </c>
      <c r="X98" s="130" t="s">
        <v>41</v>
      </c>
      <c r="Z98" s="102" t="s">
        <v>79</v>
      </c>
      <c r="AA98" s="102" t="s">
        <v>32</v>
      </c>
      <c r="AB98" s="156" t="s">
        <v>44</v>
      </c>
      <c r="AC98" s="156" t="s">
        <v>44</v>
      </c>
      <c r="AD98" s="156" t="s">
        <v>44</v>
      </c>
      <c r="AE98" s="156" t="s">
        <v>44</v>
      </c>
      <c r="AF98" s="156" t="s">
        <v>44</v>
      </c>
      <c r="AG98" s="156" t="s">
        <v>44</v>
      </c>
      <c r="AH98" s="156" t="s">
        <v>44</v>
      </c>
      <c r="AI98" s="156" t="s">
        <v>44</v>
      </c>
      <c r="AJ98" s="156" t="s">
        <v>44</v>
      </c>
      <c r="AK98" s="156" t="s">
        <v>44</v>
      </c>
      <c r="AL98" s="156" t="s">
        <v>44</v>
      </c>
      <c r="AM98" s="156" t="s">
        <v>44</v>
      </c>
      <c r="AN98" s="156" t="s">
        <v>44</v>
      </c>
      <c r="AO98" s="156" t="s">
        <v>44</v>
      </c>
      <c r="AP98" s="156" t="s">
        <v>44</v>
      </c>
      <c r="AQ98" s="156" t="s">
        <v>44</v>
      </c>
      <c r="AR98" s="156" t="s">
        <v>44</v>
      </c>
      <c r="AS98" s="156" t="s">
        <v>44</v>
      </c>
      <c r="AT98" s="156" t="s">
        <v>44</v>
      </c>
      <c r="AU98" s="156" t="s">
        <v>45</v>
      </c>
      <c r="AV98" s="156" t="s">
        <v>44</v>
      </c>
      <c r="AW98" s="156" t="s">
        <v>44</v>
      </c>
    </row>
    <row r="99" spans="1:49" ht="12.75">
      <c r="A99" s="102" t="s">
        <v>82</v>
      </c>
      <c r="B99" s="102" t="s">
        <v>29</v>
      </c>
      <c r="C99" s="104">
        <v>6585</v>
      </c>
      <c r="D99" s="104">
        <v>6649.1</v>
      </c>
      <c r="E99" s="104">
        <v>6966.5</v>
      </c>
      <c r="F99" s="104">
        <v>5918.2</v>
      </c>
      <c r="G99" s="104">
        <v>6316.5</v>
      </c>
      <c r="H99" s="104">
        <v>5979</v>
      </c>
      <c r="I99" s="104">
        <v>5727</v>
      </c>
      <c r="J99" s="104">
        <v>5564</v>
      </c>
      <c r="K99" s="104">
        <v>6145</v>
      </c>
      <c r="L99" s="104">
        <v>6399</v>
      </c>
      <c r="M99" s="104">
        <v>6046</v>
      </c>
      <c r="N99" s="104">
        <v>6016</v>
      </c>
      <c r="O99" s="104">
        <v>4553</v>
      </c>
      <c r="P99" s="104">
        <v>5685</v>
      </c>
      <c r="Q99" s="104">
        <v>5921</v>
      </c>
      <c r="R99" s="104">
        <v>5598</v>
      </c>
      <c r="S99" s="104">
        <v>5373</v>
      </c>
      <c r="T99" s="104">
        <v>6218</v>
      </c>
      <c r="U99" s="104">
        <v>5028</v>
      </c>
      <c r="V99" s="103">
        <v>5252</v>
      </c>
      <c r="W99" s="130">
        <v>5578</v>
      </c>
      <c r="X99" s="130" t="s">
        <v>41</v>
      </c>
      <c r="Z99" s="102" t="s">
        <v>82</v>
      </c>
      <c r="AA99" s="102" t="s">
        <v>29</v>
      </c>
      <c r="AB99" s="156" t="s">
        <v>44</v>
      </c>
      <c r="AC99" s="156" t="s">
        <v>44</v>
      </c>
      <c r="AD99" s="156" t="s">
        <v>44</v>
      </c>
      <c r="AE99" s="156" t="s">
        <v>44</v>
      </c>
      <c r="AF99" s="156" t="s">
        <v>44</v>
      </c>
      <c r="AG99" s="156" t="s">
        <v>44</v>
      </c>
      <c r="AH99" s="156" t="s">
        <v>44</v>
      </c>
      <c r="AI99" s="156" t="s">
        <v>44</v>
      </c>
      <c r="AJ99" s="156" t="s">
        <v>44</v>
      </c>
      <c r="AK99" s="156" t="s">
        <v>44</v>
      </c>
      <c r="AL99" s="156" t="s">
        <v>44</v>
      </c>
      <c r="AM99" s="156" t="s">
        <v>44</v>
      </c>
      <c r="AN99" s="156" t="s">
        <v>44</v>
      </c>
      <c r="AO99" s="156" t="s">
        <v>44</v>
      </c>
      <c r="AP99" s="156" t="s">
        <v>44</v>
      </c>
      <c r="AQ99" s="156" t="s">
        <v>44</v>
      </c>
      <c r="AR99" s="156" t="s">
        <v>44</v>
      </c>
      <c r="AS99" s="156" t="s">
        <v>44</v>
      </c>
      <c r="AT99" s="156" t="s">
        <v>44</v>
      </c>
      <c r="AU99" s="156" t="s">
        <v>44</v>
      </c>
      <c r="AV99" s="156" t="s">
        <v>45</v>
      </c>
      <c r="AW99" s="156" t="s">
        <v>44</v>
      </c>
    </row>
    <row r="100" spans="1:49" ht="12.75">
      <c r="A100" s="102" t="s">
        <v>78</v>
      </c>
      <c r="B100" s="102" t="s">
        <v>33</v>
      </c>
      <c r="C100" s="103" t="s">
        <v>41</v>
      </c>
      <c r="D100" s="103" t="s">
        <v>41</v>
      </c>
      <c r="E100" s="103" t="s">
        <v>41</v>
      </c>
      <c r="F100" s="103" t="s">
        <v>41</v>
      </c>
      <c r="G100" s="103" t="s">
        <v>41</v>
      </c>
      <c r="H100" s="103" t="s">
        <v>41</v>
      </c>
      <c r="I100" s="103" t="s">
        <v>41</v>
      </c>
      <c r="J100" s="104">
        <v>12.72</v>
      </c>
      <c r="K100" s="104">
        <v>15.89</v>
      </c>
      <c r="L100" s="104">
        <v>18.54</v>
      </c>
      <c r="M100" s="104">
        <v>17.72</v>
      </c>
      <c r="N100" s="104">
        <v>21.22</v>
      </c>
      <c r="O100" s="104">
        <v>15.66</v>
      </c>
      <c r="P100" s="104">
        <v>20.04</v>
      </c>
      <c r="Q100" s="104">
        <v>24.31</v>
      </c>
      <c r="R100" s="104">
        <v>27.19</v>
      </c>
      <c r="S100" s="104">
        <v>29.92</v>
      </c>
      <c r="T100" s="104">
        <v>27.5</v>
      </c>
      <c r="U100" s="103">
        <v>26.1</v>
      </c>
      <c r="V100" s="103">
        <v>26.56</v>
      </c>
      <c r="W100" s="169">
        <f>+V100</f>
        <v>26.56</v>
      </c>
      <c r="X100" s="130" t="s">
        <v>41</v>
      </c>
      <c r="Z100" s="102" t="s">
        <v>78</v>
      </c>
      <c r="AA100" s="102" t="s">
        <v>33</v>
      </c>
      <c r="AB100" s="156" t="s">
        <v>44</v>
      </c>
      <c r="AC100" s="156" t="s">
        <v>44</v>
      </c>
      <c r="AD100" s="156" t="s">
        <v>44</v>
      </c>
      <c r="AE100" s="156" t="s">
        <v>44</v>
      </c>
      <c r="AF100" s="156" t="s">
        <v>44</v>
      </c>
      <c r="AG100" s="156" t="s">
        <v>44</v>
      </c>
      <c r="AH100" s="156" t="s">
        <v>44</v>
      </c>
      <c r="AI100" s="156" t="s">
        <v>44</v>
      </c>
      <c r="AJ100" s="156" t="s">
        <v>44</v>
      </c>
      <c r="AK100" s="156" t="s">
        <v>44</v>
      </c>
      <c r="AL100" s="156" t="s">
        <v>44</v>
      </c>
      <c r="AM100" s="156" t="s">
        <v>44</v>
      </c>
      <c r="AN100" s="156" t="s">
        <v>44</v>
      </c>
      <c r="AO100" s="156" t="s">
        <v>44</v>
      </c>
      <c r="AP100" s="156" t="s">
        <v>44</v>
      </c>
      <c r="AQ100" s="156" t="s">
        <v>44</v>
      </c>
      <c r="AR100" s="156" t="s">
        <v>45</v>
      </c>
      <c r="AS100" s="156" t="s">
        <v>45</v>
      </c>
      <c r="AT100" s="156" t="s">
        <v>45</v>
      </c>
      <c r="AU100" s="156" t="s">
        <v>45</v>
      </c>
      <c r="AV100" s="156" t="s">
        <v>44</v>
      </c>
      <c r="AW100" s="156" t="s">
        <v>44</v>
      </c>
    </row>
    <row r="101" spans="1:49" ht="12.75">
      <c r="A101" s="102" t="s">
        <v>77</v>
      </c>
      <c r="B101" s="102" t="s">
        <v>34</v>
      </c>
      <c r="C101" s="104">
        <v>164.5</v>
      </c>
      <c r="D101" s="104">
        <v>176.3</v>
      </c>
      <c r="E101" s="104">
        <v>184.5</v>
      </c>
      <c r="F101" s="104">
        <v>174.7</v>
      </c>
      <c r="G101" s="104">
        <v>198.5</v>
      </c>
      <c r="H101" s="104">
        <v>190.43</v>
      </c>
      <c r="I101" s="104">
        <v>189.87</v>
      </c>
      <c r="J101" s="104">
        <v>180.89</v>
      </c>
      <c r="K101" s="104">
        <v>189.43</v>
      </c>
      <c r="L101" s="104">
        <v>207.15</v>
      </c>
      <c r="M101" s="104">
        <v>202.33</v>
      </c>
      <c r="N101" s="104">
        <v>193.86</v>
      </c>
      <c r="O101" s="104">
        <v>169.98</v>
      </c>
      <c r="P101" s="104">
        <v>190.88</v>
      </c>
      <c r="Q101" s="104">
        <v>199.65</v>
      </c>
      <c r="R101" s="104">
        <v>190.41</v>
      </c>
      <c r="S101" s="104">
        <v>198.53</v>
      </c>
      <c r="T101" s="104">
        <v>178.95</v>
      </c>
      <c r="U101" s="104">
        <v>181.93</v>
      </c>
      <c r="V101" s="103">
        <v>190.53</v>
      </c>
      <c r="W101" s="130">
        <v>193.43</v>
      </c>
      <c r="X101" s="130" t="s">
        <v>41</v>
      </c>
      <c r="Z101" s="102" t="s">
        <v>77</v>
      </c>
      <c r="AA101" s="102" t="s">
        <v>34</v>
      </c>
      <c r="AB101" s="156" t="s">
        <v>44</v>
      </c>
      <c r="AC101" s="156" t="s">
        <v>44</v>
      </c>
      <c r="AD101" s="156" t="s">
        <v>44</v>
      </c>
      <c r="AE101" s="156" t="s">
        <v>44</v>
      </c>
      <c r="AF101" s="156" t="s">
        <v>44</v>
      </c>
      <c r="AG101" s="156" t="s">
        <v>44</v>
      </c>
      <c r="AH101" s="156" t="s">
        <v>44</v>
      </c>
      <c r="AI101" s="156" t="s">
        <v>44</v>
      </c>
      <c r="AJ101" s="156" t="s">
        <v>44</v>
      </c>
      <c r="AK101" s="156" t="s">
        <v>44</v>
      </c>
      <c r="AL101" s="156" t="s">
        <v>44</v>
      </c>
      <c r="AM101" s="156" t="s">
        <v>44</v>
      </c>
      <c r="AN101" s="156" t="s">
        <v>44</v>
      </c>
      <c r="AO101" s="156" t="s">
        <v>44</v>
      </c>
      <c r="AP101" s="156" t="s">
        <v>44</v>
      </c>
      <c r="AQ101" s="156" t="s">
        <v>44</v>
      </c>
      <c r="AR101" s="156" t="s">
        <v>44</v>
      </c>
      <c r="AS101" s="156" t="s">
        <v>44</v>
      </c>
      <c r="AT101" s="156" t="s">
        <v>44</v>
      </c>
      <c r="AU101" s="156" t="s">
        <v>44</v>
      </c>
      <c r="AV101" s="156" t="s">
        <v>44</v>
      </c>
      <c r="AW101" s="156" t="s">
        <v>44</v>
      </c>
    </row>
    <row r="102" spans="1:49" ht="12.75">
      <c r="A102" s="102" t="s">
        <v>76</v>
      </c>
      <c r="B102" s="102" t="s">
        <v>35</v>
      </c>
      <c r="C102" s="104">
        <v>161</v>
      </c>
      <c r="D102" s="104">
        <v>163.7</v>
      </c>
      <c r="E102" s="104">
        <v>163.1</v>
      </c>
      <c r="F102" s="104">
        <v>158.2</v>
      </c>
      <c r="G102" s="104">
        <v>160</v>
      </c>
      <c r="H102" s="104">
        <v>169.3</v>
      </c>
      <c r="I102" s="104">
        <v>162.6</v>
      </c>
      <c r="J102" s="104">
        <v>154.9</v>
      </c>
      <c r="K102" s="104">
        <v>190</v>
      </c>
      <c r="L102" s="104">
        <v>200</v>
      </c>
      <c r="M102" s="104">
        <v>208</v>
      </c>
      <c r="N102" s="104">
        <v>230.1</v>
      </c>
      <c r="O102" s="104">
        <v>233</v>
      </c>
      <c r="P102" s="103" t="s">
        <v>41</v>
      </c>
      <c r="Q102" s="104">
        <v>240</v>
      </c>
      <c r="R102" s="104">
        <v>245</v>
      </c>
      <c r="S102" s="104">
        <v>238.3</v>
      </c>
      <c r="T102" s="104">
        <v>249.8</v>
      </c>
      <c r="U102" s="103">
        <v>254.5</v>
      </c>
      <c r="V102" s="103">
        <v>260.7</v>
      </c>
      <c r="W102" s="169">
        <f>+V102</f>
        <v>260.7</v>
      </c>
      <c r="X102" s="130" t="s">
        <v>41</v>
      </c>
      <c r="Z102" s="102" t="s">
        <v>76</v>
      </c>
      <c r="AA102" s="102" t="s">
        <v>35</v>
      </c>
      <c r="AB102" s="156" t="s">
        <v>44</v>
      </c>
      <c r="AC102" s="156" t="s">
        <v>44</v>
      </c>
      <c r="AD102" s="156" t="s">
        <v>44</v>
      </c>
      <c r="AE102" s="156" t="s">
        <v>44</v>
      </c>
      <c r="AF102" s="156" t="s">
        <v>44</v>
      </c>
      <c r="AG102" s="156" t="s">
        <v>44</v>
      </c>
      <c r="AH102" s="156" t="s">
        <v>44</v>
      </c>
      <c r="AI102" s="156" t="s">
        <v>44</v>
      </c>
      <c r="AJ102" s="156" t="s">
        <v>44</v>
      </c>
      <c r="AK102" s="156" t="s">
        <v>44</v>
      </c>
      <c r="AL102" s="156" t="s">
        <v>44</v>
      </c>
      <c r="AM102" s="156" t="s">
        <v>44</v>
      </c>
      <c r="AN102" s="156" t="s">
        <v>44</v>
      </c>
      <c r="AO102" s="156" t="s">
        <v>44</v>
      </c>
      <c r="AP102" s="156" t="s">
        <v>44</v>
      </c>
      <c r="AQ102" s="156" t="s">
        <v>44</v>
      </c>
      <c r="AR102" s="156" t="s">
        <v>44</v>
      </c>
      <c r="AS102" s="156" t="s">
        <v>44</v>
      </c>
      <c r="AT102" s="156" t="s">
        <v>44</v>
      </c>
      <c r="AU102" s="156" t="s">
        <v>44</v>
      </c>
      <c r="AV102" s="156" t="s">
        <v>44</v>
      </c>
      <c r="AW102" s="156" t="s">
        <v>44</v>
      </c>
    </row>
    <row r="103" spans="1:49" ht="12.75">
      <c r="A103" s="102" t="s">
        <v>75</v>
      </c>
      <c r="B103" s="102" t="s">
        <v>36</v>
      </c>
      <c r="C103" s="103" t="s">
        <v>41</v>
      </c>
      <c r="D103" s="103" t="s">
        <v>41</v>
      </c>
      <c r="E103" s="103" t="s">
        <v>41</v>
      </c>
      <c r="F103" s="103" t="s">
        <v>41</v>
      </c>
      <c r="G103" s="103" t="s">
        <v>41</v>
      </c>
      <c r="H103" s="103" t="s">
        <v>41</v>
      </c>
      <c r="I103" s="103" t="s">
        <v>41</v>
      </c>
      <c r="J103" s="104">
        <v>743.28</v>
      </c>
      <c r="K103" s="104">
        <v>843.55</v>
      </c>
      <c r="L103" s="104">
        <v>898.28</v>
      </c>
      <c r="M103" s="104">
        <v>887.36</v>
      </c>
      <c r="N103" s="104">
        <v>891.51</v>
      </c>
      <c r="O103" s="104">
        <v>577.97</v>
      </c>
      <c r="P103" s="104">
        <v>766.83</v>
      </c>
      <c r="Q103" s="104">
        <v>592.05</v>
      </c>
      <c r="R103" s="104">
        <v>639.41</v>
      </c>
      <c r="S103" s="104">
        <v>714.35</v>
      </c>
      <c r="T103" s="104">
        <v>589.2</v>
      </c>
      <c r="U103" s="104">
        <v>487.91</v>
      </c>
      <c r="V103" s="103">
        <v>702.09</v>
      </c>
      <c r="W103" s="130">
        <v>664.89</v>
      </c>
      <c r="X103" s="130" t="s">
        <v>41</v>
      </c>
      <c r="Z103" s="102" t="s">
        <v>75</v>
      </c>
      <c r="AA103" s="102" t="s">
        <v>36</v>
      </c>
      <c r="AB103" s="156" t="s">
        <v>44</v>
      </c>
      <c r="AC103" s="156" t="s">
        <v>44</v>
      </c>
      <c r="AD103" s="156" t="s">
        <v>44</v>
      </c>
      <c r="AE103" s="156" t="s">
        <v>44</v>
      </c>
      <c r="AF103" s="156" t="s">
        <v>44</v>
      </c>
      <c r="AG103" s="156" t="s">
        <v>44</v>
      </c>
      <c r="AH103" s="156" t="s">
        <v>44</v>
      </c>
      <c r="AI103" s="156" t="s">
        <v>44</v>
      </c>
      <c r="AJ103" s="156" t="s">
        <v>44</v>
      </c>
      <c r="AK103" s="156" t="s">
        <v>44</v>
      </c>
      <c r="AL103" s="156" t="s">
        <v>44</v>
      </c>
      <c r="AM103" s="156" t="s">
        <v>44</v>
      </c>
      <c r="AN103" s="156" t="s">
        <v>44</v>
      </c>
      <c r="AO103" s="156" t="s">
        <v>44</v>
      </c>
      <c r="AP103" s="156" t="s">
        <v>44</v>
      </c>
      <c r="AQ103" s="156" t="s">
        <v>44</v>
      </c>
      <c r="AR103" s="156" t="s">
        <v>44</v>
      </c>
      <c r="AS103" s="156" t="s">
        <v>44</v>
      </c>
      <c r="AT103" s="156" t="s">
        <v>44</v>
      </c>
      <c r="AU103" s="156" t="s">
        <v>44</v>
      </c>
      <c r="AV103" s="156" t="s">
        <v>44</v>
      </c>
      <c r="AW103" s="156" t="s">
        <v>44</v>
      </c>
    </row>
    <row r="104" spans="1:49" ht="12.75">
      <c r="A104" s="102" t="s">
        <v>74</v>
      </c>
      <c r="B104" s="102" t="s">
        <v>37</v>
      </c>
      <c r="C104" s="104">
        <v>5370</v>
      </c>
      <c r="D104" s="104">
        <v>5000</v>
      </c>
      <c r="E104" s="104">
        <v>5200</v>
      </c>
      <c r="F104" s="104">
        <v>5300</v>
      </c>
      <c r="G104" s="104">
        <v>4800</v>
      </c>
      <c r="H104" s="104">
        <v>4090</v>
      </c>
      <c r="I104" s="104">
        <v>4397</v>
      </c>
      <c r="J104" s="104">
        <v>4227</v>
      </c>
      <c r="K104" s="104">
        <v>4225</v>
      </c>
      <c r="L104" s="104">
        <v>4328</v>
      </c>
      <c r="M104" s="104">
        <v>4548</v>
      </c>
      <c r="N104" s="104">
        <v>4648</v>
      </c>
      <c r="O104" s="104">
        <v>4822</v>
      </c>
      <c r="P104" s="104">
        <v>3955</v>
      </c>
      <c r="Q104" s="104">
        <v>4175</v>
      </c>
      <c r="R104" s="104">
        <v>4763</v>
      </c>
      <c r="S104" s="104">
        <v>4751</v>
      </c>
      <c r="T104" s="104">
        <v>4801</v>
      </c>
      <c r="U104" s="103">
        <v>4550</v>
      </c>
      <c r="V104" s="103">
        <v>4978</v>
      </c>
      <c r="W104" s="130">
        <v>5200</v>
      </c>
      <c r="X104" s="130" t="s">
        <v>41</v>
      </c>
      <c r="Z104" s="102" t="s">
        <v>74</v>
      </c>
      <c r="AA104" s="102" t="s">
        <v>37</v>
      </c>
      <c r="AB104" s="156" t="s">
        <v>44</v>
      </c>
      <c r="AC104" s="156" t="s">
        <v>44</v>
      </c>
      <c r="AD104" s="156" t="s">
        <v>44</v>
      </c>
      <c r="AE104" s="156" t="s">
        <v>44</v>
      </c>
      <c r="AF104" s="156" t="s">
        <v>44</v>
      </c>
      <c r="AG104" s="156" t="s">
        <v>44</v>
      </c>
      <c r="AH104" s="156" t="s">
        <v>44</v>
      </c>
      <c r="AI104" s="156" t="s">
        <v>44</v>
      </c>
      <c r="AJ104" s="156" t="s">
        <v>44</v>
      </c>
      <c r="AK104" s="156" t="s">
        <v>44</v>
      </c>
      <c r="AL104" s="156" t="s">
        <v>44</v>
      </c>
      <c r="AM104" s="156" t="s">
        <v>44</v>
      </c>
      <c r="AN104" s="156" t="s">
        <v>44</v>
      </c>
      <c r="AO104" s="156" t="s">
        <v>44</v>
      </c>
      <c r="AP104" s="156" t="s">
        <v>44</v>
      </c>
      <c r="AQ104" s="156" t="s">
        <v>44</v>
      </c>
      <c r="AR104" s="156" t="s">
        <v>44</v>
      </c>
      <c r="AS104" s="156" t="s">
        <v>44</v>
      </c>
      <c r="AT104" s="156" t="s">
        <v>44</v>
      </c>
      <c r="AU104" s="156" t="s">
        <v>44</v>
      </c>
      <c r="AV104" s="156" t="s">
        <v>44</v>
      </c>
      <c r="AW104" s="156" t="s">
        <v>44</v>
      </c>
    </row>
    <row r="105" spans="1:49" ht="12.75">
      <c r="A105" s="102" t="s">
        <v>73</v>
      </c>
      <c r="B105" s="102" t="s">
        <v>38</v>
      </c>
      <c r="C105" s="104">
        <v>286.32</v>
      </c>
      <c r="D105" s="104">
        <v>397.11</v>
      </c>
      <c r="E105" s="104">
        <v>404.49</v>
      </c>
      <c r="F105" s="104">
        <v>302.23</v>
      </c>
      <c r="G105" s="104">
        <v>447.08</v>
      </c>
      <c r="H105" s="104">
        <v>458.62</v>
      </c>
      <c r="I105" s="104">
        <v>410.42</v>
      </c>
      <c r="J105" s="104">
        <v>387.24</v>
      </c>
      <c r="K105" s="104">
        <v>428.64</v>
      </c>
      <c r="L105" s="104">
        <v>413.66</v>
      </c>
      <c r="M105" s="104">
        <v>378.71</v>
      </c>
      <c r="N105" s="104">
        <v>412.7</v>
      </c>
      <c r="O105" s="104">
        <v>299.94</v>
      </c>
      <c r="P105" s="104">
        <v>371.14</v>
      </c>
      <c r="Q105" s="104">
        <v>303.85</v>
      </c>
      <c r="R105" s="104">
        <v>351.22</v>
      </c>
      <c r="S105" s="104">
        <v>422.95</v>
      </c>
      <c r="T105" s="104">
        <v>337.14</v>
      </c>
      <c r="U105" s="103">
        <v>394.27</v>
      </c>
      <c r="V105" s="103">
        <v>377.16</v>
      </c>
      <c r="W105" s="130">
        <v>441.28</v>
      </c>
      <c r="X105" s="130" t="s">
        <v>41</v>
      </c>
      <c r="Z105" s="102" t="s">
        <v>73</v>
      </c>
      <c r="AA105" s="102" t="s">
        <v>38</v>
      </c>
      <c r="AB105" s="156" t="s">
        <v>46</v>
      </c>
      <c r="AC105" s="156" t="s">
        <v>46</v>
      </c>
      <c r="AD105" s="156" t="s">
        <v>46</v>
      </c>
      <c r="AE105" s="156" t="s">
        <v>46</v>
      </c>
      <c r="AF105" s="156" t="s">
        <v>46</v>
      </c>
      <c r="AG105" s="156" t="s">
        <v>46</v>
      </c>
      <c r="AH105" s="156" t="s">
        <v>46</v>
      </c>
      <c r="AI105" s="156" t="s">
        <v>46</v>
      </c>
      <c r="AJ105" s="156" t="s">
        <v>46</v>
      </c>
      <c r="AK105" s="156" t="s">
        <v>46</v>
      </c>
      <c r="AL105" s="156" t="s">
        <v>46</v>
      </c>
      <c r="AM105" s="156" t="s">
        <v>46</v>
      </c>
      <c r="AN105" s="156" t="s">
        <v>46</v>
      </c>
      <c r="AO105" s="156" t="s">
        <v>46</v>
      </c>
      <c r="AP105" s="156" t="s">
        <v>46</v>
      </c>
      <c r="AQ105" s="156" t="s">
        <v>46</v>
      </c>
      <c r="AR105" s="156" t="s">
        <v>46</v>
      </c>
      <c r="AS105" s="156" t="s">
        <v>46</v>
      </c>
      <c r="AT105" s="156" t="s">
        <v>46</v>
      </c>
      <c r="AU105" s="156" t="s">
        <v>46</v>
      </c>
      <c r="AV105" s="156" t="s">
        <v>46</v>
      </c>
      <c r="AW105" s="156" t="s">
        <v>44</v>
      </c>
    </row>
    <row r="106" spans="1:49" ht="12.75">
      <c r="A106" s="102" t="s">
        <v>72</v>
      </c>
      <c r="B106" s="102" t="s">
        <v>39</v>
      </c>
      <c r="C106" s="103" t="s">
        <v>41</v>
      </c>
      <c r="D106" s="103" t="s">
        <v>41</v>
      </c>
      <c r="E106" s="103" t="s">
        <v>41</v>
      </c>
      <c r="F106" s="103" t="s">
        <v>41</v>
      </c>
      <c r="G106" s="103" t="s">
        <v>41</v>
      </c>
      <c r="H106" s="103" t="s">
        <v>41</v>
      </c>
      <c r="I106" s="103" t="s">
        <v>41</v>
      </c>
      <c r="J106" s="104">
        <v>95.1</v>
      </c>
      <c r="K106" s="104">
        <v>104</v>
      </c>
      <c r="L106" s="104">
        <v>58.7</v>
      </c>
      <c r="M106" s="104">
        <v>87.4</v>
      </c>
      <c r="N106" s="104">
        <v>87</v>
      </c>
      <c r="O106" s="104">
        <v>33.4</v>
      </c>
      <c r="P106" s="104">
        <v>50.8</v>
      </c>
      <c r="Q106" s="104">
        <v>77.2</v>
      </c>
      <c r="R106" s="104">
        <v>70.7</v>
      </c>
      <c r="S106" s="104">
        <v>98.6</v>
      </c>
      <c r="T106" s="104">
        <v>118.2</v>
      </c>
      <c r="U106" s="103">
        <v>68.8</v>
      </c>
      <c r="V106" s="103">
        <v>73.8</v>
      </c>
      <c r="W106" s="169">
        <f>+V106</f>
        <v>73.8</v>
      </c>
      <c r="X106" s="130" t="s">
        <v>41</v>
      </c>
      <c r="Z106" s="102" t="s">
        <v>72</v>
      </c>
      <c r="AA106" s="102" t="s">
        <v>39</v>
      </c>
      <c r="AB106" s="156" t="s">
        <v>44</v>
      </c>
      <c r="AC106" s="156" t="s">
        <v>44</v>
      </c>
      <c r="AD106" s="156" t="s">
        <v>44</v>
      </c>
      <c r="AE106" s="156" t="s">
        <v>44</v>
      </c>
      <c r="AF106" s="156" t="s">
        <v>44</v>
      </c>
      <c r="AG106" s="156" t="s">
        <v>44</v>
      </c>
      <c r="AH106" s="156" t="s">
        <v>44</v>
      </c>
      <c r="AI106" s="156" t="s">
        <v>44</v>
      </c>
      <c r="AJ106" s="156" t="s">
        <v>44</v>
      </c>
      <c r="AK106" s="156" t="s">
        <v>44</v>
      </c>
      <c r="AL106" s="156" t="s">
        <v>44</v>
      </c>
      <c r="AM106" s="156" t="s">
        <v>44</v>
      </c>
      <c r="AN106" s="156" t="s">
        <v>44</v>
      </c>
      <c r="AO106" s="156" t="s">
        <v>44</v>
      </c>
      <c r="AP106" s="156" t="s">
        <v>46</v>
      </c>
      <c r="AQ106" s="156" t="s">
        <v>44</v>
      </c>
      <c r="AR106" s="156" t="s">
        <v>44</v>
      </c>
      <c r="AS106" s="156" t="s">
        <v>44</v>
      </c>
      <c r="AT106" s="156" t="s">
        <v>44</v>
      </c>
      <c r="AU106" s="156" t="s">
        <v>44</v>
      </c>
      <c r="AV106" s="156" t="s">
        <v>44</v>
      </c>
      <c r="AW106" s="156" t="s">
        <v>44</v>
      </c>
    </row>
    <row r="108" spans="26:30" ht="12">
      <c r="Z108" s="99" t="s">
        <v>71</v>
      </c>
      <c r="AD108" s="99" t="s">
        <v>70</v>
      </c>
    </row>
    <row r="109" spans="26:31" ht="12">
      <c r="Z109" s="99" t="s">
        <v>69</v>
      </c>
      <c r="AA109" s="99" t="s">
        <v>68</v>
      </c>
      <c r="AD109" s="99" t="s">
        <v>41</v>
      </c>
      <c r="AE109" s="99" t="s">
        <v>67</v>
      </c>
    </row>
    <row r="110" spans="26:27" ht="12">
      <c r="Z110" s="99" t="s">
        <v>66</v>
      </c>
      <c r="AA110" s="99" t="s">
        <v>65</v>
      </c>
    </row>
    <row r="111" spans="26:27" ht="12">
      <c r="Z111" s="99" t="s">
        <v>64</v>
      </c>
      <c r="AA111" s="99" t="s">
        <v>63</v>
      </c>
    </row>
    <row r="112" spans="26:27" ht="12">
      <c r="Z112" s="99" t="s">
        <v>46</v>
      </c>
      <c r="AA112" s="99" t="s">
        <v>62</v>
      </c>
    </row>
    <row r="113" spans="26:27" ht="12">
      <c r="Z113" s="99" t="s">
        <v>61</v>
      </c>
      <c r="AA113" s="99" t="s">
        <v>60</v>
      </c>
    </row>
    <row r="114" spans="26:27" ht="12">
      <c r="Z114" s="99" t="s">
        <v>59</v>
      </c>
      <c r="AA114" s="99" t="s">
        <v>58</v>
      </c>
    </row>
    <row r="115" spans="26:27" ht="12">
      <c r="Z115" s="99" t="s">
        <v>45</v>
      </c>
      <c r="AA115" s="99" t="s">
        <v>57</v>
      </c>
    </row>
    <row r="116" spans="26:27" ht="12">
      <c r="Z116" s="99" t="s">
        <v>56</v>
      </c>
      <c r="AA116" s="99" t="s">
        <v>55</v>
      </c>
    </row>
    <row r="117" spans="26:27" ht="12">
      <c r="Z117" s="99" t="s">
        <v>54</v>
      </c>
      <c r="AA117" s="99" t="s">
        <v>53</v>
      </c>
    </row>
    <row r="118" spans="26:27" ht="12">
      <c r="Z118" s="99" t="s">
        <v>52</v>
      </c>
      <c r="AA118" s="99" t="s">
        <v>51</v>
      </c>
    </row>
    <row r="119" spans="26:27" ht="12">
      <c r="Z119" s="99" t="s">
        <v>50</v>
      </c>
      <c r="AA119" s="99" t="s">
        <v>49</v>
      </c>
    </row>
    <row r="121" spans="1:47" ht="12">
      <c r="A121" s="107" t="s">
        <v>136</v>
      </c>
      <c r="B121" s="107" t="s">
        <v>260</v>
      </c>
      <c r="C121" s="108"/>
      <c r="D121" s="108"/>
      <c r="E121" s="108"/>
      <c r="F121" s="108"/>
      <c r="G121" s="108"/>
      <c r="H121" s="108"/>
      <c r="I121" s="108"/>
      <c r="J121" s="108"/>
      <c r="K121" s="108"/>
      <c r="L121" s="108"/>
      <c r="M121" s="108"/>
      <c r="N121" s="108"/>
      <c r="O121" s="108"/>
      <c r="P121" s="108"/>
      <c r="Q121" s="108"/>
      <c r="R121" s="108"/>
      <c r="S121" s="108"/>
      <c r="T121" s="108"/>
      <c r="U121" s="108"/>
      <c r="V121" s="108"/>
      <c r="W121" s="108"/>
      <c r="X121" s="108"/>
      <c r="Z121" s="107" t="s">
        <v>136</v>
      </c>
      <c r="AA121" s="107" t="s">
        <v>260</v>
      </c>
      <c r="AB121" s="108"/>
      <c r="AC121" s="108"/>
      <c r="AD121" s="108"/>
      <c r="AE121" s="108"/>
      <c r="AF121" s="108"/>
      <c r="AG121" s="108"/>
      <c r="AH121" s="108"/>
      <c r="AI121" s="108"/>
      <c r="AJ121" s="108"/>
      <c r="AK121" s="108"/>
      <c r="AL121" s="108"/>
      <c r="AM121" s="108"/>
      <c r="AN121" s="108"/>
      <c r="AO121" s="108"/>
      <c r="AP121" s="108"/>
      <c r="AQ121" s="108"/>
      <c r="AR121" s="108"/>
      <c r="AS121" s="108"/>
      <c r="AT121" s="108"/>
      <c r="AU121" s="108"/>
    </row>
    <row r="122" spans="1:47" ht="12">
      <c r="A122" s="107" t="s">
        <v>134</v>
      </c>
      <c r="B122" s="107" t="s">
        <v>261</v>
      </c>
      <c r="C122" s="108"/>
      <c r="D122" s="108"/>
      <c r="E122" s="108"/>
      <c r="F122" s="108"/>
      <c r="G122" s="108"/>
      <c r="H122" s="108"/>
      <c r="I122" s="108"/>
      <c r="J122" s="108"/>
      <c r="K122" s="108"/>
      <c r="L122" s="108"/>
      <c r="M122" s="108"/>
      <c r="N122" s="108"/>
      <c r="O122" s="108"/>
      <c r="P122" s="108"/>
      <c r="Q122" s="108"/>
      <c r="R122" s="108"/>
      <c r="S122" s="108"/>
      <c r="T122" s="108"/>
      <c r="U122" s="108"/>
      <c r="V122" s="108"/>
      <c r="W122" s="108"/>
      <c r="X122" s="108"/>
      <c r="Z122" s="107" t="s">
        <v>134</v>
      </c>
      <c r="AA122" s="107" t="s">
        <v>261</v>
      </c>
      <c r="AB122" s="108"/>
      <c r="AC122" s="108"/>
      <c r="AD122" s="108"/>
      <c r="AE122" s="108"/>
      <c r="AF122" s="108"/>
      <c r="AG122" s="108"/>
      <c r="AH122" s="108"/>
      <c r="AI122" s="108"/>
      <c r="AJ122" s="108"/>
      <c r="AK122" s="108"/>
      <c r="AL122" s="108"/>
      <c r="AM122" s="108"/>
      <c r="AN122" s="108"/>
      <c r="AO122" s="108"/>
      <c r="AP122" s="108"/>
      <c r="AQ122" s="108"/>
      <c r="AR122" s="108"/>
      <c r="AS122" s="108"/>
      <c r="AT122" s="108"/>
      <c r="AU122" s="108"/>
    </row>
    <row r="123" spans="1:47" ht="12">
      <c r="A123" s="108"/>
      <c r="B123" s="108"/>
      <c r="C123" s="108"/>
      <c r="D123" s="108"/>
      <c r="E123" s="108"/>
      <c r="F123" s="108"/>
      <c r="G123" s="108"/>
      <c r="H123" s="108"/>
      <c r="I123" s="108"/>
      <c r="J123" s="108"/>
      <c r="K123" s="108"/>
      <c r="L123" s="108"/>
      <c r="M123" s="108"/>
      <c r="N123" s="108"/>
      <c r="O123" s="108"/>
      <c r="P123" s="108"/>
      <c r="Q123" s="108"/>
      <c r="R123" s="108"/>
      <c r="S123" s="108"/>
      <c r="T123" s="108"/>
      <c r="U123" s="108"/>
      <c r="V123" s="108"/>
      <c r="W123" s="108"/>
      <c r="X123" s="108"/>
      <c r="Z123" s="108"/>
      <c r="AA123" s="108"/>
      <c r="AB123" s="108"/>
      <c r="AC123" s="108"/>
      <c r="AD123" s="108"/>
      <c r="AE123" s="108"/>
      <c r="AF123" s="108"/>
      <c r="AG123" s="108"/>
      <c r="AH123" s="108"/>
      <c r="AI123" s="108"/>
      <c r="AJ123" s="108"/>
      <c r="AK123" s="108"/>
      <c r="AL123" s="108"/>
      <c r="AM123" s="108"/>
      <c r="AN123" s="108"/>
      <c r="AO123" s="108"/>
      <c r="AP123" s="108"/>
      <c r="AQ123" s="108"/>
      <c r="AR123" s="108"/>
      <c r="AS123" s="108"/>
      <c r="AT123" s="108"/>
      <c r="AU123" s="108"/>
    </row>
    <row r="124" spans="1:49" ht="12.75">
      <c r="A124" s="109" t="s">
        <v>132</v>
      </c>
      <c r="B124" s="109" t="s">
        <v>131</v>
      </c>
      <c r="C124" s="109">
        <v>2000</v>
      </c>
      <c r="D124" s="109">
        <v>2001</v>
      </c>
      <c r="E124" s="109">
        <v>2002</v>
      </c>
      <c r="F124" s="109">
        <v>2003</v>
      </c>
      <c r="G124" s="109">
        <v>2004</v>
      </c>
      <c r="H124" s="109">
        <v>2005</v>
      </c>
      <c r="I124" s="109">
        <v>2006</v>
      </c>
      <c r="J124" s="109">
        <v>2007</v>
      </c>
      <c r="K124" s="109">
        <v>2008</v>
      </c>
      <c r="L124" s="109">
        <v>2009</v>
      </c>
      <c r="M124" s="109">
        <v>2010</v>
      </c>
      <c r="N124" s="109">
        <v>2011</v>
      </c>
      <c r="O124" s="109">
        <v>2012</v>
      </c>
      <c r="P124" s="109">
        <v>2013</v>
      </c>
      <c r="Q124" s="109">
        <v>2014</v>
      </c>
      <c r="R124" s="109">
        <v>2015</v>
      </c>
      <c r="S124" s="109">
        <v>2016</v>
      </c>
      <c r="T124" s="109">
        <v>2017</v>
      </c>
      <c r="U124" s="109">
        <v>2018</v>
      </c>
      <c r="V124" s="109">
        <v>2019</v>
      </c>
      <c r="W124" s="132">
        <v>2020</v>
      </c>
      <c r="X124" s="129" t="s">
        <v>288</v>
      </c>
      <c r="Z124" s="109" t="s">
        <v>132</v>
      </c>
      <c r="AA124" s="109" t="s">
        <v>131</v>
      </c>
      <c r="AB124" s="143" t="s">
        <v>130</v>
      </c>
      <c r="AC124" s="143" t="s">
        <v>129</v>
      </c>
      <c r="AD124" s="143" t="s">
        <v>128</v>
      </c>
      <c r="AE124" s="143" t="s">
        <v>127</v>
      </c>
      <c r="AF124" s="143" t="s">
        <v>126</v>
      </c>
      <c r="AG124" s="143" t="s">
        <v>125</v>
      </c>
      <c r="AH124" s="143" t="s">
        <v>124</v>
      </c>
      <c r="AI124" s="143" t="s">
        <v>123</v>
      </c>
      <c r="AJ124" s="143" t="s">
        <v>122</v>
      </c>
      <c r="AK124" s="143" t="s">
        <v>121</v>
      </c>
      <c r="AL124" s="143" t="s">
        <v>120</v>
      </c>
      <c r="AM124" s="143" t="s">
        <v>119</v>
      </c>
      <c r="AN124" s="143" t="s">
        <v>118</v>
      </c>
      <c r="AO124" s="143" t="s">
        <v>117</v>
      </c>
      <c r="AP124" s="143" t="s">
        <v>116</v>
      </c>
      <c r="AQ124" s="143" t="s">
        <v>115</v>
      </c>
      <c r="AR124" s="143" t="s">
        <v>114</v>
      </c>
      <c r="AS124" s="143" t="s">
        <v>113</v>
      </c>
      <c r="AT124" s="143" t="s">
        <v>112</v>
      </c>
      <c r="AU124" s="143" t="s">
        <v>111</v>
      </c>
      <c r="AV124" s="143" t="s">
        <v>287</v>
      </c>
      <c r="AW124" s="143" t="s">
        <v>288</v>
      </c>
    </row>
    <row r="125" spans="1:49" ht="12.75">
      <c r="A125" s="109" t="s">
        <v>293</v>
      </c>
      <c r="B125" s="109" t="s">
        <v>290</v>
      </c>
      <c r="C125" s="110">
        <v>107852.87</v>
      </c>
      <c r="D125" s="111" t="s">
        <v>41</v>
      </c>
      <c r="E125" s="111" t="s">
        <v>41</v>
      </c>
      <c r="F125" s="110">
        <v>103911.31</v>
      </c>
      <c r="G125" s="110">
        <v>103603.94</v>
      </c>
      <c r="H125" s="111" t="s">
        <v>41</v>
      </c>
      <c r="I125" s="110">
        <v>105156.65</v>
      </c>
      <c r="J125" s="110">
        <v>101721.3</v>
      </c>
      <c r="K125" s="110">
        <v>101143.43</v>
      </c>
      <c r="L125" s="111" t="s">
        <v>41</v>
      </c>
      <c r="M125" s="110">
        <v>100770.2</v>
      </c>
      <c r="N125" s="110">
        <v>100142.16</v>
      </c>
      <c r="O125" s="110">
        <v>99444.98</v>
      </c>
      <c r="P125" s="110">
        <v>99544.87</v>
      </c>
      <c r="Q125" s="110">
        <v>100339.21</v>
      </c>
      <c r="R125" s="110">
        <v>100210.36</v>
      </c>
      <c r="S125" s="110">
        <v>99732.35</v>
      </c>
      <c r="T125" s="111">
        <v>99557.36</v>
      </c>
      <c r="U125" s="112">
        <v>98976.53</v>
      </c>
      <c r="V125" s="168">
        <f>+SUM(V126:V152)</f>
        <v>99429.68999999997</v>
      </c>
      <c r="W125" s="133" t="s">
        <v>41</v>
      </c>
      <c r="X125" s="130" t="s">
        <v>41</v>
      </c>
      <c r="Z125" s="109" t="s">
        <v>293</v>
      </c>
      <c r="AA125" s="109" t="s">
        <v>290</v>
      </c>
      <c r="AB125" s="144" t="s">
        <v>64</v>
      </c>
      <c r="AC125" s="144" t="s">
        <v>44</v>
      </c>
      <c r="AD125" s="144" t="s">
        <v>44</v>
      </c>
      <c r="AE125" s="144" t="s">
        <v>44</v>
      </c>
      <c r="AF125" s="144" t="s">
        <v>44</v>
      </c>
      <c r="AG125" s="144" t="s">
        <v>44</v>
      </c>
      <c r="AH125" s="144" t="s">
        <v>44</v>
      </c>
      <c r="AI125" s="144" t="s">
        <v>44</v>
      </c>
      <c r="AJ125" s="144" t="s">
        <v>44</v>
      </c>
      <c r="AK125" s="144" t="s">
        <v>44</v>
      </c>
      <c r="AL125" s="144" t="s">
        <v>44</v>
      </c>
      <c r="AM125" s="144" t="s">
        <v>44</v>
      </c>
      <c r="AN125" s="144" t="s">
        <v>44</v>
      </c>
      <c r="AO125" s="144" t="s">
        <v>44</v>
      </c>
      <c r="AP125" s="144" t="s">
        <v>44</v>
      </c>
      <c r="AQ125" s="144" t="s">
        <v>44</v>
      </c>
      <c r="AR125" s="144" t="s">
        <v>44</v>
      </c>
      <c r="AS125" s="144" t="s">
        <v>44</v>
      </c>
      <c r="AT125" s="144" t="s">
        <v>44</v>
      </c>
      <c r="AU125" s="144" t="s">
        <v>44</v>
      </c>
      <c r="AV125" s="144" t="s">
        <v>44</v>
      </c>
      <c r="AW125" s="144" t="s">
        <v>44</v>
      </c>
    </row>
    <row r="126" spans="1:49" ht="12.75">
      <c r="A126" s="109" t="s">
        <v>109</v>
      </c>
      <c r="B126" s="109" t="s">
        <v>2</v>
      </c>
      <c r="C126" s="110">
        <v>867</v>
      </c>
      <c r="D126" s="110">
        <v>845.9</v>
      </c>
      <c r="E126" s="110">
        <v>833.1</v>
      </c>
      <c r="F126" s="110">
        <v>832.9</v>
      </c>
      <c r="G126" s="110">
        <v>840</v>
      </c>
      <c r="H126" s="110">
        <v>843.3</v>
      </c>
      <c r="I126" s="110">
        <v>841.7</v>
      </c>
      <c r="J126" s="110">
        <v>839.6</v>
      </c>
      <c r="K126" s="110">
        <v>845.4</v>
      </c>
      <c r="L126" s="110">
        <v>839.7</v>
      </c>
      <c r="M126" s="110">
        <v>836.38</v>
      </c>
      <c r="N126" s="110">
        <v>826.43</v>
      </c>
      <c r="O126" s="110">
        <v>804.51</v>
      </c>
      <c r="P126" s="110">
        <v>818</v>
      </c>
      <c r="Q126" s="110">
        <v>819</v>
      </c>
      <c r="R126" s="110">
        <v>836.37</v>
      </c>
      <c r="S126" s="110">
        <v>855.41</v>
      </c>
      <c r="T126" s="110">
        <v>841.91</v>
      </c>
      <c r="U126" s="112">
        <v>856.83</v>
      </c>
      <c r="V126" s="111">
        <v>863.55</v>
      </c>
      <c r="W126" s="133" t="s">
        <v>41</v>
      </c>
      <c r="X126" s="130" t="s">
        <v>41</v>
      </c>
      <c r="Z126" s="109" t="s">
        <v>109</v>
      </c>
      <c r="AA126" s="109" t="s">
        <v>2</v>
      </c>
      <c r="AB126" s="144" t="s">
        <v>44</v>
      </c>
      <c r="AC126" s="144" t="s">
        <v>44</v>
      </c>
      <c r="AD126" s="144" t="s">
        <v>44</v>
      </c>
      <c r="AE126" s="144" t="s">
        <v>44</v>
      </c>
      <c r="AF126" s="144" t="s">
        <v>44</v>
      </c>
      <c r="AG126" s="144" t="s">
        <v>44</v>
      </c>
      <c r="AH126" s="144" t="s">
        <v>44</v>
      </c>
      <c r="AI126" s="144" t="s">
        <v>44</v>
      </c>
      <c r="AJ126" s="144" t="s">
        <v>44</v>
      </c>
      <c r="AK126" s="144" t="s">
        <v>44</v>
      </c>
      <c r="AL126" s="144" t="s">
        <v>44</v>
      </c>
      <c r="AM126" s="144" t="s">
        <v>44</v>
      </c>
      <c r="AN126" s="144" t="s">
        <v>44</v>
      </c>
      <c r="AO126" s="144" t="s">
        <v>44</v>
      </c>
      <c r="AP126" s="144" t="s">
        <v>44</v>
      </c>
      <c r="AQ126" s="144" t="s">
        <v>44</v>
      </c>
      <c r="AR126" s="144" t="s">
        <v>44</v>
      </c>
      <c r="AS126" s="144" t="s">
        <v>44</v>
      </c>
      <c r="AT126" s="144" t="s">
        <v>44</v>
      </c>
      <c r="AU126" s="144" t="s">
        <v>44</v>
      </c>
      <c r="AV126" s="144" t="s">
        <v>44</v>
      </c>
      <c r="AW126" s="144" t="s">
        <v>44</v>
      </c>
    </row>
    <row r="127" spans="1:49" ht="12.75">
      <c r="A127" s="109" t="s">
        <v>108</v>
      </c>
      <c r="B127" s="109" t="s">
        <v>3</v>
      </c>
      <c r="C127" s="110">
        <v>3467.5</v>
      </c>
      <c r="D127" s="110">
        <v>3399.1</v>
      </c>
      <c r="E127" s="110">
        <v>3331</v>
      </c>
      <c r="F127" s="110">
        <v>3282.2</v>
      </c>
      <c r="G127" s="110">
        <v>3296.8</v>
      </c>
      <c r="H127" s="111" t="s">
        <v>41</v>
      </c>
      <c r="I127" s="110">
        <v>3099</v>
      </c>
      <c r="J127" s="110">
        <v>3057.7</v>
      </c>
      <c r="K127" s="110">
        <v>3060.5</v>
      </c>
      <c r="L127" s="110">
        <v>3122.5</v>
      </c>
      <c r="M127" s="110">
        <v>3162.52</v>
      </c>
      <c r="N127" s="110">
        <v>3227.24</v>
      </c>
      <c r="O127" s="110">
        <v>3294.69</v>
      </c>
      <c r="P127" s="110">
        <v>3462.12</v>
      </c>
      <c r="Q127" s="110">
        <v>3469.39</v>
      </c>
      <c r="R127" s="110">
        <v>3494.08</v>
      </c>
      <c r="S127" s="110">
        <v>3481.49</v>
      </c>
      <c r="T127" s="110">
        <v>3474.32</v>
      </c>
      <c r="U127" s="113">
        <v>3463.67</v>
      </c>
      <c r="V127" s="111">
        <v>3462.11</v>
      </c>
      <c r="W127" s="133" t="s">
        <v>41</v>
      </c>
      <c r="X127" s="130" t="s">
        <v>41</v>
      </c>
      <c r="Z127" s="109" t="s">
        <v>108</v>
      </c>
      <c r="AA127" s="109" t="s">
        <v>3</v>
      </c>
      <c r="AB127" s="144" t="s">
        <v>44</v>
      </c>
      <c r="AC127" s="144" t="s">
        <v>44</v>
      </c>
      <c r="AD127" s="144" t="s">
        <v>44</v>
      </c>
      <c r="AE127" s="144" t="s">
        <v>44</v>
      </c>
      <c r="AF127" s="144" t="s">
        <v>44</v>
      </c>
      <c r="AG127" s="144" t="s">
        <v>44</v>
      </c>
      <c r="AH127" s="144" t="s">
        <v>44</v>
      </c>
      <c r="AI127" s="144" t="s">
        <v>44</v>
      </c>
      <c r="AJ127" s="144" t="s">
        <v>44</v>
      </c>
      <c r="AK127" s="144" t="s">
        <v>44</v>
      </c>
      <c r="AL127" s="144" t="s">
        <v>44</v>
      </c>
      <c r="AM127" s="144" t="s">
        <v>44</v>
      </c>
      <c r="AN127" s="144" t="s">
        <v>44</v>
      </c>
      <c r="AO127" s="144" t="s">
        <v>44</v>
      </c>
      <c r="AP127" s="144" t="s">
        <v>44</v>
      </c>
      <c r="AQ127" s="144" t="s">
        <v>44</v>
      </c>
      <c r="AR127" s="144" t="s">
        <v>44</v>
      </c>
      <c r="AS127" s="144" t="s">
        <v>44</v>
      </c>
      <c r="AT127" s="144" t="s">
        <v>44</v>
      </c>
      <c r="AU127" s="144" t="s">
        <v>44</v>
      </c>
      <c r="AV127" s="144" t="s">
        <v>44</v>
      </c>
      <c r="AW127" s="144" t="s">
        <v>44</v>
      </c>
    </row>
    <row r="128" spans="1:49" ht="12.75">
      <c r="A128" s="109" t="s">
        <v>107</v>
      </c>
      <c r="B128" s="109" t="s">
        <v>4</v>
      </c>
      <c r="C128" s="110">
        <v>3099.15</v>
      </c>
      <c r="D128" s="110">
        <v>3083.77</v>
      </c>
      <c r="E128" s="110">
        <v>2774.59</v>
      </c>
      <c r="F128" s="110">
        <v>2754.58</v>
      </c>
      <c r="G128" s="110">
        <v>2726.19</v>
      </c>
      <c r="H128" s="110">
        <v>2709.54</v>
      </c>
      <c r="I128" s="110">
        <v>2635.14</v>
      </c>
      <c r="J128" s="110">
        <v>2624.48</v>
      </c>
      <c r="K128" s="110">
        <v>2598.44</v>
      </c>
      <c r="L128" s="110">
        <v>2580.08</v>
      </c>
      <c r="M128" s="110">
        <v>2546.53</v>
      </c>
      <c r="N128" s="110">
        <v>2520.61</v>
      </c>
      <c r="O128" s="110">
        <v>2517.43</v>
      </c>
      <c r="P128" s="110">
        <v>2504.93</v>
      </c>
      <c r="Q128" s="110">
        <v>2492.57</v>
      </c>
      <c r="R128" s="110">
        <v>2495.93</v>
      </c>
      <c r="S128" s="110">
        <v>2497.39</v>
      </c>
      <c r="T128" s="110">
        <v>2501.99</v>
      </c>
      <c r="U128" s="113">
        <v>2489.99</v>
      </c>
      <c r="V128" s="111">
        <v>2490.11</v>
      </c>
      <c r="W128" s="133" t="s">
        <v>41</v>
      </c>
      <c r="X128" s="130" t="s">
        <v>41</v>
      </c>
      <c r="Z128" s="109" t="s">
        <v>107</v>
      </c>
      <c r="AA128" s="109" t="s">
        <v>4</v>
      </c>
      <c r="AB128" s="144" t="s">
        <v>44</v>
      </c>
      <c r="AC128" s="144" t="s">
        <v>44</v>
      </c>
      <c r="AD128" s="144" t="s">
        <v>69</v>
      </c>
      <c r="AE128" s="144" t="s">
        <v>44</v>
      </c>
      <c r="AF128" s="144" t="s">
        <v>44</v>
      </c>
      <c r="AG128" s="144" t="s">
        <v>44</v>
      </c>
      <c r="AH128" s="144" t="s">
        <v>44</v>
      </c>
      <c r="AI128" s="144" t="s">
        <v>44</v>
      </c>
      <c r="AJ128" s="144" t="s">
        <v>44</v>
      </c>
      <c r="AK128" s="144" t="s">
        <v>44</v>
      </c>
      <c r="AL128" s="144" t="s">
        <v>44</v>
      </c>
      <c r="AM128" s="144" t="s">
        <v>44</v>
      </c>
      <c r="AN128" s="144" t="s">
        <v>44</v>
      </c>
      <c r="AO128" s="144" t="s">
        <v>44</v>
      </c>
      <c r="AP128" s="144" t="s">
        <v>44</v>
      </c>
      <c r="AQ128" s="144" t="s">
        <v>44</v>
      </c>
      <c r="AR128" s="144" t="s">
        <v>44</v>
      </c>
      <c r="AS128" s="144" t="s">
        <v>44</v>
      </c>
      <c r="AT128" s="144" t="s">
        <v>44</v>
      </c>
      <c r="AU128" s="144" t="s">
        <v>44</v>
      </c>
      <c r="AV128" s="144" t="s">
        <v>44</v>
      </c>
      <c r="AW128" s="144" t="s">
        <v>44</v>
      </c>
    </row>
    <row r="129" spans="1:49" ht="12.75">
      <c r="A129" s="109" t="s">
        <v>106</v>
      </c>
      <c r="B129" s="109" t="s">
        <v>5</v>
      </c>
      <c r="C129" s="110">
        <v>2468.1</v>
      </c>
      <c r="D129" s="110">
        <v>2493.6</v>
      </c>
      <c r="E129" s="110">
        <v>2478.8</v>
      </c>
      <c r="F129" s="110">
        <v>2445.7</v>
      </c>
      <c r="G129" s="110">
        <v>2470.2</v>
      </c>
      <c r="H129" s="110">
        <v>2480.8</v>
      </c>
      <c r="I129" s="110">
        <v>2475.8</v>
      </c>
      <c r="J129" s="110">
        <v>2451.3</v>
      </c>
      <c r="K129" s="110">
        <v>2452.7</v>
      </c>
      <c r="L129" s="110">
        <v>2406.9</v>
      </c>
      <c r="M129" s="110">
        <v>2446.5</v>
      </c>
      <c r="N129" s="110">
        <v>2453.25</v>
      </c>
      <c r="O129" s="110">
        <v>2435.42</v>
      </c>
      <c r="P129" s="110">
        <v>2405.7</v>
      </c>
      <c r="Q129" s="110">
        <v>2428.7</v>
      </c>
      <c r="R129" s="110">
        <v>2348.69</v>
      </c>
      <c r="S129" s="110">
        <v>2371.7</v>
      </c>
      <c r="T129" s="110">
        <v>2368.7</v>
      </c>
      <c r="U129" s="113">
        <v>2389.8</v>
      </c>
      <c r="V129" s="111">
        <v>2394.4</v>
      </c>
      <c r="W129" s="133" t="s">
        <v>41</v>
      </c>
      <c r="X129" s="130" t="s">
        <v>41</v>
      </c>
      <c r="Z129" s="109" t="s">
        <v>106</v>
      </c>
      <c r="AA129" s="109" t="s">
        <v>5</v>
      </c>
      <c r="AB129" s="144" t="s">
        <v>44</v>
      </c>
      <c r="AC129" s="144" t="s">
        <v>44</v>
      </c>
      <c r="AD129" s="144" t="s">
        <v>44</v>
      </c>
      <c r="AE129" s="144" t="s">
        <v>44</v>
      </c>
      <c r="AF129" s="144" t="s">
        <v>44</v>
      </c>
      <c r="AG129" s="144" t="s">
        <v>44</v>
      </c>
      <c r="AH129" s="144" t="s">
        <v>44</v>
      </c>
      <c r="AI129" s="144" t="s">
        <v>44</v>
      </c>
      <c r="AJ129" s="144" t="s">
        <v>44</v>
      </c>
      <c r="AK129" s="144" t="s">
        <v>44</v>
      </c>
      <c r="AL129" s="144" t="s">
        <v>44</v>
      </c>
      <c r="AM129" s="144" t="s">
        <v>44</v>
      </c>
      <c r="AN129" s="144" t="s">
        <v>44</v>
      </c>
      <c r="AO129" s="144" t="s">
        <v>44</v>
      </c>
      <c r="AP129" s="144" t="s">
        <v>44</v>
      </c>
      <c r="AQ129" s="144" t="s">
        <v>44</v>
      </c>
      <c r="AR129" s="144" t="s">
        <v>44</v>
      </c>
      <c r="AS129" s="144" t="s">
        <v>44</v>
      </c>
      <c r="AT129" s="144" t="s">
        <v>44</v>
      </c>
      <c r="AU129" s="144" t="s">
        <v>44</v>
      </c>
      <c r="AV129" s="144" t="s">
        <v>44</v>
      </c>
      <c r="AW129" s="144" t="s">
        <v>44</v>
      </c>
    </row>
    <row r="130" spans="1:49" ht="12.75">
      <c r="A130" s="109" t="s">
        <v>105</v>
      </c>
      <c r="B130" s="109" t="s">
        <v>6</v>
      </c>
      <c r="C130" s="110">
        <v>11800.3</v>
      </c>
      <c r="D130" s="110">
        <v>11809.7</v>
      </c>
      <c r="E130" s="110">
        <v>11790.9</v>
      </c>
      <c r="F130" s="110">
        <v>11826.9</v>
      </c>
      <c r="G130" s="110">
        <v>11898.7</v>
      </c>
      <c r="H130" s="110">
        <v>11903.3</v>
      </c>
      <c r="I130" s="110">
        <v>11866.1</v>
      </c>
      <c r="J130" s="110">
        <v>11877</v>
      </c>
      <c r="K130" s="110">
        <v>11932.5</v>
      </c>
      <c r="L130" s="110">
        <v>11945.1</v>
      </c>
      <c r="M130" s="110">
        <v>11846.67</v>
      </c>
      <c r="N130" s="110">
        <v>11874.1</v>
      </c>
      <c r="O130" s="110">
        <v>11834</v>
      </c>
      <c r="P130" s="110">
        <v>11875.9</v>
      </c>
      <c r="Q130" s="110">
        <v>11869.2</v>
      </c>
      <c r="R130" s="110">
        <v>11846.4</v>
      </c>
      <c r="S130" s="110">
        <v>11763</v>
      </c>
      <c r="T130" s="110">
        <v>11771.9</v>
      </c>
      <c r="U130" s="113">
        <v>11730.9</v>
      </c>
      <c r="V130" s="111">
        <v>11713.7</v>
      </c>
      <c r="W130" s="133" t="s">
        <v>41</v>
      </c>
      <c r="X130" s="130" t="s">
        <v>41</v>
      </c>
      <c r="Z130" s="109" t="s">
        <v>105</v>
      </c>
      <c r="AA130" s="109" t="s">
        <v>6</v>
      </c>
      <c r="AB130" s="144" t="s">
        <v>44</v>
      </c>
      <c r="AC130" s="144" t="s">
        <v>44</v>
      </c>
      <c r="AD130" s="144" t="s">
        <v>44</v>
      </c>
      <c r="AE130" s="144" t="s">
        <v>44</v>
      </c>
      <c r="AF130" s="144" t="s">
        <v>44</v>
      </c>
      <c r="AG130" s="144" t="s">
        <v>44</v>
      </c>
      <c r="AH130" s="144" t="s">
        <v>44</v>
      </c>
      <c r="AI130" s="144" t="s">
        <v>44</v>
      </c>
      <c r="AJ130" s="144" t="s">
        <v>44</v>
      </c>
      <c r="AK130" s="144" t="s">
        <v>44</v>
      </c>
      <c r="AL130" s="144" t="s">
        <v>44</v>
      </c>
      <c r="AM130" s="144" t="s">
        <v>44</v>
      </c>
      <c r="AN130" s="144" t="s">
        <v>44</v>
      </c>
      <c r="AO130" s="144" t="s">
        <v>44</v>
      </c>
      <c r="AP130" s="144" t="s">
        <v>44</v>
      </c>
      <c r="AQ130" s="144" t="s">
        <v>44</v>
      </c>
      <c r="AR130" s="144" t="s">
        <v>44</v>
      </c>
      <c r="AS130" s="144" t="s">
        <v>44</v>
      </c>
      <c r="AT130" s="144" t="s">
        <v>44</v>
      </c>
      <c r="AU130" s="144" t="s">
        <v>44</v>
      </c>
      <c r="AV130" s="144" t="s">
        <v>44</v>
      </c>
      <c r="AW130" s="144" t="s">
        <v>44</v>
      </c>
    </row>
    <row r="131" spans="1:49" ht="12.75">
      <c r="A131" s="109" t="s">
        <v>104</v>
      </c>
      <c r="B131" s="109" t="s">
        <v>7</v>
      </c>
      <c r="C131" s="110">
        <v>843.9</v>
      </c>
      <c r="D131" s="110">
        <v>676.4</v>
      </c>
      <c r="E131" s="110">
        <v>613.2</v>
      </c>
      <c r="F131" s="110">
        <v>543.9</v>
      </c>
      <c r="G131" s="110">
        <v>510.1</v>
      </c>
      <c r="H131" s="110">
        <v>585.1</v>
      </c>
      <c r="I131" s="110">
        <v>553.3</v>
      </c>
      <c r="J131" s="110">
        <v>593.9</v>
      </c>
      <c r="K131" s="110">
        <v>592.3</v>
      </c>
      <c r="L131" s="110">
        <v>590.9</v>
      </c>
      <c r="M131" s="110">
        <v>640</v>
      </c>
      <c r="N131" s="110">
        <v>627.4</v>
      </c>
      <c r="O131" s="110">
        <v>616.5</v>
      </c>
      <c r="P131" s="110">
        <v>628.3</v>
      </c>
      <c r="Q131" s="110">
        <v>644.3</v>
      </c>
      <c r="R131" s="110">
        <v>665.9</v>
      </c>
      <c r="S131" s="110">
        <v>686.56</v>
      </c>
      <c r="T131" s="110">
        <v>675.14</v>
      </c>
      <c r="U131" s="113">
        <v>679.15</v>
      </c>
      <c r="V131" s="111">
        <v>685.94</v>
      </c>
      <c r="W131" s="133" t="s">
        <v>41</v>
      </c>
      <c r="X131" s="130" t="s">
        <v>41</v>
      </c>
      <c r="Z131" s="109" t="s">
        <v>104</v>
      </c>
      <c r="AA131" s="109" t="s">
        <v>7</v>
      </c>
      <c r="AB131" s="144" t="s">
        <v>44</v>
      </c>
      <c r="AC131" s="144" t="s">
        <v>44</v>
      </c>
      <c r="AD131" s="144" t="s">
        <v>44</v>
      </c>
      <c r="AE131" s="144" t="s">
        <v>44</v>
      </c>
      <c r="AF131" s="144" t="s">
        <v>44</v>
      </c>
      <c r="AG131" s="144" t="s">
        <v>44</v>
      </c>
      <c r="AH131" s="144" t="s">
        <v>44</v>
      </c>
      <c r="AI131" s="144" t="s">
        <v>44</v>
      </c>
      <c r="AJ131" s="144" t="s">
        <v>44</v>
      </c>
      <c r="AK131" s="144" t="s">
        <v>44</v>
      </c>
      <c r="AL131" s="144" t="s">
        <v>44</v>
      </c>
      <c r="AM131" s="144" t="s">
        <v>44</v>
      </c>
      <c r="AN131" s="144" t="s">
        <v>44</v>
      </c>
      <c r="AO131" s="144" t="s">
        <v>44</v>
      </c>
      <c r="AP131" s="144" t="s">
        <v>44</v>
      </c>
      <c r="AQ131" s="144" t="s">
        <v>44</v>
      </c>
      <c r="AR131" s="144" t="s">
        <v>44</v>
      </c>
      <c r="AS131" s="144" t="s">
        <v>44</v>
      </c>
      <c r="AT131" s="144" t="s">
        <v>44</v>
      </c>
      <c r="AU131" s="144" t="s">
        <v>44</v>
      </c>
      <c r="AV131" s="144" t="s">
        <v>44</v>
      </c>
      <c r="AW131" s="144" t="s">
        <v>44</v>
      </c>
    </row>
    <row r="132" spans="1:49" ht="12.75">
      <c r="A132" s="109" t="s">
        <v>103</v>
      </c>
      <c r="B132" s="109" t="s">
        <v>8</v>
      </c>
      <c r="C132" s="110">
        <v>1073.6</v>
      </c>
      <c r="D132" s="110">
        <v>1187.3</v>
      </c>
      <c r="E132" s="110">
        <v>518</v>
      </c>
      <c r="F132" s="110">
        <v>531.23</v>
      </c>
      <c r="G132" s="110">
        <v>520.85</v>
      </c>
      <c r="H132" s="110">
        <v>488.1</v>
      </c>
      <c r="I132" s="110">
        <v>467.68</v>
      </c>
      <c r="J132" s="110">
        <v>465.75</v>
      </c>
      <c r="K132" s="110">
        <v>487.14</v>
      </c>
      <c r="L132" s="110">
        <v>464.67</v>
      </c>
      <c r="M132" s="110">
        <v>435.43</v>
      </c>
      <c r="N132" s="110">
        <v>458.95</v>
      </c>
      <c r="O132" s="110">
        <v>481.41</v>
      </c>
      <c r="P132" s="110">
        <v>474.14</v>
      </c>
      <c r="Q132" s="110">
        <v>464.01</v>
      </c>
      <c r="R132" s="110">
        <v>454</v>
      </c>
      <c r="S132" s="110">
        <v>459.86</v>
      </c>
      <c r="T132" s="110">
        <v>460.3</v>
      </c>
      <c r="U132" s="113">
        <v>449.94</v>
      </c>
      <c r="V132" s="111">
        <v>441.78</v>
      </c>
      <c r="W132" s="133" t="s">
        <v>41</v>
      </c>
      <c r="X132" s="130" t="s">
        <v>41</v>
      </c>
      <c r="Z132" s="109" t="s">
        <v>103</v>
      </c>
      <c r="AA132" s="109" t="s">
        <v>8</v>
      </c>
      <c r="AB132" s="144" t="s">
        <v>44</v>
      </c>
      <c r="AC132" s="144" t="s">
        <v>44</v>
      </c>
      <c r="AD132" s="144" t="s">
        <v>44</v>
      </c>
      <c r="AE132" s="144" t="s">
        <v>44</v>
      </c>
      <c r="AF132" s="144" t="s">
        <v>44</v>
      </c>
      <c r="AG132" s="144" t="s">
        <v>44</v>
      </c>
      <c r="AH132" s="144" t="s">
        <v>44</v>
      </c>
      <c r="AI132" s="144" t="s">
        <v>44</v>
      </c>
      <c r="AJ132" s="144" t="s">
        <v>69</v>
      </c>
      <c r="AK132" s="144" t="s">
        <v>44</v>
      </c>
      <c r="AL132" s="144" t="s">
        <v>44</v>
      </c>
      <c r="AM132" s="144" t="s">
        <v>44</v>
      </c>
      <c r="AN132" s="144" t="s">
        <v>44</v>
      </c>
      <c r="AO132" s="144" t="s">
        <v>44</v>
      </c>
      <c r="AP132" s="144" t="s">
        <v>44</v>
      </c>
      <c r="AQ132" s="144" t="s">
        <v>44</v>
      </c>
      <c r="AR132" s="144" t="s">
        <v>44</v>
      </c>
      <c r="AS132" s="144" t="s">
        <v>44</v>
      </c>
      <c r="AT132" s="144" t="s">
        <v>44</v>
      </c>
      <c r="AU132" s="144" t="s">
        <v>44</v>
      </c>
      <c r="AV132" s="144" t="s">
        <v>44</v>
      </c>
      <c r="AW132" s="144" t="s">
        <v>44</v>
      </c>
    </row>
    <row r="133" spans="1:49" ht="12.75">
      <c r="A133" s="109" t="s">
        <v>102</v>
      </c>
      <c r="B133" s="109" t="s">
        <v>9</v>
      </c>
      <c r="C133" s="110">
        <v>2102.9</v>
      </c>
      <c r="D133" s="110">
        <v>2249.5</v>
      </c>
      <c r="E133" s="110">
        <v>2155.7</v>
      </c>
      <c r="F133" s="110">
        <v>2090.28</v>
      </c>
      <c r="G133" s="110">
        <v>2091.74</v>
      </c>
      <c r="H133" s="110">
        <v>2145.48</v>
      </c>
      <c r="I133" s="110">
        <v>1922.95</v>
      </c>
      <c r="J133" s="110">
        <v>2026.68</v>
      </c>
      <c r="K133" s="110">
        <v>1844.53</v>
      </c>
      <c r="L133" s="110">
        <v>2019.67</v>
      </c>
      <c r="M133" s="110">
        <v>1864.25</v>
      </c>
      <c r="N133" s="110">
        <v>1772.79</v>
      </c>
      <c r="O133" s="110">
        <v>1766.56</v>
      </c>
      <c r="P133" s="110">
        <v>1895.56</v>
      </c>
      <c r="Q133" s="110">
        <v>2016.97</v>
      </c>
      <c r="R133" s="110">
        <v>1956.65</v>
      </c>
      <c r="S133" s="110">
        <v>1978.05</v>
      </c>
      <c r="T133" s="110">
        <v>1897.78</v>
      </c>
      <c r="U133" s="113">
        <v>1849.64</v>
      </c>
      <c r="V133" s="111">
        <v>1815.81</v>
      </c>
      <c r="W133" s="133" t="s">
        <v>41</v>
      </c>
      <c r="X133" s="130" t="s">
        <v>41</v>
      </c>
      <c r="Z133" s="109" t="s">
        <v>102</v>
      </c>
      <c r="AA133" s="109" t="s">
        <v>9</v>
      </c>
      <c r="AB133" s="144" t="s">
        <v>44</v>
      </c>
      <c r="AC133" s="144" t="s">
        <v>44</v>
      </c>
      <c r="AD133" s="144" t="s">
        <v>44</v>
      </c>
      <c r="AE133" s="144" t="s">
        <v>44</v>
      </c>
      <c r="AF133" s="144" t="s">
        <v>44</v>
      </c>
      <c r="AG133" s="144" t="s">
        <v>44</v>
      </c>
      <c r="AH133" s="144" t="s">
        <v>44</v>
      </c>
      <c r="AI133" s="144" t="s">
        <v>44</v>
      </c>
      <c r="AJ133" s="144" t="s">
        <v>44</v>
      </c>
      <c r="AK133" s="144" t="s">
        <v>44</v>
      </c>
      <c r="AL133" s="144" t="s">
        <v>44</v>
      </c>
      <c r="AM133" s="144" t="s">
        <v>44</v>
      </c>
      <c r="AN133" s="144" t="s">
        <v>44</v>
      </c>
      <c r="AO133" s="144" t="s">
        <v>44</v>
      </c>
      <c r="AP133" s="144" t="s">
        <v>44</v>
      </c>
      <c r="AQ133" s="144" t="s">
        <v>44</v>
      </c>
      <c r="AR133" s="144" t="s">
        <v>44</v>
      </c>
      <c r="AS133" s="144" t="s">
        <v>44</v>
      </c>
      <c r="AT133" s="144" t="s">
        <v>44</v>
      </c>
      <c r="AU133" s="144" t="s">
        <v>44</v>
      </c>
      <c r="AV133" s="144" t="s">
        <v>44</v>
      </c>
      <c r="AW133" s="144" t="s">
        <v>44</v>
      </c>
    </row>
    <row r="134" spans="1:49" ht="12.75">
      <c r="A134" s="109" t="s">
        <v>101</v>
      </c>
      <c r="B134" s="109" t="s">
        <v>10</v>
      </c>
      <c r="C134" s="110">
        <v>13248.7</v>
      </c>
      <c r="D134" s="110">
        <v>12940.5</v>
      </c>
      <c r="E134" s="110">
        <v>12893.2</v>
      </c>
      <c r="F134" s="110">
        <v>12986.1</v>
      </c>
      <c r="G134" s="110">
        <v>12889.4</v>
      </c>
      <c r="H134" s="110">
        <v>12704.4</v>
      </c>
      <c r="I134" s="110">
        <v>12742.6</v>
      </c>
      <c r="J134" s="110">
        <v>13196.8</v>
      </c>
      <c r="K134" s="110">
        <v>12492.8</v>
      </c>
      <c r="L134" s="110">
        <v>12550</v>
      </c>
      <c r="M134" s="110">
        <v>12689.73</v>
      </c>
      <c r="N134" s="110">
        <v>12621.16</v>
      </c>
      <c r="O134" s="110">
        <v>12521.89</v>
      </c>
      <c r="P134" s="110">
        <v>12310.53</v>
      </c>
      <c r="Q134" s="110">
        <v>12485.54</v>
      </c>
      <c r="R134" s="110">
        <v>12656.83</v>
      </c>
      <c r="S134" s="110">
        <v>12474.73</v>
      </c>
      <c r="T134" s="110">
        <v>12295.64</v>
      </c>
      <c r="U134" s="113">
        <v>12125.53</v>
      </c>
      <c r="V134" s="111">
        <v>12023.57</v>
      </c>
      <c r="W134" s="133" t="s">
        <v>41</v>
      </c>
      <c r="X134" s="130" t="s">
        <v>41</v>
      </c>
      <c r="Z134" s="109" t="s">
        <v>101</v>
      </c>
      <c r="AA134" s="109" t="s">
        <v>10</v>
      </c>
      <c r="AB134" s="144" t="s">
        <v>44</v>
      </c>
      <c r="AC134" s="144" t="s">
        <v>44</v>
      </c>
      <c r="AD134" s="144" t="s">
        <v>44</v>
      </c>
      <c r="AE134" s="144" t="s">
        <v>44</v>
      </c>
      <c r="AF134" s="144" t="s">
        <v>44</v>
      </c>
      <c r="AG134" s="144" t="s">
        <v>44</v>
      </c>
      <c r="AH134" s="144" t="s">
        <v>44</v>
      </c>
      <c r="AI134" s="144" t="s">
        <v>44</v>
      </c>
      <c r="AJ134" s="144" t="s">
        <v>44</v>
      </c>
      <c r="AK134" s="144" t="s">
        <v>44</v>
      </c>
      <c r="AL134" s="144" t="s">
        <v>44</v>
      </c>
      <c r="AM134" s="144" t="s">
        <v>44</v>
      </c>
      <c r="AN134" s="144" t="s">
        <v>44</v>
      </c>
      <c r="AO134" s="144" t="s">
        <v>44</v>
      </c>
      <c r="AP134" s="144" t="s">
        <v>44</v>
      </c>
      <c r="AQ134" s="144" t="s">
        <v>44</v>
      </c>
      <c r="AR134" s="144" t="s">
        <v>44</v>
      </c>
      <c r="AS134" s="144" t="s">
        <v>44</v>
      </c>
      <c r="AT134" s="144" t="s">
        <v>44</v>
      </c>
      <c r="AU134" s="144" t="s">
        <v>44</v>
      </c>
      <c r="AV134" s="144" t="s">
        <v>44</v>
      </c>
      <c r="AW134" s="144" t="s">
        <v>44</v>
      </c>
    </row>
    <row r="135" spans="1:49" ht="12.75">
      <c r="A135" s="109" t="s">
        <v>100</v>
      </c>
      <c r="B135" s="109" t="s">
        <v>11</v>
      </c>
      <c r="C135" s="110">
        <v>18311.3</v>
      </c>
      <c r="D135" s="110">
        <v>18300.2</v>
      </c>
      <c r="E135" s="110">
        <v>18318.1</v>
      </c>
      <c r="F135" s="110">
        <v>18304.6</v>
      </c>
      <c r="G135" s="110">
        <v>18308.1</v>
      </c>
      <c r="H135" s="110">
        <v>18374.5</v>
      </c>
      <c r="I135" s="110">
        <v>21163.9</v>
      </c>
      <c r="J135" s="110">
        <v>18292.5</v>
      </c>
      <c r="K135" s="110">
        <v>18267.5</v>
      </c>
      <c r="L135" s="110">
        <v>24039</v>
      </c>
      <c r="M135" s="110">
        <v>18701.48</v>
      </c>
      <c r="N135" s="110">
        <v>18275.89</v>
      </c>
      <c r="O135" s="110">
        <v>18358.49</v>
      </c>
      <c r="P135" s="110">
        <v>18373.45</v>
      </c>
      <c r="Q135" s="110">
        <v>18564.7</v>
      </c>
      <c r="R135" s="110">
        <v>18659.08</v>
      </c>
      <c r="S135" s="110">
        <v>18613.63</v>
      </c>
      <c r="T135" s="110">
        <v>18607.87</v>
      </c>
      <c r="U135" s="113">
        <v>18229.91</v>
      </c>
      <c r="V135" s="111">
        <v>18210.62</v>
      </c>
      <c r="W135" s="133" t="s">
        <v>41</v>
      </c>
      <c r="X135" s="130" t="s">
        <v>41</v>
      </c>
      <c r="Z135" s="109" t="s">
        <v>100</v>
      </c>
      <c r="AA135" s="109" t="s">
        <v>11</v>
      </c>
      <c r="AB135" s="144" t="s">
        <v>44</v>
      </c>
      <c r="AC135" s="144" t="s">
        <v>44</v>
      </c>
      <c r="AD135" s="144" t="s">
        <v>44</v>
      </c>
      <c r="AE135" s="144" t="s">
        <v>44</v>
      </c>
      <c r="AF135" s="144" t="s">
        <v>44</v>
      </c>
      <c r="AG135" s="144" t="s">
        <v>44</v>
      </c>
      <c r="AH135" s="144" t="s">
        <v>44</v>
      </c>
      <c r="AI135" s="144" t="s">
        <v>44</v>
      </c>
      <c r="AJ135" s="144" t="s">
        <v>44</v>
      </c>
      <c r="AK135" s="144" t="s">
        <v>44</v>
      </c>
      <c r="AL135" s="144" t="s">
        <v>44</v>
      </c>
      <c r="AM135" s="144" t="s">
        <v>44</v>
      </c>
      <c r="AN135" s="144" t="s">
        <v>44</v>
      </c>
      <c r="AO135" s="144" t="s">
        <v>44</v>
      </c>
      <c r="AP135" s="144" t="s">
        <v>44</v>
      </c>
      <c r="AQ135" s="144" t="s">
        <v>44</v>
      </c>
      <c r="AR135" s="144" t="s">
        <v>44</v>
      </c>
      <c r="AS135" s="144" t="s">
        <v>44</v>
      </c>
      <c r="AT135" s="144" t="s">
        <v>44</v>
      </c>
      <c r="AU135" s="144" t="s">
        <v>44</v>
      </c>
      <c r="AV135" s="144" t="s">
        <v>44</v>
      </c>
      <c r="AW135" s="144" t="s">
        <v>44</v>
      </c>
    </row>
    <row r="136" spans="1:49" ht="12.75">
      <c r="A136" s="109" t="s">
        <v>99</v>
      </c>
      <c r="B136" s="109" t="s">
        <v>12</v>
      </c>
      <c r="C136" s="110">
        <v>836.43</v>
      </c>
      <c r="D136" s="110">
        <v>848.64</v>
      </c>
      <c r="E136" s="110">
        <v>852.22</v>
      </c>
      <c r="F136" s="110">
        <v>858.91</v>
      </c>
      <c r="G136" s="110">
        <v>840.59</v>
      </c>
      <c r="H136" s="110">
        <v>864.83</v>
      </c>
      <c r="I136" s="110">
        <v>873.03</v>
      </c>
      <c r="J136" s="110">
        <v>846.73</v>
      </c>
      <c r="K136" s="110">
        <v>855.42</v>
      </c>
      <c r="L136" s="110">
        <v>863.02</v>
      </c>
      <c r="M136" s="110">
        <v>899.59</v>
      </c>
      <c r="N136" s="110">
        <v>892.22</v>
      </c>
      <c r="O136" s="110">
        <v>903.51</v>
      </c>
      <c r="P136" s="110">
        <v>874.86</v>
      </c>
      <c r="Q136" s="110">
        <v>811.07</v>
      </c>
      <c r="R136" s="110">
        <v>841.94</v>
      </c>
      <c r="S136" s="110">
        <v>872.41</v>
      </c>
      <c r="T136" s="110">
        <v>815.32</v>
      </c>
      <c r="U136" s="113">
        <v>803.9</v>
      </c>
      <c r="V136" s="111">
        <v>822.81</v>
      </c>
      <c r="W136" s="133" t="s">
        <v>41</v>
      </c>
      <c r="X136" s="130" t="s">
        <v>41</v>
      </c>
      <c r="Z136" s="109" t="s">
        <v>99</v>
      </c>
      <c r="AA136" s="109" t="s">
        <v>12</v>
      </c>
      <c r="AB136" s="144" t="s">
        <v>44</v>
      </c>
      <c r="AC136" s="144" t="s">
        <v>44</v>
      </c>
      <c r="AD136" s="144" t="s">
        <v>44</v>
      </c>
      <c r="AE136" s="144" t="s">
        <v>44</v>
      </c>
      <c r="AF136" s="144" t="s">
        <v>44</v>
      </c>
      <c r="AG136" s="144" t="s">
        <v>44</v>
      </c>
      <c r="AH136" s="144" t="s">
        <v>44</v>
      </c>
      <c r="AI136" s="144" t="s">
        <v>44</v>
      </c>
      <c r="AJ136" s="144" t="s">
        <v>44</v>
      </c>
      <c r="AK136" s="144" t="s">
        <v>44</v>
      </c>
      <c r="AL136" s="144" t="s">
        <v>44</v>
      </c>
      <c r="AM136" s="144" t="s">
        <v>44</v>
      </c>
      <c r="AN136" s="144" t="s">
        <v>44</v>
      </c>
      <c r="AO136" s="144" t="s">
        <v>44</v>
      </c>
      <c r="AP136" s="144" t="s">
        <v>44</v>
      </c>
      <c r="AQ136" s="144" t="s">
        <v>44</v>
      </c>
      <c r="AR136" s="144" t="s">
        <v>44</v>
      </c>
      <c r="AS136" s="144" t="s">
        <v>44</v>
      </c>
      <c r="AT136" s="144" t="s">
        <v>44</v>
      </c>
      <c r="AU136" s="144" t="s">
        <v>44</v>
      </c>
      <c r="AV136" s="144" t="s">
        <v>44</v>
      </c>
      <c r="AW136" s="144" t="s">
        <v>44</v>
      </c>
    </row>
    <row r="137" spans="1:49" ht="12.75">
      <c r="A137" s="109" t="s">
        <v>98</v>
      </c>
      <c r="B137" s="109" t="s">
        <v>13</v>
      </c>
      <c r="C137" s="110">
        <v>8423.7</v>
      </c>
      <c r="D137" s="110">
        <v>8285.9</v>
      </c>
      <c r="E137" s="110">
        <v>8240.8</v>
      </c>
      <c r="F137" s="110">
        <v>7958.9</v>
      </c>
      <c r="G137" s="110">
        <v>8032</v>
      </c>
      <c r="H137" s="110">
        <v>7743.6</v>
      </c>
      <c r="I137" s="110">
        <v>7376.6</v>
      </c>
      <c r="J137" s="110">
        <v>7380.8</v>
      </c>
      <c r="K137" s="110">
        <v>7314.4</v>
      </c>
      <c r="L137" s="111" t="s">
        <v>41</v>
      </c>
      <c r="M137" s="110">
        <v>7014.89</v>
      </c>
      <c r="N137" s="110">
        <v>6896</v>
      </c>
      <c r="O137" s="110">
        <v>6496.1</v>
      </c>
      <c r="P137" s="110">
        <v>6827</v>
      </c>
      <c r="Q137" s="110">
        <v>6728.06</v>
      </c>
      <c r="R137" s="110">
        <v>6601.69</v>
      </c>
      <c r="S137" s="110">
        <v>6696.71</v>
      </c>
      <c r="T137" s="113">
        <v>6884.18</v>
      </c>
      <c r="U137" s="113">
        <v>6722.14</v>
      </c>
      <c r="V137" s="111">
        <v>6914.14</v>
      </c>
      <c r="W137" s="133" t="s">
        <v>41</v>
      </c>
      <c r="X137" s="130" t="s">
        <v>41</v>
      </c>
      <c r="Z137" s="109" t="s">
        <v>98</v>
      </c>
      <c r="AA137" s="109" t="s">
        <v>13</v>
      </c>
      <c r="AB137" s="144" t="s">
        <v>44</v>
      </c>
      <c r="AC137" s="144" t="s">
        <v>44</v>
      </c>
      <c r="AD137" s="144" t="s">
        <v>44</v>
      </c>
      <c r="AE137" s="144" t="s">
        <v>44</v>
      </c>
      <c r="AF137" s="144" t="s">
        <v>44</v>
      </c>
      <c r="AG137" s="144" t="s">
        <v>44</v>
      </c>
      <c r="AH137" s="144" t="s">
        <v>44</v>
      </c>
      <c r="AI137" s="144" t="s">
        <v>44</v>
      </c>
      <c r="AJ137" s="144" t="s">
        <v>44</v>
      </c>
      <c r="AK137" s="144" t="s">
        <v>44</v>
      </c>
      <c r="AL137" s="144" t="s">
        <v>44</v>
      </c>
      <c r="AM137" s="144" t="s">
        <v>44</v>
      </c>
      <c r="AN137" s="144" t="s">
        <v>44</v>
      </c>
      <c r="AO137" s="144" t="s">
        <v>44</v>
      </c>
      <c r="AP137" s="144" t="s">
        <v>44</v>
      </c>
      <c r="AQ137" s="144" t="s">
        <v>44</v>
      </c>
      <c r="AR137" s="144" t="s">
        <v>44</v>
      </c>
      <c r="AS137" s="144" t="s">
        <v>44</v>
      </c>
      <c r="AT137" s="144" t="s">
        <v>44</v>
      </c>
      <c r="AU137" s="144" t="s">
        <v>44</v>
      </c>
      <c r="AV137" s="144" t="s">
        <v>44</v>
      </c>
      <c r="AW137" s="144" t="s">
        <v>44</v>
      </c>
    </row>
    <row r="138" spans="1:49" ht="12.75">
      <c r="A138" s="109" t="s">
        <v>97</v>
      </c>
      <c r="B138" s="109" t="s">
        <v>14</v>
      </c>
      <c r="C138" s="110">
        <v>89.3</v>
      </c>
      <c r="D138" s="110">
        <v>88.3</v>
      </c>
      <c r="E138" s="110">
        <v>86.6</v>
      </c>
      <c r="F138" s="110">
        <v>114.3</v>
      </c>
      <c r="G138" s="110">
        <v>112.55</v>
      </c>
      <c r="H138" s="110">
        <v>123.89</v>
      </c>
      <c r="I138" s="110">
        <v>114.71</v>
      </c>
      <c r="J138" s="110">
        <v>112.22</v>
      </c>
      <c r="K138" s="110">
        <v>93.35</v>
      </c>
      <c r="L138" s="110">
        <v>87.08</v>
      </c>
      <c r="M138" s="110">
        <v>82.73</v>
      </c>
      <c r="N138" s="110">
        <v>84.12</v>
      </c>
      <c r="O138" s="110">
        <v>85.49</v>
      </c>
      <c r="P138" s="110">
        <v>79.13</v>
      </c>
      <c r="Q138" s="110">
        <v>78.71</v>
      </c>
      <c r="R138" s="110">
        <v>98.24</v>
      </c>
      <c r="S138" s="110">
        <v>84.46</v>
      </c>
      <c r="T138" s="110">
        <v>94.62</v>
      </c>
      <c r="U138" s="113">
        <v>104.54</v>
      </c>
      <c r="V138" s="111">
        <v>96.4</v>
      </c>
      <c r="W138" s="133" t="s">
        <v>41</v>
      </c>
      <c r="X138" s="130" t="s">
        <v>41</v>
      </c>
      <c r="Z138" s="109" t="s">
        <v>97</v>
      </c>
      <c r="AA138" s="109" t="s">
        <v>14</v>
      </c>
      <c r="AB138" s="144" t="s">
        <v>44</v>
      </c>
      <c r="AC138" s="144" t="s">
        <v>44</v>
      </c>
      <c r="AD138" s="144" t="s">
        <v>44</v>
      </c>
      <c r="AE138" s="144" t="s">
        <v>44</v>
      </c>
      <c r="AF138" s="144" t="s">
        <v>44</v>
      </c>
      <c r="AG138" s="144" t="s">
        <v>44</v>
      </c>
      <c r="AH138" s="144" t="s">
        <v>44</v>
      </c>
      <c r="AI138" s="144" t="s">
        <v>44</v>
      </c>
      <c r="AJ138" s="144" t="s">
        <v>44</v>
      </c>
      <c r="AK138" s="144" t="s">
        <v>44</v>
      </c>
      <c r="AL138" s="144" t="s">
        <v>44</v>
      </c>
      <c r="AM138" s="144" t="s">
        <v>44</v>
      </c>
      <c r="AN138" s="144" t="s">
        <v>44</v>
      </c>
      <c r="AO138" s="144" t="s">
        <v>44</v>
      </c>
      <c r="AP138" s="144" t="s">
        <v>44</v>
      </c>
      <c r="AQ138" s="144" t="s">
        <v>44</v>
      </c>
      <c r="AR138" s="144" t="s">
        <v>44</v>
      </c>
      <c r="AS138" s="144" t="s">
        <v>44</v>
      </c>
      <c r="AT138" s="144" t="s">
        <v>44</v>
      </c>
      <c r="AU138" s="144" t="s">
        <v>44</v>
      </c>
      <c r="AV138" s="144" t="s">
        <v>44</v>
      </c>
      <c r="AW138" s="144" t="s">
        <v>44</v>
      </c>
    </row>
    <row r="139" spans="1:49" ht="12.75">
      <c r="A139" s="109" t="s">
        <v>96</v>
      </c>
      <c r="B139" s="109" t="s">
        <v>15</v>
      </c>
      <c r="C139" s="110">
        <v>969.9</v>
      </c>
      <c r="D139" s="110">
        <v>958.2</v>
      </c>
      <c r="E139" s="110">
        <v>972.8</v>
      </c>
      <c r="F139" s="110">
        <v>956.4</v>
      </c>
      <c r="G139" s="110">
        <v>1008.6</v>
      </c>
      <c r="H139" s="110">
        <v>1091.8</v>
      </c>
      <c r="I139" s="110">
        <v>1205.1</v>
      </c>
      <c r="J139" s="110">
        <v>1188.1</v>
      </c>
      <c r="K139" s="110">
        <v>1169.9</v>
      </c>
      <c r="L139" s="110">
        <v>1167.6</v>
      </c>
      <c r="M139" s="110">
        <v>1173.4</v>
      </c>
      <c r="N139" s="110">
        <v>1158</v>
      </c>
      <c r="O139" s="110">
        <v>1178.1</v>
      </c>
      <c r="P139" s="110">
        <v>1207.9</v>
      </c>
      <c r="Q139" s="110">
        <v>1209.1</v>
      </c>
      <c r="R139" s="110">
        <v>1229.8</v>
      </c>
      <c r="S139" s="110">
        <v>1288</v>
      </c>
      <c r="T139" s="110">
        <v>1289.7</v>
      </c>
      <c r="U139" s="113">
        <v>1294.8</v>
      </c>
      <c r="V139" s="111">
        <v>1318.6</v>
      </c>
      <c r="W139" s="133" t="s">
        <v>41</v>
      </c>
      <c r="X139" s="130" t="s">
        <v>41</v>
      </c>
      <c r="Z139" s="109" t="s">
        <v>96</v>
      </c>
      <c r="AA139" s="109" t="s">
        <v>15</v>
      </c>
      <c r="AB139" s="144" t="s">
        <v>44</v>
      </c>
      <c r="AC139" s="144" t="s">
        <v>44</v>
      </c>
      <c r="AD139" s="144" t="s">
        <v>44</v>
      </c>
      <c r="AE139" s="144" t="s">
        <v>44</v>
      </c>
      <c r="AF139" s="144" t="s">
        <v>44</v>
      </c>
      <c r="AG139" s="144" t="s">
        <v>44</v>
      </c>
      <c r="AH139" s="144" t="s">
        <v>44</v>
      </c>
      <c r="AI139" s="144" t="s">
        <v>44</v>
      </c>
      <c r="AJ139" s="144" t="s">
        <v>44</v>
      </c>
      <c r="AK139" s="144" t="s">
        <v>44</v>
      </c>
      <c r="AL139" s="144" t="s">
        <v>44</v>
      </c>
      <c r="AM139" s="144" t="s">
        <v>44</v>
      </c>
      <c r="AN139" s="144" t="s">
        <v>44</v>
      </c>
      <c r="AO139" s="144" t="s">
        <v>44</v>
      </c>
      <c r="AP139" s="144" t="s">
        <v>44</v>
      </c>
      <c r="AQ139" s="144" t="s">
        <v>44</v>
      </c>
      <c r="AR139" s="144" t="s">
        <v>44</v>
      </c>
      <c r="AS139" s="144" t="s">
        <v>44</v>
      </c>
      <c r="AT139" s="144" t="s">
        <v>44</v>
      </c>
      <c r="AU139" s="144" t="s">
        <v>44</v>
      </c>
      <c r="AV139" s="144" t="s">
        <v>44</v>
      </c>
      <c r="AW139" s="144" t="s">
        <v>44</v>
      </c>
    </row>
    <row r="140" spans="1:49" ht="12.75">
      <c r="A140" s="109" t="s">
        <v>95</v>
      </c>
      <c r="B140" s="109" t="s">
        <v>16</v>
      </c>
      <c r="C140" s="110">
        <v>1681.7</v>
      </c>
      <c r="D140" s="111" t="s">
        <v>41</v>
      </c>
      <c r="E140" s="111" t="s">
        <v>41</v>
      </c>
      <c r="F140" s="110">
        <v>1518.9</v>
      </c>
      <c r="G140" s="110">
        <v>1610.4</v>
      </c>
      <c r="H140" s="110">
        <v>1900.5</v>
      </c>
      <c r="I140" s="110">
        <v>1876.6</v>
      </c>
      <c r="J140" s="110">
        <v>1833.4</v>
      </c>
      <c r="K140" s="110">
        <v>1859.3</v>
      </c>
      <c r="L140" s="110">
        <v>2051.5</v>
      </c>
      <c r="M140" s="110">
        <v>2125.2</v>
      </c>
      <c r="N140" s="110">
        <v>2183.5</v>
      </c>
      <c r="O140" s="110">
        <v>2258.2</v>
      </c>
      <c r="P140" s="110">
        <v>2288.3</v>
      </c>
      <c r="Q140" s="110">
        <v>2348</v>
      </c>
      <c r="R140" s="110">
        <v>2169.82</v>
      </c>
      <c r="S140" s="110">
        <v>2140.56</v>
      </c>
      <c r="T140" s="110">
        <v>2101.5</v>
      </c>
      <c r="U140" s="113">
        <v>2113.28</v>
      </c>
      <c r="V140" s="111">
        <v>2209.9</v>
      </c>
      <c r="W140" s="133" t="s">
        <v>41</v>
      </c>
      <c r="X140" s="130" t="s">
        <v>41</v>
      </c>
      <c r="Z140" s="109" t="s">
        <v>95</v>
      </c>
      <c r="AA140" s="109" t="s">
        <v>16</v>
      </c>
      <c r="AB140" s="144" t="s">
        <v>64</v>
      </c>
      <c r="AC140" s="144" t="s">
        <v>64</v>
      </c>
      <c r="AD140" s="144" t="s">
        <v>64</v>
      </c>
      <c r="AE140" s="144" t="s">
        <v>69</v>
      </c>
      <c r="AF140" s="144" t="s">
        <v>44</v>
      </c>
      <c r="AG140" s="144" t="s">
        <v>44</v>
      </c>
      <c r="AH140" s="144" t="s">
        <v>44</v>
      </c>
      <c r="AI140" s="144" t="s">
        <v>44</v>
      </c>
      <c r="AJ140" s="144" t="s">
        <v>44</v>
      </c>
      <c r="AK140" s="144" t="s">
        <v>44</v>
      </c>
      <c r="AL140" s="144" t="s">
        <v>44</v>
      </c>
      <c r="AM140" s="144" t="s">
        <v>44</v>
      </c>
      <c r="AN140" s="144" t="s">
        <v>44</v>
      </c>
      <c r="AO140" s="144" t="s">
        <v>44</v>
      </c>
      <c r="AP140" s="144" t="s">
        <v>44</v>
      </c>
      <c r="AQ140" s="144" t="s">
        <v>44</v>
      </c>
      <c r="AR140" s="144" t="s">
        <v>44</v>
      </c>
      <c r="AS140" s="144" t="s">
        <v>44</v>
      </c>
      <c r="AT140" s="144" t="s">
        <v>44</v>
      </c>
      <c r="AU140" s="144" t="s">
        <v>44</v>
      </c>
      <c r="AV140" s="144" t="s">
        <v>44</v>
      </c>
      <c r="AW140" s="144" t="s">
        <v>44</v>
      </c>
    </row>
    <row r="141" spans="1:49" ht="12.75">
      <c r="A141" s="109" t="s">
        <v>93</v>
      </c>
      <c r="B141" s="109" t="s">
        <v>18</v>
      </c>
      <c r="C141" s="110">
        <v>67.9</v>
      </c>
      <c r="D141" s="110">
        <v>61.4</v>
      </c>
      <c r="E141" s="110">
        <v>61.5</v>
      </c>
      <c r="F141" s="110">
        <v>61.9</v>
      </c>
      <c r="G141" s="110">
        <v>61.6</v>
      </c>
      <c r="H141" s="110">
        <v>60</v>
      </c>
      <c r="I141" s="110">
        <v>59.9</v>
      </c>
      <c r="J141" s="110">
        <v>61.1</v>
      </c>
      <c r="K141" s="110">
        <v>61.7</v>
      </c>
      <c r="L141" s="110">
        <v>61.8</v>
      </c>
      <c r="M141" s="110">
        <v>61.96</v>
      </c>
      <c r="N141" s="110">
        <v>62.14</v>
      </c>
      <c r="O141" s="110">
        <v>62.56</v>
      </c>
      <c r="P141" s="110">
        <v>62.61</v>
      </c>
      <c r="Q141" s="110">
        <v>62.7</v>
      </c>
      <c r="R141" s="110">
        <v>62.9</v>
      </c>
      <c r="S141" s="110">
        <v>61.98</v>
      </c>
      <c r="T141" s="110">
        <v>62.18</v>
      </c>
      <c r="U141" s="113">
        <v>62.28</v>
      </c>
      <c r="V141" s="111">
        <v>62.14</v>
      </c>
      <c r="W141" s="133" t="s">
        <v>41</v>
      </c>
      <c r="X141" s="130" t="s">
        <v>41</v>
      </c>
      <c r="Z141" s="109" t="s">
        <v>93</v>
      </c>
      <c r="AA141" s="109" t="s">
        <v>18</v>
      </c>
      <c r="AB141" s="144" t="s">
        <v>44</v>
      </c>
      <c r="AC141" s="144" t="s">
        <v>44</v>
      </c>
      <c r="AD141" s="144" t="s">
        <v>44</v>
      </c>
      <c r="AE141" s="144" t="s">
        <v>44</v>
      </c>
      <c r="AF141" s="144" t="s">
        <v>44</v>
      </c>
      <c r="AG141" s="144" t="s">
        <v>44</v>
      </c>
      <c r="AH141" s="144" t="s">
        <v>44</v>
      </c>
      <c r="AI141" s="144" t="s">
        <v>44</v>
      </c>
      <c r="AJ141" s="144" t="s">
        <v>44</v>
      </c>
      <c r="AK141" s="144" t="s">
        <v>44</v>
      </c>
      <c r="AL141" s="144" t="s">
        <v>44</v>
      </c>
      <c r="AM141" s="144" t="s">
        <v>44</v>
      </c>
      <c r="AN141" s="144" t="s">
        <v>44</v>
      </c>
      <c r="AO141" s="144" t="s">
        <v>44</v>
      </c>
      <c r="AP141" s="144" t="s">
        <v>44</v>
      </c>
      <c r="AQ141" s="144" t="s">
        <v>44</v>
      </c>
      <c r="AR141" s="144" t="s">
        <v>44</v>
      </c>
      <c r="AS141" s="144" t="s">
        <v>44</v>
      </c>
      <c r="AT141" s="144" t="s">
        <v>44</v>
      </c>
      <c r="AU141" s="144" t="s">
        <v>44</v>
      </c>
      <c r="AV141" s="144" t="s">
        <v>44</v>
      </c>
      <c r="AW141" s="144" t="s">
        <v>44</v>
      </c>
    </row>
    <row r="142" spans="1:49" ht="12.75">
      <c r="A142" s="109" t="s">
        <v>92</v>
      </c>
      <c r="B142" s="109" t="s">
        <v>19</v>
      </c>
      <c r="C142" s="110">
        <v>4499.8</v>
      </c>
      <c r="D142" s="110">
        <v>4516.1</v>
      </c>
      <c r="E142" s="110">
        <v>4958.7</v>
      </c>
      <c r="F142" s="110">
        <v>4497.7</v>
      </c>
      <c r="G142" s="110">
        <v>4499.6</v>
      </c>
      <c r="H142" s="110">
        <v>4503</v>
      </c>
      <c r="I142" s="110">
        <v>4500</v>
      </c>
      <c r="J142" s="110">
        <v>4493.8</v>
      </c>
      <c r="K142" s="110">
        <v>4487.8</v>
      </c>
      <c r="L142" s="110">
        <v>4487.4</v>
      </c>
      <c r="M142" s="110">
        <v>4308.38</v>
      </c>
      <c r="N142" s="110">
        <v>4313.57</v>
      </c>
      <c r="O142" s="110">
        <v>4314.97</v>
      </c>
      <c r="P142" s="110">
        <v>4325.71</v>
      </c>
      <c r="Q142" s="110">
        <v>4331.33</v>
      </c>
      <c r="R142" s="110">
        <v>4331.7</v>
      </c>
      <c r="S142" s="110">
        <v>4332.38</v>
      </c>
      <c r="T142" s="110">
        <v>4325.38</v>
      </c>
      <c r="U142" s="113">
        <v>4333.7</v>
      </c>
      <c r="V142" s="111">
        <v>4309.64</v>
      </c>
      <c r="W142" s="133" t="s">
        <v>41</v>
      </c>
      <c r="X142" s="130" t="s">
        <v>41</v>
      </c>
      <c r="Z142" s="109" t="s">
        <v>92</v>
      </c>
      <c r="AA142" s="109" t="s">
        <v>19</v>
      </c>
      <c r="AB142" s="144" t="s">
        <v>44</v>
      </c>
      <c r="AC142" s="144" t="s">
        <v>44</v>
      </c>
      <c r="AD142" s="144" t="s">
        <v>44</v>
      </c>
      <c r="AE142" s="144" t="s">
        <v>44</v>
      </c>
      <c r="AF142" s="144" t="s">
        <v>44</v>
      </c>
      <c r="AG142" s="144" t="s">
        <v>44</v>
      </c>
      <c r="AH142" s="144" t="s">
        <v>44</v>
      </c>
      <c r="AI142" s="144" t="s">
        <v>44</v>
      </c>
      <c r="AJ142" s="144" t="s">
        <v>44</v>
      </c>
      <c r="AK142" s="144" t="s">
        <v>44</v>
      </c>
      <c r="AL142" s="144" t="s">
        <v>44</v>
      </c>
      <c r="AM142" s="144" t="s">
        <v>44</v>
      </c>
      <c r="AN142" s="144" t="s">
        <v>44</v>
      </c>
      <c r="AO142" s="144" t="s">
        <v>44</v>
      </c>
      <c r="AP142" s="144" t="s">
        <v>44</v>
      </c>
      <c r="AQ142" s="144" t="s">
        <v>44</v>
      </c>
      <c r="AR142" s="144" t="s">
        <v>44</v>
      </c>
      <c r="AS142" s="144" t="s">
        <v>44</v>
      </c>
      <c r="AT142" s="144" t="s">
        <v>44</v>
      </c>
      <c r="AU142" s="144" t="s">
        <v>44</v>
      </c>
      <c r="AV142" s="144" t="s">
        <v>44</v>
      </c>
      <c r="AW142" s="144" t="s">
        <v>44</v>
      </c>
    </row>
    <row r="143" spans="1:49" ht="12.75">
      <c r="A143" s="109" t="s">
        <v>91</v>
      </c>
      <c r="B143" s="109" t="s">
        <v>20</v>
      </c>
      <c r="C143" s="110">
        <v>8.7</v>
      </c>
      <c r="D143" s="110">
        <v>8.7</v>
      </c>
      <c r="E143" s="110">
        <v>8.6</v>
      </c>
      <c r="F143" s="110">
        <v>9.29</v>
      </c>
      <c r="G143" s="110">
        <v>9.29</v>
      </c>
      <c r="H143" s="110">
        <v>8.2</v>
      </c>
      <c r="I143" s="110">
        <v>8.2</v>
      </c>
      <c r="J143" s="110">
        <v>8.02</v>
      </c>
      <c r="K143" s="110">
        <v>8.02</v>
      </c>
      <c r="L143" s="110">
        <v>8.02</v>
      </c>
      <c r="M143" s="110">
        <v>9.08</v>
      </c>
      <c r="N143" s="110">
        <v>9.08</v>
      </c>
      <c r="O143" s="110">
        <v>9.08</v>
      </c>
      <c r="P143" s="110">
        <v>8.97</v>
      </c>
      <c r="Q143" s="110">
        <v>8.97</v>
      </c>
      <c r="R143" s="110">
        <v>8.97</v>
      </c>
      <c r="S143" s="110">
        <v>9.23</v>
      </c>
      <c r="T143" s="110">
        <v>9.23</v>
      </c>
      <c r="U143" s="113">
        <v>9.23</v>
      </c>
      <c r="V143" s="111">
        <v>9.23</v>
      </c>
      <c r="W143" s="133" t="s">
        <v>41</v>
      </c>
      <c r="X143" s="130" t="s">
        <v>41</v>
      </c>
      <c r="Z143" s="109" t="s">
        <v>91</v>
      </c>
      <c r="AA143" s="109" t="s">
        <v>20</v>
      </c>
      <c r="AB143" s="144" t="s">
        <v>44</v>
      </c>
      <c r="AC143" s="144" t="s">
        <v>44</v>
      </c>
      <c r="AD143" s="144" t="s">
        <v>44</v>
      </c>
      <c r="AE143" s="144" t="s">
        <v>44</v>
      </c>
      <c r="AF143" s="144" t="s">
        <v>44</v>
      </c>
      <c r="AG143" s="144" t="s">
        <v>44</v>
      </c>
      <c r="AH143" s="144" t="s">
        <v>44</v>
      </c>
      <c r="AI143" s="144" t="s">
        <v>44</v>
      </c>
      <c r="AJ143" s="144" t="s">
        <v>44</v>
      </c>
      <c r="AK143" s="144" t="s">
        <v>44</v>
      </c>
      <c r="AL143" s="144" t="s">
        <v>44</v>
      </c>
      <c r="AM143" s="144" t="s">
        <v>44</v>
      </c>
      <c r="AN143" s="144" t="s">
        <v>44</v>
      </c>
      <c r="AO143" s="144" t="s">
        <v>44</v>
      </c>
      <c r="AP143" s="144" t="s">
        <v>44</v>
      </c>
      <c r="AQ143" s="144" t="s">
        <v>44</v>
      </c>
      <c r="AR143" s="144" t="s">
        <v>44</v>
      </c>
      <c r="AS143" s="144" t="s">
        <v>44</v>
      </c>
      <c r="AT143" s="144" t="s">
        <v>44</v>
      </c>
      <c r="AU143" s="144" t="s">
        <v>44</v>
      </c>
      <c r="AV143" s="144" t="s">
        <v>44</v>
      </c>
      <c r="AW143" s="144" t="s">
        <v>44</v>
      </c>
    </row>
    <row r="144" spans="1:49" ht="12.75">
      <c r="A144" s="109" t="s">
        <v>94</v>
      </c>
      <c r="B144" s="109" t="s">
        <v>17</v>
      </c>
      <c r="C144" s="110">
        <v>1018.4</v>
      </c>
      <c r="D144" s="110">
        <v>1004.8</v>
      </c>
      <c r="E144" s="110">
        <v>1011.2</v>
      </c>
      <c r="F144" s="110">
        <v>1087.1</v>
      </c>
      <c r="G144" s="110">
        <v>1116.6</v>
      </c>
      <c r="H144" s="110">
        <v>1099.3</v>
      </c>
      <c r="I144" s="110">
        <v>1054.1</v>
      </c>
      <c r="J144" s="110">
        <v>1040.5</v>
      </c>
      <c r="K144" s="110">
        <v>1056.4</v>
      </c>
      <c r="L144" s="110">
        <v>1044.4</v>
      </c>
      <c r="M144" s="110">
        <v>1012.35</v>
      </c>
      <c r="N144" s="110">
        <v>995.78</v>
      </c>
      <c r="O144" s="110">
        <v>1001</v>
      </c>
      <c r="P144" s="110">
        <v>1028.6</v>
      </c>
      <c r="Q144" s="110">
        <v>1035.5</v>
      </c>
      <c r="R144" s="110">
        <v>1033.03</v>
      </c>
      <c r="S144" s="110">
        <v>1028.17</v>
      </c>
      <c r="T144" s="110">
        <v>1036.69</v>
      </c>
      <c r="U144" s="113">
        <v>1020.79</v>
      </c>
      <c r="V144" s="111">
        <v>1011.1</v>
      </c>
      <c r="W144" s="133" t="s">
        <v>41</v>
      </c>
      <c r="X144" s="130" t="s">
        <v>41</v>
      </c>
      <c r="Z144" s="109" t="s">
        <v>94</v>
      </c>
      <c r="AA144" s="109" t="s">
        <v>17</v>
      </c>
      <c r="AB144" s="144" t="s">
        <v>44</v>
      </c>
      <c r="AC144" s="144" t="s">
        <v>44</v>
      </c>
      <c r="AD144" s="144" t="s">
        <v>44</v>
      </c>
      <c r="AE144" s="144" t="s">
        <v>44</v>
      </c>
      <c r="AF144" s="144" t="s">
        <v>44</v>
      </c>
      <c r="AG144" s="144" t="s">
        <v>44</v>
      </c>
      <c r="AH144" s="144" t="s">
        <v>44</v>
      </c>
      <c r="AI144" s="144" t="s">
        <v>44</v>
      </c>
      <c r="AJ144" s="144" t="s">
        <v>44</v>
      </c>
      <c r="AK144" s="144" t="s">
        <v>44</v>
      </c>
      <c r="AL144" s="144" t="s">
        <v>44</v>
      </c>
      <c r="AM144" s="144" t="s">
        <v>44</v>
      </c>
      <c r="AN144" s="144" t="s">
        <v>44</v>
      </c>
      <c r="AO144" s="144" t="s">
        <v>44</v>
      </c>
      <c r="AP144" s="144" t="s">
        <v>44</v>
      </c>
      <c r="AQ144" s="144" t="s">
        <v>44</v>
      </c>
      <c r="AR144" s="144" t="s">
        <v>44</v>
      </c>
      <c r="AS144" s="144" t="s">
        <v>44</v>
      </c>
      <c r="AT144" s="144" t="s">
        <v>44</v>
      </c>
      <c r="AU144" s="144" t="s">
        <v>44</v>
      </c>
      <c r="AV144" s="144" t="s">
        <v>44</v>
      </c>
      <c r="AW144" s="144" t="s">
        <v>44</v>
      </c>
    </row>
    <row r="145" spans="1:49" ht="12.75">
      <c r="A145" s="109" t="s">
        <v>90</v>
      </c>
      <c r="B145" s="109" t="s">
        <v>21</v>
      </c>
      <c r="C145" s="110">
        <v>1381.1</v>
      </c>
      <c r="D145" s="110">
        <v>1379</v>
      </c>
      <c r="E145" s="110">
        <v>1378.4</v>
      </c>
      <c r="F145" s="110">
        <v>1379.3</v>
      </c>
      <c r="G145" s="110">
        <v>1378</v>
      </c>
      <c r="H145" s="110">
        <v>1379.4</v>
      </c>
      <c r="I145" s="110">
        <v>1376.8</v>
      </c>
      <c r="J145" s="110">
        <v>1375.5</v>
      </c>
      <c r="K145" s="110">
        <v>1368.4</v>
      </c>
      <c r="L145" s="110">
        <v>1365.9</v>
      </c>
      <c r="M145" s="110">
        <v>1363.79</v>
      </c>
      <c r="N145" s="110">
        <v>1359.69</v>
      </c>
      <c r="O145" s="110">
        <v>1355.12</v>
      </c>
      <c r="P145" s="110">
        <v>1353.97</v>
      </c>
      <c r="Q145" s="110">
        <v>1351.66</v>
      </c>
      <c r="R145" s="110">
        <v>1346.02</v>
      </c>
      <c r="S145" s="110">
        <v>1336.49</v>
      </c>
      <c r="T145" s="110">
        <v>1328.87</v>
      </c>
      <c r="U145" s="113">
        <v>1327.15</v>
      </c>
      <c r="V145" s="111">
        <v>1325.53</v>
      </c>
      <c r="W145" s="133" t="s">
        <v>41</v>
      </c>
      <c r="X145" s="130" t="s">
        <v>41</v>
      </c>
      <c r="Z145" s="109" t="s">
        <v>90</v>
      </c>
      <c r="AA145" s="109" t="s">
        <v>21</v>
      </c>
      <c r="AB145" s="144" t="s">
        <v>44</v>
      </c>
      <c r="AC145" s="144" t="s">
        <v>44</v>
      </c>
      <c r="AD145" s="144" t="s">
        <v>44</v>
      </c>
      <c r="AE145" s="144" t="s">
        <v>44</v>
      </c>
      <c r="AF145" s="144" t="s">
        <v>44</v>
      </c>
      <c r="AG145" s="144" t="s">
        <v>44</v>
      </c>
      <c r="AH145" s="144" t="s">
        <v>44</v>
      </c>
      <c r="AI145" s="144" t="s">
        <v>44</v>
      </c>
      <c r="AJ145" s="144" t="s">
        <v>44</v>
      </c>
      <c r="AK145" s="144" t="s">
        <v>44</v>
      </c>
      <c r="AL145" s="144" t="s">
        <v>44</v>
      </c>
      <c r="AM145" s="144" t="s">
        <v>44</v>
      </c>
      <c r="AN145" s="144" t="s">
        <v>44</v>
      </c>
      <c r="AO145" s="144" t="s">
        <v>44</v>
      </c>
      <c r="AP145" s="144" t="s">
        <v>44</v>
      </c>
      <c r="AQ145" s="144" t="s">
        <v>44</v>
      </c>
      <c r="AR145" s="144" t="s">
        <v>44</v>
      </c>
      <c r="AS145" s="144" t="s">
        <v>44</v>
      </c>
      <c r="AT145" s="144" t="s">
        <v>44</v>
      </c>
      <c r="AU145" s="144" t="s">
        <v>44</v>
      </c>
      <c r="AV145" s="144" t="s">
        <v>44</v>
      </c>
      <c r="AW145" s="144" t="s">
        <v>44</v>
      </c>
    </row>
    <row r="146" spans="1:49" ht="12.75">
      <c r="A146" s="109" t="s">
        <v>89</v>
      </c>
      <c r="B146" s="109" t="s">
        <v>22</v>
      </c>
      <c r="C146" s="110">
        <v>14062.8</v>
      </c>
      <c r="D146" s="110">
        <v>14045.6</v>
      </c>
      <c r="E146" s="110">
        <v>13038.3</v>
      </c>
      <c r="F146" s="110">
        <v>12554</v>
      </c>
      <c r="G146" s="110">
        <v>12605.5</v>
      </c>
      <c r="H146" s="110">
        <v>12084.7</v>
      </c>
      <c r="I146" s="110">
        <v>12357.4</v>
      </c>
      <c r="J146" s="110">
        <v>11748</v>
      </c>
      <c r="K146" s="110">
        <v>11972.7</v>
      </c>
      <c r="L146" s="110">
        <v>11997.8</v>
      </c>
      <c r="M146" s="110">
        <v>10877.6</v>
      </c>
      <c r="N146" s="110">
        <v>11044.4</v>
      </c>
      <c r="O146" s="110">
        <v>10871.4</v>
      </c>
      <c r="P146" s="110">
        <v>10759.6</v>
      </c>
      <c r="Q146" s="110">
        <v>10895.1</v>
      </c>
      <c r="R146" s="110">
        <v>10887</v>
      </c>
      <c r="S146" s="110">
        <v>10805.6</v>
      </c>
      <c r="T146" s="110">
        <v>10914.9</v>
      </c>
      <c r="U146" s="113">
        <v>11009.21</v>
      </c>
      <c r="V146" s="111">
        <v>11054.84</v>
      </c>
      <c r="W146" s="133" t="s">
        <v>41</v>
      </c>
      <c r="X146" s="130" t="s">
        <v>41</v>
      </c>
      <c r="Z146" s="109" t="s">
        <v>89</v>
      </c>
      <c r="AA146" s="109" t="s">
        <v>22</v>
      </c>
      <c r="AB146" s="144" t="s">
        <v>44</v>
      </c>
      <c r="AC146" s="144" t="s">
        <v>44</v>
      </c>
      <c r="AD146" s="144" t="s">
        <v>44</v>
      </c>
      <c r="AE146" s="144" t="s">
        <v>44</v>
      </c>
      <c r="AF146" s="144" t="s">
        <v>44</v>
      </c>
      <c r="AG146" s="144" t="s">
        <v>44</v>
      </c>
      <c r="AH146" s="144" t="s">
        <v>44</v>
      </c>
      <c r="AI146" s="144" t="s">
        <v>44</v>
      </c>
      <c r="AJ146" s="144" t="s">
        <v>44</v>
      </c>
      <c r="AK146" s="144" t="s">
        <v>44</v>
      </c>
      <c r="AL146" s="144" t="s">
        <v>44</v>
      </c>
      <c r="AM146" s="144" t="s">
        <v>44</v>
      </c>
      <c r="AN146" s="144" t="s">
        <v>44</v>
      </c>
      <c r="AO146" s="144" t="s">
        <v>44</v>
      </c>
      <c r="AP146" s="144" t="s">
        <v>44</v>
      </c>
      <c r="AQ146" s="144" t="s">
        <v>44</v>
      </c>
      <c r="AR146" s="144" t="s">
        <v>44</v>
      </c>
      <c r="AS146" s="144" t="s">
        <v>44</v>
      </c>
      <c r="AT146" s="144" t="s">
        <v>44</v>
      </c>
      <c r="AU146" s="144" t="s">
        <v>44</v>
      </c>
      <c r="AV146" s="144" t="s">
        <v>44</v>
      </c>
      <c r="AW146" s="144" t="s">
        <v>44</v>
      </c>
    </row>
    <row r="147" spans="1:49" ht="12.75">
      <c r="A147" s="109" t="s">
        <v>88</v>
      </c>
      <c r="B147" s="109" t="s">
        <v>23</v>
      </c>
      <c r="C147" s="110">
        <v>1728.91</v>
      </c>
      <c r="D147" s="110">
        <v>1607.44</v>
      </c>
      <c r="E147" s="110">
        <v>1615.27</v>
      </c>
      <c r="F147" s="110">
        <v>1531.6</v>
      </c>
      <c r="G147" s="110">
        <v>1461.65</v>
      </c>
      <c r="H147" s="110">
        <v>1283.94</v>
      </c>
      <c r="I147" s="110">
        <v>1220.53</v>
      </c>
      <c r="J147" s="110">
        <v>1127.35</v>
      </c>
      <c r="K147" s="110">
        <v>1199.82</v>
      </c>
      <c r="L147" s="110">
        <v>1181.3</v>
      </c>
      <c r="M147" s="110">
        <v>1128.96</v>
      </c>
      <c r="N147" s="110">
        <v>1109.24</v>
      </c>
      <c r="O147" s="110">
        <v>1107.37</v>
      </c>
      <c r="P147" s="110">
        <v>1138.52</v>
      </c>
      <c r="Q147" s="110">
        <v>1098.13</v>
      </c>
      <c r="R147" s="110">
        <v>1069.96</v>
      </c>
      <c r="S147" s="110">
        <v>982.23</v>
      </c>
      <c r="T147" s="110">
        <v>941.46</v>
      </c>
      <c r="U147" s="113">
        <v>919.18</v>
      </c>
      <c r="V147" s="134">
        <f>+U147</f>
        <v>919.18</v>
      </c>
      <c r="W147" s="133" t="s">
        <v>41</v>
      </c>
      <c r="X147" s="130" t="s">
        <v>41</v>
      </c>
      <c r="Z147" s="109" t="s">
        <v>88</v>
      </c>
      <c r="AA147" s="109" t="s">
        <v>23</v>
      </c>
      <c r="AB147" s="144" t="s">
        <v>44</v>
      </c>
      <c r="AC147" s="144" t="s">
        <v>44</v>
      </c>
      <c r="AD147" s="144" t="s">
        <v>44</v>
      </c>
      <c r="AE147" s="144" t="s">
        <v>44</v>
      </c>
      <c r="AF147" s="144" t="s">
        <v>44</v>
      </c>
      <c r="AG147" s="144" t="s">
        <v>44</v>
      </c>
      <c r="AH147" s="144" t="s">
        <v>44</v>
      </c>
      <c r="AI147" s="144" t="s">
        <v>44</v>
      </c>
      <c r="AJ147" s="144" t="s">
        <v>44</v>
      </c>
      <c r="AK147" s="144" t="s">
        <v>44</v>
      </c>
      <c r="AL147" s="144" t="s">
        <v>44</v>
      </c>
      <c r="AM147" s="144" t="s">
        <v>44</v>
      </c>
      <c r="AN147" s="144" t="s">
        <v>44</v>
      </c>
      <c r="AO147" s="144" t="s">
        <v>44</v>
      </c>
      <c r="AP147" s="144" t="s">
        <v>44</v>
      </c>
      <c r="AQ147" s="144" t="s">
        <v>44</v>
      </c>
      <c r="AR147" s="144" t="s">
        <v>44</v>
      </c>
      <c r="AS147" s="144" t="s">
        <v>44</v>
      </c>
      <c r="AT147" s="144" t="s">
        <v>44</v>
      </c>
      <c r="AU147" s="144" t="s">
        <v>44</v>
      </c>
      <c r="AV147" s="144" t="s">
        <v>44</v>
      </c>
      <c r="AW147" s="144" t="s">
        <v>44</v>
      </c>
    </row>
    <row r="148" spans="1:49" ht="12.75">
      <c r="A148" s="109" t="s">
        <v>87</v>
      </c>
      <c r="B148" s="109" t="s">
        <v>24</v>
      </c>
      <c r="C148" s="110">
        <v>9365.79</v>
      </c>
      <c r="D148" s="110">
        <v>9371.93</v>
      </c>
      <c r="E148" s="110">
        <v>9377.01</v>
      </c>
      <c r="F148" s="110">
        <v>9378.44</v>
      </c>
      <c r="G148" s="110">
        <v>8914.98</v>
      </c>
      <c r="H148" s="110">
        <v>8985.32</v>
      </c>
      <c r="I148" s="110">
        <v>8939.41</v>
      </c>
      <c r="J148" s="110">
        <v>8675.24</v>
      </c>
      <c r="K148" s="110">
        <v>8720.71</v>
      </c>
      <c r="L148" s="110">
        <v>8788.93</v>
      </c>
      <c r="M148" s="110">
        <v>9146.46</v>
      </c>
      <c r="N148" s="110">
        <v>8994.77</v>
      </c>
      <c r="O148" s="110">
        <v>8797.65</v>
      </c>
      <c r="P148" s="110">
        <v>8746.38</v>
      </c>
      <c r="Q148" s="110">
        <v>8777.54</v>
      </c>
      <c r="R148" s="110">
        <v>8778.19</v>
      </c>
      <c r="S148" s="110">
        <v>8582.03</v>
      </c>
      <c r="T148" s="110">
        <v>8543.26</v>
      </c>
      <c r="U148" s="113">
        <v>8685.63</v>
      </c>
      <c r="V148" s="111">
        <v>8966.31</v>
      </c>
      <c r="W148" s="133" t="s">
        <v>41</v>
      </c>
      <c r="X148" s="130" t="s">
        <v>41</v>
      </c>
      <c r="Z148" s="109" t="s">
        <v>87</v>
      </c>
      <c r="AA148" s="109" t="s">
        <v>24</v>
      </c>
      <c r="AB148" s="144" t="s">
        <v>44</v>
      </c>
      <c r="AC148" s="144" t="s">
        <v>44</v>
      </c>
      <c r="AD148" s="144" t="s">
        <v>44</v>
      </c>
      <c r="AE148" s="144" t="s">
        <v>44</v>
      </c>
      <c r="AF148" s="144" t="s">
        <v>44</v>
      </c>
      <c r="AG148" s="144" t="s">
        <v>44</v>
      </c>
      <c r="AH148" s="144" t="s">
        <v>44</v>
      </c>
      <c r="AI148" s="144" t="s">
        <v>44</v>
      </c>
      <c r="AJ148" s="144" t="s">
        <v>44</v>
      </c>
      <c r="AK148" s="144" t="s">
        <v>44</v>
      </c>
      <c r="AL148" s="144" t="s">
        <v>44</v>
      </c>
      <c r="AM148" s="144" t="s">
        <v>44</v>
      </c>
      <c r="AN148" s="144" t="s">
        <v>44</v>
      </c>
      <c r="AO148" s="144" t="s">
        <v>44</v>
      </c>
      <c r="AP148" s="144" t="s">
        <v>44</v>
      </c>
      <c r="AQ148" s="144" t="s">
        <v>44</v>
      </c>
      <c r="AR148" s="144" t="s">
        <v>44</v>
      </c>
      <c r="AS148" s="144" t="s">
        <v>44</v>
      </c>
      <c r="AT148" s="144" t="s">
        <v>44</v>
      </c>
      <c r="AU148" s="144" t="s">
        <v>44</v>
      </c>
      <c r="AV148" s="144" t="s">
        <v>44</v>
      </c>
      <c r="AW148" s="144" t="s">
        <v>44</v>
      </c>
    </row>
    <row r="149" spans="1:49" ht="12.75">
      <c r="A149" s="109" t="s">
        <v>86</v>
      </c>
      <c r="B149" s="109" t="s">
        <v>25</v>
      </c>
      <c r="C149" s="110">
        <v>176.4</v>
      </c>
      <c r="D149" s="110">
        <v>172.8</v>
      </c>
      <c r="E149" s="110">
        <v>168.4</v>
      </c>
      <c r="F149" s="110">
        <v>173.4</v>
      </c>
      <c r="G149" s="110">
        <v>175.1</v>
      </c>
      <c r="H149" s="110">
        <v>178.3</v>
      </c>
      <c r="I149" s="110">
        <v>178.1</v>
      </c>
      <c r="J149" s="110">
        <v>175.04</v>
      </c>
      <c r="K149" s="110">
        <v>180.3</v>
      </c>
      <c r="L149" s="110">
        <v>175.19</v>
      </c>
      <c r="M149" s="110">
        <v>170.14</v>
      </c>
      <c r="N149" s="110">
        <v>168.74</v>
      </c>
      <c r="O149" s="110">
        <v>171.67</v>
      </c>
      <c r="P149" s="110">
        <v>174.11</v>
      </c>
      <c r="Q149" s="110">
        <v>175.07</v>
      </c>
      <c r="R149" s="110">
        <v>171.17</v>
      </c>
      <c r="S149" s="110">
        <v>173.79</v>
      </c>
      <c r="T149" s="110">
        <v>174.36</v>
      </c>
      <c r="U149" s="113">
        <v>172.98</v>
      </c>
      <c r="V149" s="111">
        <v>174.2</v>
      </c>
      <c r="W149" s="133" t="s">
        <v>41</v>
      </c>
      <c r="X149" s="130" t="s">
        <v>41</v>
      </c>
      <c r="Z149" s="109" t="s">
        <v>86</v>
      </c>
      <c r="AA149" s="109" t="s">
        <v>25</v>
      </c>
      <c r="AB149" s="144" t="s">
        <v>44</v>
      </c>
      <c r="AC149" s="144" t="s">
        <v>44</v>
      </c>
      <c r="AD149" s="144" t="s">
        <v>44</v>
      </c>
      <c r="AE149" s="144" t="s">
        <v>44</v>
      </c>
      <c r="AF149" s="144" t="s">
        <v>44</v>
      </c>
      <c r="AG149" s="144" t="s">
        <v>44</v>
      </c>
      <c r="AH149" s="144" t="s">
        <v>44</v>
      </c>
      <c r="AI149" s="144" t="s">
        <v>44</v>
      </c>
      <c r="AJ149" s="144" t="s">
        <v>44</v>
      </c>
      <c r="AK149" s="144" t="s">
        <v>44</v>
      </c>
      <c r="AL149" s="144" t="s">
        <v>44</v>
      </c>
      <c r="AM149" s="144" t="s">
        <v>44</v>
      </c>
      <c r="AN149" s="144" t="s">
        <v>44</v>
      </c>
      <c r="AO149" s="144" t="s">
        <v>44</v>
      </c>
      <c r="AP149" s="144" t="s">
        <v>44</v>
      </c>
      <c r="AQ149" s="144" t="s">
        <v>44</v>
      </c>
      <c r="AR149" s="144" t="s">
        <v>44</v>
      </c>
      <c r="AS149" s="144" t="s">
        <v>44</v>
      </c>
      <c r="AT149" s="144" t="s">
        <v>44</v>
      </c>
      <c r="AU149" s="144" t="s">
        <v>44</v>
      </c>
      <c r="AV149" s="144" t="s">
        <v>44</v>
      </c>
      <c r="AW149" s="144" t="s">
        <v>44</v>
      </c>
    </row>
    <row r="150" spans="1:49" ht="12.75">
      <c r="A150" s="109" t="s">
        <v>85</v>
      </c>
      <c r="B150" s="109" t="s">
        <v>26</v>
      </c>
      <c r="C150" s="110">
        <v>1482.5</v>
      </c>
      <c r="D150" s="110">
        <v>1409.2</v>
      </c>
      <c r="E150" s="110">
        <v>1377.5</v>
      </c>
      <c r="F150" s="110">
        <v>1379.4</v>
      </c>
      <c r="G150" s="110">
        <v>1360.9</v>
      </c>
      <c r="H150" s="110">
        <v>1357.2</v>
      </c>
      <c r="I150" s="110">
        <v>1343.8</v>
      </c>
      <c r="J150" s="110">
        <v>1343.1</v>
      </c>
      <c r="K150" s="110">
        <v>1349.3</v>
      </c>
      <c r="L150" s="110">
        <v>1351.7</v>
      </c>
      <c r="M150" s="110">
        <v>1354.3</v>
      </c>
      <c r="N150" s="110">
        <v>1359.5</v>
      </c>
      <c r="O150" s="110">
        <v>1359.87</v>
      </c>
      <c r="P150" s="110">
        <v>1362.87</v>
      </c>
      <c r="Q150" s="110">
        <v>1361.88</v>
      </c>
      <c r="R150" s="110">
        <v>1349.9</v>
      </c>
      <c r="S150" s="110">
        <v>1347.04</v>
      </c>
      <c r="T150" s="110">
        <v>1342.65</v>
      </c>
      <c r="U150" s="113">
        <v>1347.77</v>
      </c>
      <c r="V150" s="111">
        <v>1349.06</v>
      </c>
      <c r="W150" s="133" t="s">
        <v>41</v>
      </c>
      <c r="X150" s="130" t="s">
        <v>41</v>
      </c>
      <c r="Z150" s="109" t="s">
        <v>85</v>
      </c>
      <c r="AA150" s="109" t="s">
        <v>26</v>
      </c>
      <c r="AB150" s="144" t="s">
        <v>44</v>
      </c>
      <c r="AC150" s="144" t="s">
        <v>44</v>
      </c>
      <c r="AD150" s="144" t="s">
        <v>44</v>
      </c>
      <c r="AE150" s="144" t="s">
        <v>44</v>
      </c>
      <c r="AF150" s="144" t="s">
        <v>44</v>
      </c>
      <c r="AG150" s="144" t="s">
        <v>44</v>
      </c>
      <c r="AH150" s="144" t="s">
        <v>44</v>
      </c>
      <c r="AI150" s="144" t="s">
        <v>44</v>
      </c>
      <c r="AJ150" s="144" t="s">
        <v>44</v>
      </c>
      <c r="AK150" s="144" t="s">
        <v>44</v>
      </c>
      <c r="AL150" s="144" t="s">
        <v>44</v>
      </c>
      <c r="AM150" s="144" t="s">
        <v>44</v>
      </c>
      <c r="AN150" s="144" t="s">
        <v>44</v>
      </c>
      <c r="AO150" s="144" t="s">
        <v>44</v>
      </c>
      <c r="AP150" s="144" t="s">
        <v>44</v>
      </c>
      <c r="AQ150" s="144" t="s">
        <v>44</v>
      </c>
      <c r="AR150" s="144" t="s">
        <v>44</v>
      </c>
      <c r="AS150" s="144" t="s">
        <v>44</v>
      </c>
      <c r="AT150" s="144" t="s">
        <v>44</v>
      </c>
      <c r="AU150" s="144" t="s">
        <v>44</v>
      </c>
      <c r="AV150" s="144" t="s">
        <v>44</v>
      </c>
      <c r="AW150" s="144" t="s">
        <v>44</v>
      </c>
    </row>
    <row r="151" spans="1:49" ht="12.75">
      <c r="A151" s="109" t="s">
        <v>84</v>
      </c>
      <c r="B151" s="109" t="s">
        <v>27</v>
      </c>
      <c r="C151" s="110">
        <v>2177.8</v>
      </c>
      <c r="D151" s="110">
        <v>2185.2</v>
      </c>
      <c r="E151" s="110">
        <v>2216.7</v>
      </c>
      <c r="F151" s="110">
        <v>2211.8</v>
      </c>
      <c r="G151" s="110">
        <v>2218.8</v>
      </c>
      <c r="H151" s="110">
        <v>2234.7</v>
      </c>
      <c r="I151" s="110">
        <v>2258.7</v>
      </c>
      <c r="J151" s="110">
        <v>2255.3</v>
      </c>
      <c r="K151" s="110">
        <v>2257.4</v>
      </c>
      <c r="L151" s="110">
        <v>2256.6</v>
      </c>
      <c r="M151" s="110">
        <v>2253.3</v>
      </c>
      <c r="N151" s="110">
        <v>2249.5</v>
      </c>
      <c r="O151" s="110">
        <v>2248.2</v>
      </c>
      <c r="P151" s="110">
        <v>1969.1</v>
      </c>
      <c r="Q151" s="110">
        <v>2231.3</v>
      </c>
      <c r="R151" s="110">
        <v>2240.9</v>
      </c>
      <c r="S151" s="110">
        <v>2243.9</v>
      </c>
      <c r="T151" s="110">
        <v>2242.4</v>
      </c>
      <c r="U151" s="113">
        <v>2242.6</v>
      </c>
      <c r="V151" s="111">
        <v>2244.9</v>
      </c>
      <c r="W151" s="133" t="s">
        <v>41</v>
      </c>
      <c r="X151" s="130" t="s">
        <v>41</v>
      </c>
      <c r="Z151" s="109" t="s">
        <v>84</v>
      </c>
      <c r="AA151" s="109" t="s">
        <v>27</v>
      </c>
      <c r="AB151" s="144" t="s">
        <v>44</v>
      </c>
      <c r="AC151" s="144" t="s">
        <v>44</v>
      </c>
      <c r="AD151" s="144" t="s">
        <v>44</v>
      </c>
      <c r="AE151" s="144" t="s">
        <v>44</v>
      </c>
      <c r="AF151" s="144" t="s">
        <v>44</v>
      </c>
      <c r="AG151" s="144" t="s">
        <v>44</v>
      </c>
      <c r="AH151" s="144" t="s">
        <v>44</v>
      </c>
      <c r="AI151" s="144" t="s">
        <v>44</v>
      </c>
      <c r="AJ151" s="144" t="s">
        <v>44</v>
      </c>
      <c r="AK151" s="144" t="s">
        <v>44</v>
      </c>
      <c r="AL151" s="144" t="s">
        <v>44</v>
      </c>
      <c r="AM151" s="144" t="s">
        <v>44</v>
      </c>
      <c r="AN151" s="144" t="s">
        <v>44</v>
      </c>
      <c r="AO151" s="144" t="s">
        <v>44</v>
      </c>
      <c r="AP151" s="144" t="s">
        <v>44</v>
      </c>
      <c r="AQ151" s="144" t="s">
        <v>44</v>
      </c>
      <c r="AR151" s="144" t="s">
        <v>44</v>
      </c>
      <c r="AS151" s="144" t="s">
        <v>44</v>
      </c>
      <c r="AT151" s="144" t="s">
        <v>44</v>
      </c>
      <c r="AU151" s="144" t="s">
        <v>44</v>
      </c>
      <c r="AV151" s="144" t="s">
        <v>44</v>
      </c>
      <c r="AW151" s="144" t="s">
        <v>44</v>
      </c>
    </row>
    <row r="152" spans="1:49" ht="12.75">
      <c r="A152" s="109" t="s">
        <v>83</v>
      </c>
      <c r="B152" s="109" t="s">
        <v>28</v>
      </c>
      <c r="C152" s="110">
        <v>2599.3</v>
      </c>
      <c r="D152" s="110">
        <v>2678.8</v>
      </c>
      <c r="E152" s="110">
        <v>2654.5</v>
      </c>
      <c r="F152" s="110">
        <v>2641.6</v>
      </c>
      <c r="G152" s="110">
        <v>2645.7</v>
      </c>
      <c r="H152" s="110">
        <v>2687.1</v>
      </c>
      <c r="I152" s="110">
        <v>2645.5</v>
      </c>
      <c r="J152" s="110">
        <v>2631.4</v>
      </c>
      <c r="K152" s="110">
        <v>2614.7</v>
      </c>
      <c r="L152" s="110">
        <v>2627.7</v>
      </c>
      <c r="M152" s="110">
        <v>2618.6</v>
      </c>
      <c r="N152" s="110">
        <v>2604.1</v>
      </c>
      <c r="O152" s="110">
        <v>2593.8</v>
      </c>
      <c r="P152" s="110">
        <v>2588.62</v>
      </c>
      <c r="Q152" s="110">
        <v>2580.73</v>
      </c>
      <c r="R152" s="110">
        <v>2575.19</v>
      </c>
      <c r="S152" s="110">
        <v>2565.58</v>
      </c>
      <c r="T152" s="110">
        <v>2555.11</v>
      </c>
      <c r="U152" s="113">
        <v>2541.99</v>
      </c>
      <c r="V152" s="111">
        <v>2540.12</v>
      </c>
      <c r="W152" s="133" t="s">
        <v>41</v>
      </c>
      <c r="X152" s="130" t="s">
        <v>41</v>
      </c>
      <c r="Z152" s="109" t="s">
        <v>83</v>
      </c>
      <c r="AA152" s="109" t="s">
        <v>28</v>
      </c>
      <c r="AB152" s="144" t="s">
        <v>44</v>
      </c>
      <c r="AC152" s="144" t="s">
        <v>44</v>
      </c>
      <c r="AD152" s="144" t="s">
        <v>44</v>
      </c>
      <c r="AE152" s="144" t="s">
        <v>44</v>
      </c>
      <c r="AF152" s="144" t="s">
        <v>44</v>
      </c>
      <c r="AG152" s="144" t="s">
        <v>44</v>
      </c>
      <c r="AH152" s="144" t="s">
        <v>44</v>
      </c>
      <c r="AI152" s="144" t="s">
        <v>44</v>
      </c>
      <c r="AJ152" s="144" t="s">
        <v>44</v>
      </c>
      <c r="AK152" s="144" t="s">
        <v>44</v>
      </c>
      <c r="AL152" s="144" t="s">
        <v>44</v>
      </c>
      <c r="AM152" s="144" t="s">
        <v>44</v>
      </c>
      <c r="AN152" s="144" t="s">
        <v>44</v>
      </c>
      <c r="AO152" s="144" t="s">
        <v>44</v>
      </c>
      <c r="AP152" s="144" t="s">
        <v>44</v>
      </c>
      <c r="AQ152" s="144" t="s">
        <v>44</v>
      </c>
      <c r="AR152" s="144" t="s">
        <v>44</v>
      </c>
      <c r="AS152" s="144" t="s">
        <v>44</v>
      </c>
      <c r="AT152" s="144" t="s">
        <v>44</v>
      </c>
      <c r="AU152" s="144" t="s">
        <v>44</v>
      </c>
      <c r="AV152" s="144" t="s">
        <v>44</v>
      </c>
      <c r="AW152" s="144" t="s">
        <v>44</v>
      </c>
    </row>
    <row r="153" spans="1:49" ht="12.75">
      <c r="A153" s="109" t="s">
        <v>81</v>
      </c>
      <c r="B153" s="109" t="s">
        <v>30</v>
      </c>
      <c r="C153" s="111" t="s">
        <v>41</v>
      </c>
      <c r="D153" s="111" t="s">
        <v>41</v>
      </c>
      <c r="E153" s="111" t="s">
        <v>41</v>
      </c>
      <c r="F153" s="111" t="s">
        <v>41</v>
      </c>
      <c r="G153" s="111" t="s">
        <v>41</v>
      </c>
      <c r="H153" s="111" t="s">
        <v>41</v>
      </c>
      <c r="I153" s="111" t="s">
        <v>41</v>
      </c>
      <c r="J153" s="111" t="s">
        <v>41</v>
      </c>
      <c r="K153" s="111" t="s">
        <v>41</v>
      </c>
      <c r="L153" s="111" t="s">
        <v>41</v>
      </c>
      <c r="M153" s="111" t="s">
        <v>41</v>
      </c>
      <c r="N153" s="110">
        <v>34</v>
      </c>
      <c r="O153" s="110">
        <v>34</v>
      </c>
      <c r="P153" s="110">
        <v>37</v>
      </c>
      <c r="Q153" s="110">
        <v>37</v>
      </c>
      <c r="R153" s="110">
        <v>37</v>
      </c>
      <c r="S153" s="111" t="s">
        <v>41</v>
      </c>
      <c r="T153" s="110">
        <v>19.1</v>
      </c>
      <c r="U153" s="111">
        <v>19.5</v>
      </c>
      <c r="V153" s="111">
        <v>19.1</v>
      </c>
      <c r="W153" s="133" t="s">
        <v>41</v>
      </c>
      <c r="X153" s="130" t="s">
        <v>41</v>
      </c>
      <c r="Z153" s="109" t="s">
        <v>81</v>
      </c>
      <c r="AA153" s="109" t="s">
        <v>30</v>
      </c>
      <c r="AB153" s="144" t="s">
        <v>44</v>
      </c>
      <c r="AC153" s="144" t="s">
        <v>44</v>
      </c>
      <c r="AD153" s="144" t="s">
        <v>44</v>
      </c>
      <c r="AE153" s="144" t="s">
        <v>44</v>
      </c>
      <c r="AF153" s="144" t="s">
        <v>44</v>
      </c>
      <c r="AG153" s="144" t="s">
        <v>44</v>
      </c>
      <c r="AH153" s="144" t="s">
        <v>44</v>
      </c>
      <c r="AI153" s="144" t="s">
        <v>44</v>
      </c>
      <c r="AJ153" s="144" t="s">
        <v>44</v>
      </c>
      <c r="AK153" s="144" t="s">
        <v>44</v>
      </c>
      <c r="AL153" s="144" t="s">
        <v>44</v>
      </c>
      <c r="AM153" s="144" t="s">
        <v>44</v>
      </c>
      <c r="AN153" s="144" t="s">
        <v>44</v>
      </c>
      <c r="AO153" s="144" t="s">
        <v>44</v>
      </c>
      <c r="AP153" s="144" t="s">
        <v>44</v>
      </c>
      <c r="AQ153" s="144" t="s">
        <v>44</v>
      </c>
      <c r="AR153" s="144" t="s">
        <v>44</v>
      </c>
      <c r="AS153" s="144" t="s">
        <v>44</v>
      </c>
      <c r="AT153" s="144" t="s">
        <v>44</v>
      </c>
      <c r="AU153" s="144" t="s">
        <v>44</v>
      </c>
      <c r="AV153" s="144" t="s">
        <v>44</v>
      </c>
      <c r="AW153" s="144" t="s">
        <v>44</v>
      </c>
    </row>
    <row r="154" spans="1:49" ht="12.75">
      <c r="A154" s="109" t="s">
        <v>80</v>
      </c>
      <c r="B154" s="109" t="s">
        <v>31</v>
      </c>
      <c r="C154" s="110">
        <v>879.6</v>
      </c>
      <c r="D154" s="110">
        <v>881.7</v>
      </c>
      <c r="E154" s="110">
        <v>878.8</v>
      </c>
      <c r="F154" s="110">
        <v>871.9</v>
      </c>
      <c r="G154" s="110">
        <v>869.7</v>
      </c>
      <c r="H154" s="110">
        <v>862.2</v>
      </c>
      <c r="I154" s="110">
        <v>858.9</v>
      </c>
      <c r="J154" s="110">
        <v>853.6</v>
      </c>
      <c r="K154" s="110">
        <v>845.1</v>
      </c>
      <c r="L154" s="111" t="s">
        <v>41</v>
      </c>
      <c r="M154" s="110">
        <v>830.1</v>
      </c>
      <c r="N154" s="110">
        <v>822.4</v>
      </c>
      <c r="O154" s="110">
        <v>816.3</v>
      </c>
      <c r="P154" s="110">
        <v>810.8</v>
      </c>
      <c r="Q154" s="110">
        <v>811.1</v>
      </c>
      <c r="R154" s="110">
        <v>810.2</v>
      </c>
      <c r="S154" s="110">
        <v>804.96</v>
      </c>
      <c r="T154" s="111">
        <v>801.33</v>
      </c>
      <c r="U154" s="111">
        <v>803.05</v>
      </c>
      <c r="V154" s="111">
        <v>799.73</v>
      </c>
      <c r="W154" s="133" t="s">
        <v>41</v>
      </c>
      <c r="X154" s="130" t="s">
        <v>41</v>
      </c>
      <c r="Z154" s="109" t="s">
        <v>80</v>
      </c>
      <c r="AA154" s="109" t="s">
        <v>31</v>
      </c>
      <c r="AB154" s="144" t="s">
        <v>44</v>
      </c>
      <c r="AC154" s="144" t="s">
        <v>44</v>
      </c>
      <c r="AD154" s="144" t="s">
        <v>44</v>
      </c>
      <c r="AE154" s="144" t="s">
        <v>44</v>
      </c>
      <c r="AF154" s="144" t="s">
        <v>44</v>
      </c>
      <c r="AG154" s="144" t="s">
        <v>44</v>
      </c>
      <c r="AH154" s="144" t="s">
        <v>44</v>
      </c>
      <c r="AI154" s="144" t="s">
        <v>44</v>
      </c>
      <c r="AJ154" s="144" t="s">
        <v>44</v>
      </c>
      <c r="AK154" s="144" t="s">
        <v>44</v>
      </c>
      <c r="AL154" s="144" t="s">
        <v>44</v>
      </c>
      <c r="AM154" s="144" t="s">
        <v>44</v>
      </c>
      <c r="AN154" s="144" t="s">
        <v>44</v>
      </c>
      <c r="AO154" s="144" t="s">
        <v>44</v>
      </c>
      <c r="AP154" s="144" t="s">
        <v>44</v>
      </c>
      <c r="AQ154" s="144" t="s">
        <v>44</v>
      </c>
      <c r="AR154" s="144" t="s">
        <v>44</v>
      </c>
      <c r="AS154" s="144" t="s">
        <v>44</v>
      </c>
      <c r="AT154" s="144" t="s">
        <v>44</v>
      </c>
      <c r="AU154" s="144" t="s">
        <v>44</v>
      </c>
      <c r="AV154" s="144" t="s">
        <v>44</v>
      </c>
      <c r="AW154" s="144" t="s">
        <v>44</v>
      </c>
    </row>
    <row r="155" spans="1:49" ht="12.75">
      <c r="A155" s="109" t="s">
        <v>79</v>
      </c>
      <c r="B155" s="109" t="s">
        <v>32</v>
      </c>
      <c r="C155" s="111" t="s">
        <v>41</v>
      </c>
      <c r="D155" s="111" t="s">
        <v>41</v>
      </c>
      <c r="E155" s="111" t="s">
        <v>41</v>
      </c>
      <c r="F155" s="111" t="s">
        <v>41</v>
      </c>
      <c r="G155" s="111" t="s">
        <v>41</v>
      </c>
      <c r="H155" s="110">
        <v>406.75</v>
      </c>
      <c r="I155" s="110">
        <v>407.5</v>
      </c>
      <c r="J155" s="110">
        <v>407.2</v>
      </c>
      <c r="K155" s="110">
        <v>406.91</v>
      </c>
      <c r="L155" s="110">
        <v>406.81</v>
      </c>
      <c r="M155" s="110">
        <v>405.39</v>
      </c>
      <c r="N155" s="110">
        <v>404.74</v>
      </c>
      <c r="O155" s="110">
        <v>404.84</v>
      </c>
      <c r="P155" s="110">
        <v>404.98</v>
      </c>
      <c r="Q155" s="110">
        <v>402.36</v>
      </c>
      <c r="R155" s="110">
        <v>400.48</v>
      </c>
      <c r="S155" s="110">
        <v>400.9</v>
      </c>
      <c r="T155" s="110">
        <v>400.22</v>
      </c>
      <c r="U155" s="111">
        <v>399.88</v>
      </c>
      <c r="V155" s="111">
        <v>400.55</v>
      </c>
      <c r="W155" s="133" t="s">
        <v>41</v>
      </c>
      <c r="X155" s="130" t="s">
        <v>41</v>
      </c>
      <c r="Z155" s="109" t="s">
        <v>79</v>
      </c>
      <c r="AA155" s="109" t="s">
        <v>32</v>
      </c>
      <c r="AB155" s="144" t="s">
        <v>44</v>
      </c>
      <c r="AC155" s="144" t="s">
        <v>44</v>
      </c>
      <c r="AD155" s="144" t="s">
        <v>44</v>
      </c>
      <c r="AE155" s="144" t="s">
        <v>44</v>
      </c>
      <c r="AF155" s="144" t="s">
        <v>44</v>
      </c>
      <c r="AG155" s="144" t="s">
        <v>44</v>
      </c>
      <c r="AH155" s="144" t="s">
        <v>44</v>
      </c>
      <c r="AI155" s="144" t="s">
        <v>44</v>
      </c>
      <c r="AJ155" s="144" t="s">
        <v>44</v>
      </c>
      <c r="AK155" s="144" t="s">
        <v>44</v>
      </c>
      <c r="AL155" s="144" t="s">
        <v>44</v>
      </c>
      <c r="AM155" s="144" t="s">
        <v>44</v>
      </c>
      <c r="AN155" s="144" t="s">
        <v>44</v>
      </c>
      <c r="AO155" s="144" t="s">
        <v>44</v>
      </c>
      <c r="AP155" s="144" t="s">
        <v>44</v>
      </c>
      <c r="AQ155" s="144" t="s">
        <v>44</v>
      </c>
      <c r="AR155" s="144" t="s">
        <v>44</v>
      </c>
      <c r="AS155" s="144" t="s">
        <v>44</v>
      </c>
      <c r="AT155" s="144" t="s">
        <v>44</v>
      </c>
      <c r="AU155" s="144" t="s">
        <v>44</v>
      </c>
      <c r="AV155" s="144" t="s">
        <v>44</v>
      </c>
      <c r="AW155" s="144" t="s">
        <v>44</v>
      </c>
    </row>
    <row r="156" spans="1:49" ht="12.75">
      <c r="A156" s="109" t="s">
        <v>82</v>
      </c>
      <c r="B156" s="109" t="s">
        <v>29</v>
      </c>
      <c r="C156" s="110">
        <v>6451.2</v>
      </c>
      <c r="D156" s="110">
        <v>6460.8</v>
      </c>
      <c r="E156" s="110">
        <v>6418.7</v>
      </c>
      <c r="F156" s="110">
        <v>6354.2</v>
      </c>
      <c r="G156" s="110">
        <v>6382.9</v>
      </c>
      <c r="H156" s="110">
        <v>6273.5</v>
      </c>
      <c r="I156" s="110">
        <v>6160</v>
      </c>
      <c r="J156" s="110">
        <v>6177.2</v>
      </c>
      <c r="K156" s="110">
        <v>6032.3</v>
      </c>
      <c r="L156" s="110">
        <v>6030</v>
      </c>
      <c r="M156" s="110">
        <v>5976</v>
      </c>
      <c r="N156" s="110">
        <v>6068</v>
      </c>
      <c r="O156" s="110">
        <v>6256</v>
      </c>
      <c r="P156" s="110">
        <v>6272</v>
      </c>
      <c r="Q156" s="110">
        <v>6240</v>
      </c>
      <c r="R156" s="110">
        <v>6017</v>
      </c>
      <c r="S156" s="110">
        <v>6031</v>
      </c>
      <c r="T156" s="110">
        <v>6089</v>
      </c>
      <c r="U156" s="113">
        <v>6044</v>
      </c>
      <c r="V156" s="111">
        <v>6092</v>
      </c>
      <c r="W156" s="133" t="s">
        <v>41</v>
      </c>
      <c r="X156" s="130" t="s">
        <v>41</v>
      </c>
      <c r="Z156" s="109" t="s">
        <v>82</v>
      </c>
      <c r="AA156" s="109" t="s">
        <v>29</v>
      </c>
      <c r="AB156" s="144" t="s">
        <v>44</v>
      </c>
      <c r="AC156" s="144" t="s">
        <v>44</v>
      </c>
      <c r="AD156" s="144" t="s">
        <v>44</v>
      </c>
      <c r="AE156" s="144" t="s">
        <v>44</v>
      </c>
      <c r="AF156" s="144" t="s">
        <v>44</v>
      </c>
      <c r="AG156" s="144" t="s">
        <v>44</v>
      </c>
      <c r="AH156" s="144" t="s">
        <v>44</v>
      </c>
      <c r="AI156" s="144" t="s">
        <v>44</v>
      </c>
      <c r="AJ156" s="144" t="s">
        <v>44</v>
      </c>
      <c r="AK156" s="144" t="s">
        <v>44</v>
      </c>
      <c r="AL156" s="144" t="s">
        <v>44</v>
      </c>
      <c r="AM156" s="144" t="s">
        <v>44</v>
      </c>
      <c r="AN156" s="144" t="s">
        <v>44</v>
      </c>
      <c r="AO156" s="144" t="s">
        <v>44</v>
      </c>
      <c r="AP156" s="144" t="s">
        <v>44</v>
      </c>
      <c r="AQ156" s="144" t="s">
        <v>44</v>
      </c>
      <c r="AR156" s="144" t="s">
        <v>44</v>
      </c>
      <c r="AS156" s="144" t="s">
        <v>44</v>
      </c>
      <c r="AT156" s="144" t="s">
        <v>44</v>
      </c>
      <c r="AU156" s="144" t="s">
        <v>44</v>
      </c>
      <c r="AV156" s="144" t="s">
        <v>44</v>
      </c>
      <c r="AW156" s="144" t="s">
        <v>44</v>
      </c>
    </row>
    <row r="157" spans="1:49" ht="12.75">
      <c r="A157" s="109" t="s">
        <v>78</v>
      </c>
      <c r="B157" s="109" t="s">
        <v>33</v>
      </c>
      <c r="C157" s="111" t="s">
        <v>41</v>
      </c>
      <c r="D157" s="111" t="s">
        <v>41</v>
      </c>
      <c r="E157" s="111" t="s">
        <v>41</v>
      </c>
      <c r="F157" s="111" t="s">
        <v>41</v>
      </c>
      <c r="G157" s="111" t="s">
        <v>41</v>
      </c>
      <c r="H157" s="111" t="s">
        <v>41</v>
      </c>
      <c r="I157" s="111" t="s">
        <v>41</v>
      </c>
      <c r="J157" s="110">
        <v>4.44</v>
      </c>
      <c r="K157" s="110">
        <v>4.52</v>
      </c>
      <c r="L157" s="110">
        <v>4.6</v>
      </c>
      <c r="M157" s="110">
        <v>4.43</v>
      </c>
      <c r="N157" s="110">
        <v>5.72</v>
      </c>
      <c r="O157" s="110">
        <v>5.72</v>
      </c>
      <c r="P157" s="110">
        <v>5.81</v>
      </c>
      <c r="Q157" s="110">
        <v>6.9</v>
      </c>
      <c r="R157" s="110">
        <v>6.85</v>
      </c>
      <c r="S157" s="110">
        <v>7.1</v>
      </c>
      <c r="T157" s="110">
        <v>7.16</v>
      </c>
      <c r="U157" s="111">
        <v>7.2</v>
      </c>
      <c r="V157" s="111">
        <v>7.21</v>
      </c>
      <c r="W157" s="133" t="s">
        <v>41</v>
      </c>
      <c r="X157" s="130" t="s">
        <v>41</v>
      </c>
      <c r="Z157" s="109" t="s">
        <v>78</v>
      </c>
      <c r="AA157" s="109" t="s">
        <v>33</v>
      </c>
      <c r="AB157" s="144" t="s">
        <v>44</v>
      </c>
      <c r="AC157" s="144" t="s">
        <v>44</v>
      </c>
      <c r="AD157" s="144" t="s">
        <v>44</v>
      </c>
      <c r="AE157" s="144" t="s">
        <v>44</v>
      </c>
      <c r="AF157" s="144" t="s">
        <v>44</v>
      </c>
      <c r="AG157" s="144" t="s">
        <v>44</v>
      </c>
      <c r="AH157" s="144" t="s">
        <v>44</v>
      </c>
      <c r="AI157" s="144" t="s">
        <v>44</v>
      </c>
      <c r="AJ157" s="144" t="s">
        <v>44</v>
      </c>
      <c r="AK157" s="144" t="s">
        <v>44</v>
      </c>
      <c r="AL157" s="144" t="s">
        <v>44</v>
      </c>
      <c r="AM157" s="144" t="s">
        <v>44</v>
      </c>
      <c r="AN157" s="144" t="s">
        <v>44</v>
      </c>
      <c r="AO157" s="144" t="s">
        <v>44</v>
      </c>
      <c r="AP157" s="144" t="s">
        <v>44</v>
      </c>
      <c r="AQ157" s="144" t="s">
        <v>44</v>
      </c>
      <c r="AR157" s="144" t="s">
        <v>45</v>
      </c>
      <c r="AS157" s="144" t="s">
        <v>45</v>
      </c>
      <c r="AT157" s="144" t="s">
        <v>45</v>
      </c>
      <c r="AU157" s="144" t="s">
        <v>45</v>
      </c>
      <c r="AV157" s="144" t="s">
        <v>44</v>
      </c>
      <c r="AW157" s="144" t="s">
        <v>44</v>
      </c>
    </row>
    <row r="158" spans="1:49" ht="12.75">
      <c r="A158" s="109" t="s">
        <v>77</v>
      </c>
      <c r="B158" s="109" t="s">
        <v>34</v>
      </c>
      <c r="C158" s="110">
        <v>497.5</v>
      </c>
      <c r="D158" s="110">
        <v>496.1</v>
      </c>
      <c r="E158" s="110">
        <v>499.6</v>
      </c>
      <c r="F158" s="110">
        <v>470.9</v>
      </c>
      <c r="G158" s="110">
        <v>461.4</v>
      </c>
      <c r="H158" s="110">
        <v>447.56</v>
      </c>
      <c r="I158" s="110">
        <v>438.93</v>
      </c>
      <c r="J158" s="110">
        <v>431.61</v>
      </c>
      <c r="K158" s="110">
        <v>423.65</v>
      </c>
      <c r="L158" s="110">
        <v>420.16</v>
      </c>
      <c r="M158" s="110">
        <v>415.01</v>
      </c>
      <c r="N158" s="110">
        <v>414.83</v>
      </c>
      <c r="O158" s="110">
        <v>414.08</v>
      </c>
      <c r="P158" s="110">
        <v>412.97</v>
      </c>
      <c r="Q158" s="110">
        <v>413.25</v>
      </c>
      <c r="R158" s="110">
        <v>414.98</v>
      </c>
      <c r="S158" s="110">
        <v>417.43</v>
      </c>
      <c r="T158" s="110">
        <v>416.67</v>
      </c>
      <c r="U158" s="111">
        <v>418.14</v>
      </c>
      <c r="V158" s="111">
        <v>418.82</v>
      </c>
      <c r="W158" s="133" t="s">
        <v>41</v>
      </c>
      <c r="X158" s="130" t="s">
        <v>41</v>
      </c>
      <c r="Z158" s="109" t="s">
        <v>77</v>
      </c>
      <c r="AA158" s="109" t="s">
        <v>34</v>
      </c>
      <c r="AB158" s="144" t="s">
        <v>44</v>
      </c>
      <c r="AC158" s="144" t="s">
        <v>44</v>
      </c>
      <c r="AD158" s="144" t="s">
        <v>44</v>
      </c>
      <c r="AE158" s="144" t="s">
        <v>44</v>
      </c>
      <c r="AF158" s="144" t="s">
        <v>44</v>
      </c>
      <c r="AG158" s="144" t="s">
        <v>44</v>
      </c>
      <c r="AH158" s="144" t="s">
        <v>44</v>
      </c>
      <c r="AI158" s="144" t="s">
        <v>44</v>
      </c>
      <c r="AJ158" s="144" t="s">
        <v>44</v>
      </c>
      <c r="AK158" s="144" t="s">
        <v>44</v>
      </c>
      <c r="AL158" s="144" t="s">
        <v>44</v>
      </c>
      <c r="AM158" s="144" t="s">
        <v>44</v>
      </c>
      <c r="AN158" s="144" t="s">
        <v>44</v>
      </c>
      <c r="AO158" s="144" t="s">
        <v>44</v>
      </c>
      <c r="AP158" s="144" t="s">
        <v>44</v>
      </c>
      <c r="AQ158" s="144" t="s">
        <v>44</v>
      </c>
      <c r="AR158" s="144" t="s">
        <v>44</v>
      </c>
      <c r="AS158" s="144" t="s">
        <v>44</v>
      </c>
      <c r="AT158" s="144" t="s">
        <v>44</v>
      </c>
      <c r="AU158" s="144" t="s">
        <v>44</v>
      </c>
      <c r="AV158" s="144" t="s">
        <v>44</v>
      </c>
      <c r="AW158" s="144" t="s">
        <v>44</v>
      </c>
    </row>
    <row r="159" spans="1:49" ht="12.75">
      <c r="A159" s="109" t="s">
        <v>76</v>
      </c>
      <c r="B159" s="109" t="s">
        <v>35</v>
      </c>
      <c r="C159" s="110">
        <v>519.3</v>
      </c>
      <c r="D159" s="110">
        <v>400.6</v>
      </c>
      <c r="E159" s="110">
        <v>395.6</v>
      </c>
      <c r="F159" s="110">
        <v>399.3</v>
      </c>
      <c r="G159" s="110">
        <v>384.8</v>
      </c>
      <c r="H159" s="111" t="s">
        <v>41</v>
      </c>
      <c r="I159" s="111" t="s">
        <v>41</v>
      </c>
      <c r="J159" s="110">
        <v>578</v>
      </c>
      <c r="K159" s="110">
        <v>611</v>
      </c>
      <c r="L159" s="110">
        <v>630</v>
      </c>
      <c r="M159" s="110">
        <v>626</v>
      </c>
      <c r="N159" s="110">
        <v>621.5</v>
      </c>
      <c r="O159" s="110">
        <v>613.1</v>
      </c>
      <c r="P159" s="111" t="s">
        <v>41</v>
      </c>
      <c r="Q159" s="110">
        <v>408.9</v>
      </c>
      <c r="R159" s="110">
        <v>413</v>
      </c>
      <c r="S159" s="110">
        <v>620.3</v>
      </c>
      <c r="T159" s="110">
        <v>612</v>
      </c>
      <c r="U159" s="111">
        <v>611</v>
      </c>
      <c r="V159" s="111">
        <v>610.2</v>
      </c>
      <c r="W159" s="133" t="s">
        <v>41</v>
      </c>
      <c r="X159" s="130" t="s">
        <v>41</v>
      </c>
      <c r="Z159" s="109" t="s">
        <v>76</v>
      </c>
      <c r="AA159" s="109" t="s">
        <v>35</v>
      </c>
      <c r="AB159" s="144" t="s">
        <v>44</v>
      </c>
      <c r="AC159" s="144" t="s">
        <v>44</v>
      </c>
      <c r="AD159" s="144" t="s">
        <v>44</v>
      </c>
      <c r="AE159" s="144" t="s">
        <v>44</v>
      </c>
      <c r="AF159" s="144" t="s">
        <v>44</v>
      </c>
      <c r="AG159" s="144" t="s">
        <v>44</v>
      </c>
      <c r="AH159" s="144" t="s">
        <v>44</v>
      </c>
      <c r="AI159" s="144" t="s">
        <v>44</v>
      </c>
      <c r="AJ159" s="144" t="s">
        <v>44</v>
      </c>
      <c r="AK159" s="144" t="s">
        <v>44</v>
      </c>
      <c r="AL159" s="144" t="s">
        <v>44</v>
      </c>
      <c r="AM159" s="144" t="s">
        <v>44</v>
      </c>
      <c r="AN159" s="144" t="s">
        <v>44</v>
      </c>
      <c r="AO159" s="144" t="s">
        <v>44</v>
      </c>
      <c r="AP159" s="144" t="s">
        <v>44</v>
      </c>
      <c r="AQ159" s="144" t="s">
        <v>44</v>
      </c>
      <c r="AR159" s="144" t="s">
        <v>44</v>
      </c>
      <c r="AS159" s="144" t="s">
        <v>44</v>
      </c>
      <c r="AT159" s="144" t="s">
        <v>44</v>
      </c>
      <c r="AU159" s="144" t="s">
        <v>44</v>
      </c>
      <c r="AV159" s="144" t="s">
        <v>44</v>
      </c>
      <c r="AW159" s="144" t="s">
        <v>44</v>
      </c>
    </row>
    <row r="160" spans="1:49" ht="12.75">
      <c r="A160" s="109" t="s">
        <v>75</v>
      </c>
      <c r="B160" s="109" t="s">
        <v>36</v>
      </c>
      <c r="C160" s="111" t="s">
        <v>41</v>
      </c>
      <c r="D160" s="111" t="s">
        <v>41</v>
      </c>
      <c r="E160" s="111" t="s">
        <v>41</v>
      </c>
      <c r="F160" s="111" t="s">
        <v>41</v>
      </c>
      <c r="G160" s="111" t="s">
        <v>41</v>
      </c>
      <c r="H160" s="111" t="s">
        <v>41</v>
      </c>
      <c r="I160" s="111" t="s">
        <v>41</v>
      </c>
      <c r="J160" s="110">
        <v>2616.75</v>
      </c>
      <c r="K160" s="110">
        <v>2660.55</v>
      </c>
      <c r="L160" s="110">
        <v>2613.77</v>
      </c>
      <c r="M160" s="110">
        <v>2653.6</v>
      </c>
      <c r="N160" s="110">
        <v>2639.58</v>
      </c>
      <c r="O160" s="110">
        <v>2561.67</v>
      </c>
      <c r="P160" s="110">
        <v>2589.71</v>
      </c>
      <c r="Q160" s="110">
        <v>2606.07</v>
      </c>
      <c r="R160" s="110">
        <v>2590.98</v>
      </c>
      <c r="S160" s="110">
        <v>2597.81</v>
      </c>
      <c r="T160" s="110">
        <v>2595</v>
      </c>
      <c r="U160" s="111">
        <v>2582.91</v>
      </c>
      <c r="V160" s="111">
        <v>2578.9</v>
      </c>
      <c r="W160" s="133" t="s">
        <v>41</v>
      </c>
      <c r="X160" s="130" t="s">
        <v>41</v>
      </c>
      <c r="Z160" s="109" t="s">
        <v>75</v>
      </c>
      <c r="AA160" s="109" t="s">
        <v>36</v>
      </c>
      <c r="AB160" s="144" t="s">
        <v>44</v>
      </c>
      <c r="AC160" s="144" t="s">
        <v>44</v>
      </c>
      <c r="AD160" s="144" t="s">
        <v>44</v>
      </c>
      <c r="AE160" s="144" t="s">
        <v>44</v>
      </c>
      <c r="AF160" s="144" t="s">
        <v>44</v>
      </c>
      <c r="AG160" s="144" t="s">
        <v>44</v>
      </c>
      <c r="AH160" s="144" t="s">
        <v>44</v>
      </c>
      <c r="AI160" s="144" t="s">
        <v>44</v>
      </c>
      <c r="AJ160" s="144" t="s">
        <v>44</v>
      </c>
      <c r="AK160" s="144" t="s">
        <v>44</v>
      </c>
      <c r="AL160" s="144" t="s">
        <v>44</v>
      </c>
      <c r="AM160" s="144" t="s">
        <v>44</v>
      </c>
      <c r="AN160" s="144" t="s">
        <v>44</v>
      </c>
      <c r="AO160" s="144" t="s">
        <v>44</v>
      </c>
      <c r="AP160" s="144" t="s">
        <v>44</v>
      </c>
      <c r="AQ160" s="144" t="s">
        <v>44</v>
      </c>
      <c r="AR160" s="144" t="s">
        <v>44</v>
      </c>
      <c r="AS160" s="144" t="s">
        <v>44</v>
      </c>
      <c r="AT160" s="144" t="s">
        <v>44</v>
      </c>
      <c r="AU160" s="144" t="s">
        <v>44</v>
      </c>
      <c r="AV160" s="144" t="s">
        <v>44</v>
      </c>
      <c r="AW160" s="144" t="s">
        <v>44</v>
      </c>
    </row>
    <row r="161" spans="1:49" ht="12.75">
      <c r="A161" s="109" t="s">
        <v>74</v>
      </c>
      <c r="B161" s="109" t="s">
        <v>37</v>
      </c>
      <c r="C161" s="110">
        <v>26379</v>
      </c>
      <c r="D161" s="110">
        <v>23800</v>
      </c>
      <c r="E161" s="110">
        <v>23994.8</v>
      </c>
      <c r="F161" s="110">
        <v>23371.4</v>
      </c>
      <c r="G161" s="110">
        <v>23871.5</v>
      </c>
      <c r="H161" s="111" t="s">
        <v>41</v>
      </c>
      <c r="I161" s="111" t="s">
        <v>41</v>
      </c>
      <c r="J161" s="110">
        <v>21979</v>
      </c>
      <c r="K161" s="110">
        <v>20693</v>
      </c>
      <c r="L161" s="111" t="s">
        <v>41</v>
      </c>
      <c r="M161" s="111" t="s">
        <v>41</v>
      </c>
      <c r="N161" s="110">
        <v>20518</v>
      </c>
      <c r="O161" s="110">
        <v>20582</v>
      </c>
      <c r="P161" s="111" t="s">
        <v>41</v>
      </c>
      <c r="Q161" s="110">
        <v>20705</v>
      </c>
      <c r="R161" s="110">
        <v>20651</v>
      </c>
      <c r="S161" s="110">
        <v>20381</v>
      </c>
      <c r="T161" s="111">
        <v>20325</v>
      </c>
      <c r="U161" s="111">
        <v>20175</v>
      </c>
      <c r="V161" s="111">
        <v>19593</v>
      </c>
      <c r="W161" s="133">
        <v>19588</v>
      </c>
      <c r="X161" s="130" t="s">
        <v>41</v>
      </c>
      <c r="Z161" s="109" t="s">
        <v>74</v>
      </c>
      <c r="AA161" s="109" t="s">
        <v>37</v>
      </c>
      <c r="AB161" s="144" t="s">
        <v>44</v>
      </c>
      <c r="AC161" s="144" t="s">
        <v>44</v>
      </c>
      <c r="AD161" s="144" t="s">
        <v>44</v>
      </c>
      <c r="AE161" s="144" t="s">
        <v>44</v>
      </c>
      <c r="AF161" s="144" t="s">
        <v>44</v>
      </c>
      <c r="AG161" s="144" t="s">
        <v>44</v>
      </c>
      <c r="AH161" s="144" t="s">
        <v>44</v>
      </c>
      <c r="AI161" s="144" t="s">
        <v>44</v>
      </c>
      <c r="AJ161" s="144" t="s">
        <v>44</v>
      </c>
      <c r="AK161" s="144" t="s">
        <v>44</v>
      </c>
      <c r="AL161" s="144" t="s">
        <v>44</v>
      </c>
      <c r="AM161" s="144" t="s">
        <v>44</v>
      </c>
      <c r="AN161" s="144" t="s">
        <v>44</v>
      </c>
      <c r="AO161" s="144" t="s">
        <v>44</v>
      </c>
      <c r="AP161" s="144" t="s">
        <v>44</v>
      </c>
      <c r="AQ161" s="144" t="s">
        <v>44</v>
      </c>
      <c r="AR161" s="144" t="s">
        <v>44</v>
      </c>
      <c r="AS161" s="144" t="s">
        <v>44</v>
      </c>
      <c r="AT161" s="144" t="s">
        <v>44</v>
      </c>
      <c r="AU161" s="144" t="s">
        <v>44</v>
      </c>
      <c r="AV161" s="144" t="s">
        <v>44</v>
      </c>
      <c r="AW161" s="144" t="s">
        <v>44</v>
      </c>
    </row>
    <row r="162" spans="1:49" ht="12.75">
      <c r="A162" s="109" t="s">
        <v>73</v>
      </c>
      <c r="B162" s="109" t="s">
        <v>38</v>
      </c>
      <c r="C162" s="110">
        <v>662.04</v>
      </c>
      <c r="D162" s="110">
        <v>653.56</v>
      </c>
      <c r="E162" s="110">
        <v>636.37</v>
      </c>
      <c r="F162" s="110">
        <v>605.95</v>
      </c>
      <c r="G162" s="110">
        <v>613.28</v>
      </c>
      <c r="H162" s="110">
        <v>609.53</v>
      </c>
      <c r="I162" s="110">
        <v>611.29</v>
      </c>
      <c r="J162" s="110">
        <v>619.8</v>
      </c>
      <c r="K162" s="110">
        <v>610.62</v>
      </c>
      <c r="L162" s="110">
        <v>583.18</v>
      </c>
      <c r="M162" s="110">
        <v>568.37</v>
      </c>
      <c r="N162" s="110">
        <v>579.81</v>
      </c>
      <c r="O162" s="110">
        <v>581.98</v>
      </c>
      <c r="P162" s="110">
        <v>573.93</v>
      </c>
      <c r="Q162" s="110">
        <v>560.14</v>
      </c>
      <c r="R162" s="110">
        <v>578.35</v>
      </c>
      <c r="S162" s="110">
        <v>595.37</v>
      </c>
      <c r="T162" s="110">
        <v>594</v>
      </c>
      <c r="U162" s="111">
        <v>597.29</v>
      </c>
      <c r="V162" s="111">
        <v>604.95</v>
      </c>
      <c r="W162" s="133" t="s">
        <v>41</v>
      </c>
      <c r="X162" s="130" t="s">
        <v>41</v>
      </c>
      <c r="Z162" s="109" t="s">
        <v>73</v>
      </c>
      <c r="AA162" s="109" t="s">
        <v>38</v>
      </c>
      <c r="AB162" s="144" t="s">
        <v>46</v>
      </c>
      <c r="AC162" s="144" t="s">
        <v>46</v>
      </c>
      <c r="AD162" s="144" t="s">
        <v>46</v>
      </c>
      <c r="AE162" s="144" t="s">
        <v>46</v>
      </c>
      <c r="AF162" s="144" t="s">
        <v>46</v>
      </c>
      <c r="AG162" s="144" t="s">
        <v>46</v>
      </c>
      <c r="AH162" s="144" t="s">
        <v>46</v>
      </c>
      <c r="AI162" s="144" t="s">
        <v>46</v>
      </c>
      <c r="AJ162" s="144" t="s">
        <v>46</v>
      </c>
      <c r="AK162" s="144" t="s">
        <v>46</v>
      </c>
      <c r="AL162" s="144" t="s">
        <v>46</v>
      </c>
      <c r="AM162" s="144" t="s">
        <v>46</v>
      </c>
      <c r="AN162" s="144" t="s">
        <v>46</v>
      </c>
      <c r="AO162" s="144" t="s">
        <v>46</v>
      </c>
      <c r="AP162" s="144" t="s">
        <v>46</v>
      </c>
      <c r="AQ162" s="144" t="s">
        <v>46</v>
      </c>
      <c r="AR162" s="144" t="s">
        <v>46</v>
      </c>
      <c r="AS162" s="144" t="s">
        <v>46</v>
      </c>
      <c r="AT162" s="144" t="s">
        <v>46</v>
      </c>
      <c r="AU162" s="144" t="s">
        <v>46</v>
      </c>
      <c r="AV162" s="144" t="s">
        <v>44</v>
      </c>
      <c r="AW162" s="144" t="s">
        <v>44</v>
      </c>
    </row>
    <row r="163" spans="1:49" ht="12.75">
      <c r="A163" s="109" t="s">
        <v>72</v>
      </c>
      <c r="B163" s="109" t="s">
        <v>39</v>
      </c>
      <c r="C163" s="111" t="s">
        <v>41</v>
      </c>
      <c r="D163" s="111" t="s">
        <v>41</v>
      </c>
      <c r="E163" s="111" t="s">
        <v>41</v>
      </c>
      <c r="F163" s="111" t="s">
        <v>41</v>
      </c>
      <c r="G163" s="111" t="s">
        <v>41</v>
      </c>
      <c r="H163" s="111" t="s">
        <v>41</v>
      </c>
      <c r="I163" s="111" t="s">
        <v>41</v>
      </c>
      <c r="J163" s="110">
        <v>156.6</v>
      </c>
      <c r="K163" s="110">
        <v>162.8</v>
      </c>
      <c r="L163" s="110">
        <v>164.6</v>
      </c>
      <c r="M163" s="110">
        <v>164.6</v>
      </c>
      <c r="N163" s="110">
        <v>164.5</v>
      </c>
      <c r="O163" s="110">
        <v>178.7</v>
      </c>
      <c r="P163" s="110">
        <v>191.5</v>
      </c>
      <c r="Q163" s="110">
        <v>182.1</v>
      </c>
      <c r="R163" s="110">
        <v>184.9</v>
      </c>
      <c r="S163" s="110">
        <v>187.2</v>
      </c>
      <c r="T163" s="110">
        <v>187</v>
      </c>
      <c r="U163" s="111">
        <v>188.4</v>
      </c>
      <c r="V163" s="111">
        <v>188.4</v>
      </c>
      <c r="W163" s="133" t="s">
        <v>41</v>
      </c>
      <c r="X163" s="130" t="s">
        <v>41</v>
      </c>
      <c r="Z163" s="109" t="s">
        <v>72</v>
      </c>
      <c r="AA163" s="109" t="s">
        <v>39</v>
      </c>
      <c r="AB163" s="144" t="s">
        <v>44</v>
      </c>
      <c r="AC163" s="144" t="s">
        <v>44</v>
      </c>
      <c r="AD163" s="144" t="s">
        <v>44</v>
      </c>
      <c r="AE163" s="144" t="s">
        <v>44</v>
      </c>
      <c r="AF163" s="144" t="s">
        <v>44</v>
      </c>
      <c r="AG163" s="144" t="s">
        <v>44</v>
      </c>
      <c r="AH163" s="144" t="s">
        <v>44</v>
      </c>
      <c r="AI163" s="144" t="s">
        <v>44</v>
      </c>
      <c r="AJ163" s="144" t="s">
        <v>44</v>
      </c>
      <c r="AK163" s="144" t="s">
        <v>44</v>
      </c>
      <c r="AL163" s="144" t="s">
        <v>46</v>
      </c>
      <c r="AM163" s="144" t="s">
        <v>46</v>
      </c>
      <c r="AN163" s="144" t="s">
        <v>44</v>
      </c>
      <c r="AO163" s="144" t="s">
        <v>44</v>
      </c>
      <c r="AP163" s="144" t="s">
        <v>44</v>
      </c>
      <c r="AQ163" s="144" t="s">
        <v>44</v>
      </c>
      <c r="AR163" s="144" t="s">
        <v>44</v>
      </c>
      <c r="AS163" s="144" t="s">
        <v>44</v>
      </c>
      <c r="AT163" s="144" t="s">
        <v>44</v>
      </c>
      <c r="AU163" s="144" t="s">
        <v>44</v>
      </c>
      <c r="AV163" s="144" t="s">
        <v>44</v>
      </c>
      <c r="AW163" s="144" t="s">
        <v>44</v>
      </c>
    </row>
    <row r="164" spans="26:47" ht="12">
      <c r="Z164" s="108"/>
      <c r="AA164" s="108"/>
      <c r="AB164" s="108"/>
      <c r="AC164" s="108"/>
      <c r="AD164" s="108"/>
      <c r="AE164" s="108"/>
      <c r="AF164" s="108"/>
      <c r="AG164" s="108"/>
      <c r="AH164" s="108"/>
      <c r="AI164" s="108"/>
      <c r="AJ164" s="108"/>
      <c r="AK164" s="108"/>
      <c r="AL164" s="108"/>
      <c r="AM164" s="108"/>
      <c r="AN164" s="108"/>
      <c r="AO164" s="108"/>
      <c r="AP164" s="108"/>
      <c r="AQ164" s="108"/>
      <c r="AR164" s="108"/>
      <c r="AS164" s="108"/>
      <c r="AT164" s="108"/>
      <c r="AU164" s="108"/>
    </row>
    <row r="165" spans="26:47" ht="12">
      <c r="Z165" s="107" t="s">
        <v>71</v>
      </c>
      <c r="AA165" s="108"/>
      <c r="AB165" s="108"/>
      <c r="AC165" s="108"/>
      <c r="AD165" s="107" t="s">
        <v>70</v>
      </c>
      <c r="AE165" s="108"/>
      <c r="AF165" s="108"/>
      <c r="AG165" s="108"/>
      <c r="AH165" s="108"/>
      <c r="AI165" s="108"/>
      <c r="AJ165" s="108"/>
      <c r="AK165" s="108"/>
      <c r="AL165" s="108"/>
      <c r="AM165" s="108"/>
      <c r="AN165" s="108"/>
      <c r="AO165" s="108"/>
      <c r="AP165" s="108"/>
      <c r="AQ165" s="108"/>
      <c r="AR165" s="108"/>
      <c r="AS165" s="108"/>
      <c r="AT165" s="108"/>
      <c r="AU165" s="108"/>
    </row>
    <row r="166" spans="26:47" ht="12">
      <c r="Z166" s="107" t="s">
        <v>69</v>
      </c>
      <c r="AA166" s="107" t="s">
        <v>68</v>
      </c>
      <c r="AB166" s="108"/>
      <c r="AC166" s="108"/>
      <c r="AD166" s="107" t="s">
        <v>41</v>
      </c>
      <c r="AE166" s="107" t="s">
        <v>67</v>
      </c>
      <c r="AF166" s="108"/>
      <c r="AG166" s="108"/>
      <c r="AH166" s="108"/>
      <c r="AI166" s="108"/>
      <c r="AJ166" s="108"/>
      <c r="AK166" s="108"/>
      <c r="AL166" s="108"/>
      <c r="AM166" s="108"/>
      <c r="AN166" s="108"/>
      <c r="AO166" s="108"/>
      <c r="AP166" s="108"/>
      <c r="AQ166" s="108"/>
      <c r="AR166" s="108"/>
      <c r="AS166" s="108"/>
      <c r="AT166" s="108"/>
      <c r="AU166" s="108"/>
    </row>
    <row r="167" spans="26:47" ht="12">
      <c r="Z167" s="107" t="s">
        <v>66</v>
      </c>
      <c r="AA167" s="107" t="s">
        <v>65</v>
      </c>
      <c r="AB167" s="108"/>
      <c r="AC167" s="108"/>
      <c r="AD167" s="108"/>
      <c r="AE167" s="108"/>
      <c r="AF167" s="108"/>
      <c r="AG167" s="108"/>
      <c r="AH167" s="108"/>
      <c r="AI167" s="108"/>
      <c r="AJ167" s="108"/>
      <c r="AK167" s="108"/>
      <c r="AL167" s="108"/>
      <c r="AM167" s="108"/>
      <c r="AN167" s="108"/>
      <c r="AO167" s="108"/>
      <c r="AP167" s="108"/>
      <c r="AQ167" s="108"/>
      <c r="AR167" s="108"/>
      <c r="AS167" s="108"/>
      <c r="AT167" s="108"/>
      <c r="AU167" s="108"/>
    </row>
    <row r="168" spans="26:47" ht="12">
      <c r="Z168" s="107" t="s">
        <v>64</v>
      </c>
      <c r="AA168" s="107" t="s">
        <v>63</v>
      </c>
      <c r="AB168" s="108"/>
      <c r="AC168" s="108"/>
      <c r="AD168" s="108"/>
      <c r="AE168" s="108"/>
      <c r="AF168" s="108"/>
      <c r="AG168" s="108"/>
      <c r="AH168" s="108"/>
      <c r="AI168" s="108"/>
      <c r="AJ168" s="108"/>
      <c r="AK168" s="108"/>
      <c r="AL168" s="108"/>
      <c r="AM168" s="108"/>
      <c r="AN168" s="108"/>
      <c r="AO168" s="108"/>
      <c r="AP168" s="108"/>
      <c r="AQ168" s="108"/>
      <c r="AR168" s="108"/>
      <c r="AS168" s="108"/>
      <c r="AT168" s="108"/>
      <c r="AU168" s="108"/>
    </row>
    <row r="169" spans="26:47" ht="12">
      <c r="Z169" s="107" t="s">
        <v>46</v>
      </c>
      <c r="AA169" s="107" t="s">
        <v>62</v>
      </c>
      <c r="AB169" s="108"/>
      <c r="AC169" s="108"/>
      <c r="AD169" s="108"/>
      <c r="AE169" s="108"/>
      <c r="AF169" s="108"/>
      <c r="AG169" s="108"/>
      <c r="AH169" s="108"/>
      <c r="AI169" s="108"/>
      <c r="AJ169" s="108"/>
      <c r="AK169" s="108"/>
      <c r="AL169" s="108"/>
      <c r="AM169" s="108"/>
      <c r="AN169" s="108"/>
      <c r="AO169" s="108"/>
      <c r="AP169" s="108"/>
      <c r="AQ169" s="108"/>
      <c r="AR169" s="108"/>
      <c r="AS169" s="108"/>
      <c r="AT169" s="108"/>
      <c r="AU169" s="108"/>
    </row>
    <row r="170" spans="26:47" ht="12">
      <c r="Z170" s="107" t="s">
        <v>61</v>
      </c>
      <c r="AA170" s="107" t="s">
        <v>60</v>
      </c>
      <c r="AB170" s="108"/>
      <c r="AC170" s="108"/>
      <c r="AD170" s="108"/>
      <c r="AE170" s="108"/>
      <c r="AF170" s="108"/>
      <c r="AG170" s="108"/>
      <c r="AH170" s="108"/>
      <c r="AI170" s="108"/>
      <c r="AJ170" s="108"/>
      <c r="AK170" s="108"/>
      <c r="AL170" s="108"/>
      <c r="AM170" s="108"/>
      <c r="AN170" s="108"/>
      <c r="AO170" s="108"/>
      <c r="AP170" s="108"/>
      <c r="AQ170" s="108"/>
      <c r="AR170" s="108"/>
      <c r="AS170" s="108"/>
      <c r="AT170" s="108"/>
      <c r="AU170" s="108"/>
    </row>
    <row r="171" spans="26:47" ht="12">
      <c r="Z171" s="107" t="s">
        <v>59</v>
      </c>
      <c r="AA171" s="107" t="s">
        <v>58</v>
      </c>
      <c r="AB171" s="108"/>
      <c r="AC171" s="108"/>
      <c r="AD171" s="108"/>
      <c r="AE171" s="108"/>
      <c r="AF171" s="108"/>
      <c r="AG171" s="108"/>
      <c r="AH171" s="108"/>
      <c r="AI171" s="108"/>
      <c r="AJ171" s="108"/>
      <c r="AK171" s="108"/>
      <c r="AL171" s="108"/>
      <c r="AM171" s="108"/>
      <c r="AN171" s="108"/>
      <c r="AO171" s="108"/>
      <c r="AP171" s="108"/>
      <c r="AQ171" s="108"/>
      <c r="AR171" s="108"/>
      <c r="AS171" s="108"/>
      <c r="AT171" s="108"/>
      <c r="AU171" s="108"/>
    </row>
    <row r="172" spans="26:47" ht="12">
      <c r="Z172" s="107" t="s">
        <v>45</v>
      </c>
      <c r="AA172" s="107" t="s">
        <v>57</v>
      </c>
      <c r="AB172" s="108"/>
      <c r="AC172" s="108"/>
      <c r="AD172" s="108"/>
      <c r="AE172" s="108"/>
      <c r="AF172" s="108"/>
      <c r="AG172" s="108"/>
      <c r="AH172" s="108"/>
      <c r="AI172" s="108"/>
      <c r="AJ172" s="108"/>
      <c r="AK172" s="108"/>
      <c r="AL172" s="108"/>
      <c r="AM172" s="108"/>
      <c r="AN172" s="108"/>
      <c r="AO172" s="108"/>
      <c r="AP172" s="108"/>
      <c r="AQ172" s="108"/>
      <c r="AR172" s="108"/>
      <c r="AS172" s="108"/>
      <c r="AT172" s="108"/>
      <c r="AU172" s="108"/>
    </row>
    <row r="173" spans="26:47" ht="12">
      <c r="Z173" s="107" t="s">
        <v>56</v>
      </c>
      <c r="AA173" s="107" t="s">
        <v>55</v>
      </c>
      <c r="AB173" s="108"/>
      <c r="AC173" s="108"/>
      <c r="AD173" s="108"/>
      <c r="AE173" s="108"/>
      <c r="AF173" s="108"/>
      <c r="AG173" s="108"/>
      <c r="AH173" s="108"/>
      <c r="AI173" s="108"/>
      <c r="AJ173" s="108"/>
      <c r="AK173" s="108"/>
      <c r="AL173" s="108"/>
      <c r="AM173" s="108"/>
      <c r="AN173" s="108"/>
      <c r="AO173" s="108"/>
      <c r="AP173" s="108"/>
      <c r="AQ173" s="108"/>
      <c r="AR173" s="108"/>
      <c r="AS173" s="108"/>
      <c r="AT173" s="108"/>
      <c r="AU173" s="108"/>
    </row>
    <row r="174" spans="26:47" ht="12">
      <c r="Z174" s="107" t="s">
        <v>54</v>
      </c>
      <c r="AA174" s="107" t="s">
        <v>53</v>
      </c>
      <c r="AB174" s="108"/>
      <c r="AC174" s="108"/>
      <c r="AD174" s="108"/>
      <c r="AE174" s="108"/>
      <c r="AF174" s="108"/>
      <c r="AG174" s="108"/>
      <c r="AH174" s="108"/>
      <c r="AI174" s="108"/>
      <c r="AJ174" s="108"/>
      <c r="AK174" s="108"/>
      <c r="AL174" s="108"/>
      <c r="AM174" s="108"/>
      <c r="AN174" s="108"/>
      <c r="AO174" s="108"/>
      <c r="AP174" s="108"/>
      <c r="AQ174" s="108"/>
      <c r="AR174" s="108"/>
      <c r="AS174" s="108"/>
      <c r="AT174" s="108"/>
      <c r="AU174" s="108"/>
    </row>
    <row r="175" spans="26:47" ht="12">
      <c r="Z175" s="107" t="s">
        <v>52</v>
      </c>
      <c r="AA175" s="107" t="s">
        <v>51</v>
      </c>
      <c r="AB175" s="108"/>
      <c r="AC175" s="108"/>
      <c r="AD175" s="108"/>
      <c r="AE175" s="108"/>
      <c r="AF175" s="108"/>
      <c r="AG175" s="108"/>
      <c r="AH175" s="108"/>
      <c r="AI175" s="108"/>
      <c r="AJ175" s="108"/>
      <c r="AK175" s="108"/>
      <c r="AL175" s="108"/>
      <c r="AM175" s="108"/>
      <c r="AN175" s="108"/>
      <c r="AO175" s="108"/>
      <c r="AP175" s="108"/>
      <c r="AQ175" s="108"/>
      <c r="AR175" s="108"/>
      <c r="AS175" s="108"/>
      <c r="AT175" s="108"/>
      <c r="AU175" s="108"/>
    </row>
    <row r="176" spans="26:47" ht="12">
      <c r="Z176" s="107" t="s">
        <v>50</v>
      </c>
      <c r="AA176" s="107" t="s">
        <v>49</v>
      </c>
      <c r="AB176" s="108"/>
      <c r="AC176" s="108"/>
      <c r="AD176" s="108"/>
      <c r="AE176" s="108"/>
      <c r="AF176" s="108"/>
      <c r="AG176" s="108"/>
      <c r="AH176" s="108"/>
      <c r="AI176" s="108"/>
      <c r="AJ176" s="108"/>
      <c r="AK176" s="108"/>
      <c r="AL176" s="108"/>
      <c r="AM176" s="108"/>
      <c r="AN176" s="108"/>
      <c r="AO176" s="108"/>
      <c r="AP176" s="108"/>
      <c r="AQ176" s="108"/>
      <c r="AR176" s="108"/>
      <c r="AS176" s="108"/>
      <c r="AT176" s="108"/>
      <c r="AU176" s="108"/>
    </row>
  </sheetData>
  <printOptions/>
  <pageMargins left="0.75" right="0.75" top="1" bottom="1" header="0.5" footer="0.5"/>
  <pageSetup fitToHeight="0" fitToWidth="0" horizontalDpi="300" verticalDpi="300" orientation="portrait" pageOrder="overThenDown" paperSize="9" r:id="rId3"/>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7"/>
  <sheetViews>
    <sheetView workbookViewId="0" topLeftCell="A1"/>
  </sheetViews>
  <sheetFormatPr defaultColWidth="9.140625" defaultRowHeight="12"/>
  <cols>
    <col min="1" max="1" width="9.140625" style="115" customWidth="1"/>
    <col min="2" max="2" width="17.421875" style="115" customWidth="1"/>
    <col min="3" max="14" width="15.28125" style="115" customWidth="1"/>
    <col min="15" max="16384" width="9.140625" style="115" customWidth="1"/>
  </cols>
  <sheetData>
    <row r="1" ht="12">
      <c r="A1" s="114" t="s">
        <v>167</v>
      </c>
    </row>
    <row r="3" spans="1:2" ht="12">
      <c r="A3" s="114" t="s">
        <v>141</v>
      </c>
      <c r="B3" s="116">
        <v>44257.748344907406</v>
      </c>
    </row>
    <row r="4" spans="1:2" ht="12">
      <c r="A4" s="114" t="s">
        <v>140</v>
      </c>
      <c r="B4" s="116">
        <v>44342.45041895834</v>
      </c>
    </row>
    <row r="5" spans="1:2" ht="12">
      <c r="A5" s="114" t="s">
        <v>139</v>
      </c>
      <c r="B5" s="114" t="s">
        <v>138</v>
      </c>
    </row>
    <row r="7" spans="1:2" ht="12">
      <c r="A7" s="114" t="s">
        <v>168</v>
      </c>
      <c r="B7" s="114" t="s">
        <v>183</v>
      </c>
    </row>
    <row r="8" spans="1:2" ht="12">
      <c r="A8" s="114" t="s">
        <v>136</v>
      </c>
      <c r="B8" s="114" t="s">
        <v>218</v>
      </c>
    </row>
    <row r="9" spans="1:2" ht="12">
      <c r="A9" s="114" t="s">
        <v>156</v>
      </c>
      <c r="B9" s="114" t="s">
        <v>114</v>
      </c>
    </row>
    <row r="10" spans="1:2" ht="12">
      <c r="A10" s="114" t="s">
        <v>154</v>
      </c>
      <c r="B10" s="114" t="s">
        <v>219</v>
      </c>
    </row>
    <row r="11" spans="1:2" ht="12">
      <c r="A11" s="114" t="s">
        <v>169</v>
      </c>
      <c r="B11" s="114" t="s">
        <v>183</v>
      </c>
    </row>
    <row r="13" spans="1:19" ht="12">
      <c r="A13" s="117" t="s">
        <v>44</v>
      </c>
      <c r="B13" s="117" t="s">
        <v>170</v>
      </c>
      <c r="C13" s="117" t="s">
        <v>171</v>
      </c>
      <c r="D13" s="117" t="s">
        <v>220</v>
      </c>
      <c r="E13" s="117" t="s">
        <v>172</v>
      </c>
      <c r="F13" s="117" t="s">
        <v>173</v>
      </c>
      <c r="G13" s="117" t="s">
        <v>174</v>
      </c>
      <c r="H13" s="117" t="s">
        <v>175</v>
      </c>
      <c r="I13" s="117" t="s">
        <v>176</v>
      </c>
      <c r="J13" s="117" t="s">
        <v>177</v>
      </c>
      <c r="K13" s="117" t="s">
        <v>178</v>
      </c>
      <c r="L13" s="117" t="s">
        <v>179</v>
      </c>
      <c r="M13" s="117" t="s">
        <v>180</v>
      </c>
      <c r="N13" s="117" t="s">
        <v>181</v>
      </c>
      <c r="Q13" s="115" t="s">
        <v>857</v>
      </c>
      <c r="S13" s="115" t="s">
        <v>858</v>
      </c>
    </row>
    <row r="14" spans="1:17" ht="12">
      <c r="A14" s="117" t="s">
        <v>132</v>
      </c>
      <c r="B14" s="117" t="s">
        <v>182</v>
      </c>
      <c r="C14" s="117" t="s">
        <v>183</v>
      </c>
      <c r="D14" s="117" t="s">
        <v>221</v>
      </c>
      <c r="E14" s="117" t="s">
        <v>184</v>
      </c>
      <c r="F14" s="117" t="s">
        <v>185</v>
      </c>
      <c r="G14" s="117" t="s">
        <v>186</v>
      </c>
      <c r="H14" s="117" t="s">
        <v>187</v>
      </c>
      <c r="I14" s="117" t="s">
        <v>188</v>
      </c>
      <c r="J14" s="117" t="s">
        <v>189</v>
      </c>
      <c r="K14" s="117" t="s">
        <v>190</v>
      </c>
      <c r="L14" s="117" t="s">
        <v>191</v>
      </c>
      <c r="M14" s="117" t="s">
        <v>192</v>
      </c>
      <c r="N14" s="117" t="s">
        <v>193</v>
      </c>
      <c r="P14" s="115" t="s">
        <v>860</v>
      </c>
      <c r="Q14" s="161">
        <f>+SUM(E15:G41)/SUM(C15:C41)*100</f>
        <v>89.2520258612008</v>
      </c>
    </row>
    <row r="15" spans="1:19" ht="12">
      <c r="A15" s="117" t="s">
        <v>109</v>
      </c>
      <c r="B15" s="117" t="s">
        <v>2</v>
      </c>
      <c r="C15" s="118">
        <v>12880</v>
      </c>
      <c r="D15" s="118">
        <v>0</v>
      </c>
      <c r="E15" s="118">
        <v>280</v>
      </c>
      <c r="F15" s="118">
        <v>250</v>
      </c>
      <c r="G15" s="118">
        <v>470</v>
      </c>
      <c r="H15" s="118">
        <v>1060</v>
      </c>
      <c r="I15" s="118">
        <v>3270</v>
      </c>
      <c r="J15" s="118">
        <v>3210</v>
      </c>
      <c r="K15" s="118">
        <v>2630</v>
      </c>
      <c r="L15" s="118">
        <v>1490</v>
      </c>
      <c r="M15" s="119" t="s">
        <v>41</v>
      </c>
      <c r="N15" s="118">
        <v>220</v>
      </c>
      <c r="S15" s="161">
        <f>+C56/C15</f>
        <v>6.926242236024844</v>
      </c>
    </row>
    <row r="16" spans="1:19" ht="12">
      <c r="A16" s="117" t="s">
        <v>108</v>
      </c>
      <c r="B16" s="117" t="s">
        <v>3</v>
      </c>
      <c r="C16" s="118">
        <v>34250</v>
      </c>
      <c r="D16" s="118">
        <v>0</v>
      </c>
      <c r="E16" s="118">
        <v>29870</v>
      </c>
      <c r="F16" s="118">
        <v>2140</v>
      </c>
      <c r="G16" s="118">
        <v>1210</v>
      </c>
      <c r="H16" s="118">
        <v>520</v>
      </c>
      <c r="I16" s="118">
        <v>300</v>
      </c>
      <c r="J16" s="118">
        <v>120</v>
      </c>
      <c r="K16" s="118">
        <v>80</v>
      </c>
      <c r="L16" s="118">
        <v>20</v>
      </c>
      <c r="M16" s="119" t="s">
        <v>41</v>
      </c>
      <c r="N16" s="118">
        <v>10</v>
      </c>
      <c r="Q16" s="115" t="s">
        <v>861</v>
      </c>
      <c r="S16" s="161">
        <f aca="true" t="shared" si="0" ref="S16:S41">+C57/C16</f>
        <v>0.25605839416058396</v>
      </c>
    </row>
    <row r="17" spans="1:19" ht="12">
      <c r="A17" s="117" t="s">
        <v>107</v>
      </c>
      <c r="B17" s="117" t="s">
        <v>4</v>
      </c>
      <c r="C17" s="118">
        <v>5880</v>
      </c>
      <c r="D17" s="118">
        <v>0</v>
      </c>
      <c r="E17" s="118">
        <v>1650</v>
      </c>
      <c r="F17" s="118">
        <v>1160</v>
      </c>
      <c r="G17" s="118">
        <v>1100</v>
      </c>
      <c r="H17" s="118">
        <v>710</v>
      </c>
      <c r="I17" s="118">
        <v>540</v>
      </c>
      <c r="J17" s="118">
        <v>220</v>
      </c>
      <c r="K17" s="118">
        <v>160</v>
      </c>
      <c r="L17" s="118">
        <v>150</v>
      </c>
      <c r="M17" s="119" t="s">
        <v>41</v>
      </c>
      <c r="N17" s="118">
        <v>180</v>
      </c>
      <c r="P17" s="115" t="s">
        <v>860</v>
      </c>
      <c r="Q17" s="161">
        <f>+((SUM(K15:L41)+SUM(N15:N41))/SUM(C15:C41))*100</f>
        <v>2.551880173750747</v>
      </c>
      <c r="S17" s="161">
        <f t="shared" si="0"/>
        <v>3.8418367346938775</v>
      </c>
    </row>
    <row r="18" spans="1:19" ht="12">
      <c r="A18" s="117" t="s">
        <v>106</v>
      </c>
      <c r="B18" s="117" t="s">
        <v>5</v>
      </c>
      <c r="C18" s="118">
        <v>1680</v>
      </c>
      <c r="D18" s="118">
        <v>0</v>
      </c>
      <c r="E18" s="118">
        <v>170</v>
      </c>
      <c r="F18" s="118">
        <v>140</v>
      </c>
      <c r="G18" s="118">
        <v>160</v>
      </c>
      <c r="H18" s="118">
        <v>150</v>
      </c>
      <c r="I18" s="118">
        <v>130</v>
      </c>
      <c r="J18" s="118">
        <v>120</v>
      </c>
      <c r="K18" s="118">
        <v>260</v>
      </c>
      <c r="L18" s="118">
        <v>290</v>
      </c>
      <c r="M18" s="119" t="s">
        <v>41</v>
      </c>
      <c r="N18" s="118">
        <v>260</v>
      </c>
      <c r="S18" s="161">
        <f t="shared" si="0"/>
        <v>26.125</v>
      </c>
    </row>
    <row r="19" spans="1:19" ht="12">
      <c r="A19" s="117" t="s">
        <v>105</v>
      </c>
      <c r="B19" s="117" t="s">
        <v>6</v>
      </c>
      <c r="C19" s="118">
        <v>28910</v>
      </c>
      <c r="D19" s="118">
        <v>0</v>
      </c>
      <c r="E19" s="118">
        <v>10650</v>
      </c>
      <c r="F19" s="118">
        <v>2680</v>
      </c>
      <c r="G19" s="118">
        <v>1970</v>
      </c>
      <c r="H19" s="118">
        <v>1770</v>
      </c>
      <c r="I19" s="118">
        <v>2590</v>
      </c>
      <c r="J19" s="118">
        <v>2300</v>
      </c>
      <c r="K19" s="118">
        <v>2540</v>
      </c>
      <c r="L19" s="118">
        <v>2850</v>
      </c>
      <c r="M19" s="119" t="s">
        <v>41</v>
      </c>
      <c r="N19" s="118">
        <v>1550</v>
      </c>
      <c r="S19" s="161">
        <f t="shared" si="0"/>
        <v>8.413351781390523</v>
      </c>
    </row>
    <row r="20" spans="1:19" ht="12">
      <c r="A20" s="117" t="s">
        <v>104</v>
      </c>
      <c r="B20" s="117" t="s">
        <v>7</v>
      </c>
      <c r="C20" s="118">
        <v>3940</v>
      </c>
      <c r="D20" s="118">
        <v>0</v>
      </c>
      <c r="E20" s="118">
        <v>2530</v>
      </c>
      <c r="F20" s="118">
        <v>770</v>
      </c>
      <c r="G20" s="118">
        <v>300</v>
      </c>
      <c r="H20" s="118">
        <v>140</v>
      </c>
      <c r="I20" s="118">
        <v>80</v>
      </c>
      <c r="J20" s="118">
        <v>40</v>
      </c>
      <c r="K20" s="118">
        <v>30</v>
      </c>
      <c r="L20" s="118">
        <v>30</v>
      </c>
      <c r="M20" s="119" t="s">
        <v>41</v>
      </c>
      <c r="N20" s="118">
        <v>10</v>
      </c>
      <c r="S20" s="161">
        <f t="shared" si="0"/>
        <v>0.9416243654822335</v>
      </c>
    </row>
    <row r="21" spans="1:19" ht="12">
      <c r="A21" s="117" t="s">
        <v>103</v>
      </c>
      <c r="B21" s="117" t="s">
        <v>8</v>
      </c>
      <c r="C21" s="118">
        <v>1120</v>
      </c>
      <c r="D21" s="118">
        <v>0</v>
      </c>
      <c r="E21" s="118">
        <v>210</v>
      </c>
      <c r="F21" s="118">
        <v>80</v>
      </c>
      <c r="G21" s="118">
        <v>90</v>
      </c>
      <c r="H21" s="118">
        <v>100</v>
      </c>
      <c r="I21" s="118">
        <v>200</v>
      </c>
      <c r="J21" s="118">
        <v>180</v>
      </c>
      <c r="K21" s="118">
        <v>140</v>
      </c>
      <c r="L21" s="118">
        <v>80</v>
      </c>
      <c r="M21" s="119" t="s">
        <v>41</v>
      </c>
      <c r="N21" s="118">
        <v>30</v>
      </c>
      <c r="S21" s="161">
        <f t="shared" si="0"/>
        <v>8.0625</v>
      </c>
    </row>
    <row r="22" spans="1:19" ht="12">
      <c r="A22" s="117" t="s">
        <v>102</v>
      </c>
      <c r="B22" s="117" t="s">
        <v>9</v>
      </c>
      <c r="C22" s="118">
        <v>24870</v>
      </c>
      <c r="D22" s="118">
        <v>0</v>
      </c>
      <c r="E22" s="118">
        <v>17660</v>
      </c>
      <c r="F22" s="118">
        <v>2010</v>
      </c>
      <c r="G22" s="118">
        <v>1880</v>
      </c>
      <c r="H22" s="118">
        <v>1550</v>
      </c>
      <c r="I22" s="118">
        <v>1100</v>
      </c>
      <c r="J22" s="118">
        <v>470</v>
      </c>
      <c r="K22" s="118">
        <v>170</v>
      </c>
      <c r="L22" s="118">
        <v>30</v>
      </c>
      <c r="M22" s="119" t="s">
        <v>41</v>
      </c>
      <c r="N22" s="119" t="s">
        <v>41</v>
      </c>
      <c r="S22" s="161">
        <f t="shared" si="0"/>
        <v>0.5645355850422196</v>
      </c>
    </row>
    <row r="23" spans="1:19" ht="12">
      <c r="A23" s="117" t="s">
        <v>101</v>
      </c>
      <c r="B23" s="117" t="s">
        <v>10</v>
      </c>
      <c r="C23" s="118">
        <v>67240</v>
      </c>
      <c r="D23" s="118">
        <v>0</v>
      </c>
      <c r="E23" s="118">
        <v>42290</v>
      </c>
      <c r="F23" s="118">
        <v>8200</v>
      </c>
      <c r="G23" s="118">
        <v>6770</v>
      </c>
      <c r="H23" s="118">
        <v>3600</v>
      </c>
      <c r="I23" s="118">
        <v>3070</v>
      </c>
      <c r="J23" s="118">
        <v>1710</v>
      </c>
      <c r="K23" s="118">
        <v>1030</v>
      </c>
      <c r="L23" s="118">
        <v>490</v>
      </c>
      <c r="M23" s="119" t="s">
        <v>41</v>
      </c>
      <c r="N23" s="118">
        <v>70</v>
      </c>
      <c r="S23" s="161">
        <f t="shared" si="0"/>
        <v>0.8929208804283165</v>
      </c>
    </row>
    <row r="24" spans="1:19" ht="12">
      <c r="A24" s="117" t="s">
        <v>100</v>
      </c>
      <c r="B24" s="117" t="s">
        <v>11</v>
      </c>
      <c r="C24" s="118">
        <v>24780</v>
      </c>
      <c r="D24" s="118">
        <v>0</v>
      </c>
      <c r="E24" s="118">
        <v>6430</v>
      </c>
      <c r="F24" s="118">
        <v>2090</v>
      </c>
      <c r="G24" s="118">
        <v>2350</v>
      </c>
      <c r="H24" s="118">
        <v>1920</v>
      </c>
      <c r="I24" s="118">
        <v>2090</v>
      </c>
      <c r="J24" s="118">
        <v>1910</v>
      </c>
      <c r="K24" s="118">
        <v>2720</v>
      </c>
      <c r="L24" s="118">
        <v>3550</v>
      </c>
      <c r="M24" s="119" t="s">
        <v>41</v>
      </c>
      <c r="N24" s="118">
        <v>1740</v>
      </c>
      <c r="S24" s="161">
        <f t="shared" si="0"/>
        <v>7.3075060532687655</v>
      </c>
    </row>
    <row r="25" spans="1:19" ht="12">
      <c r="A25" s="117" t="s">
        <v>99</v>
      </c>
      <c r="B25" s="117" t="s">
        <v>12</v>
      </c>
      <c r="C25" s="118">
        <v>26880</v>
      </c>
      <c r="D25" s="118">
        <v>0</v>
      </c>
      <c r="E25" s="118">
        <v>20290</v>
      </c>
      <c r="F25" s="118">
        <v>3160</v>
      </c>
      <c r="G25" s="118">
        <v>1610</v>
      </c>
      <c r="H25" s="118">
        <v>850</v>
      </c>
      <c r="I25" s="118">
        <v>720</v>
      </c>
      <c r="J25" s="118">
        <v>110</v>
      </c>
      <c r="K25" s="118">
        <v>80</v>
      </c>
      <c r="L25" s="118">
        <v>40</v>
      </c>
      <c r="M25" s="119" t="s">
        <v>41</v>
      </c>
      <c r="N25" s="118">
        <v>10</v>
      </c>
      <c r="S25" s="161">
        <f t="shared" si="0"/>
        <v>0.36235119047619047</v>
      </c>
    </row>
    <row r="26" spans="1:19" ht="12">
      <c r="A26" s="117" t="s">
        <v>98</v>
      </c>
      <c r="B26" s="117" t="s">
        <v>13</v>
      </c>
      <c r="C26" s="118">
        <v>19250</v>
      </c>
      <c r="D26" s="118">
        <v>0</v>
      </c>
      <c r="E26" s="118">
        <v>8050</v>
      </c>
      <c r="F26" s="118">
        <v>2440</v>
      </c>
      <c r="G26" s="118">
        <v>3480</v>
      </c>
      <c r="H26" s="118">
        <v>1900</v>
      </c>
      <c r="I26" s="118">
        <v>1820</v>
      </c>
      <c r="J26" s="118">
        <v>740</v>
      </c>
      <c r="K26" s="118">
        <v>620</v>
      </c>
      <c r="L26" s="118">
        <v>180</v>
      </c>
      <c r="M26" s="119" t="s">
        <v>41</v>
      </c>
      <c r="N26" s="118">
        <v>30</v>
      </c>
      <c r="S26" s="161">
        <f t="shared" si="0"/>
        <v>1.5174025974025973</v>
      </c>
    </row>
    <row r="27" spans="1:19" ht="12">
      <c r="A27" s="117" t="s">
        <v>97</v>
      </c>
      <c r="B27" s="117" t="s">
        <v>14</v>
      </c>
      <c r="C27" s="118">
        <v>1570</v>
      </c>
      <c r="D27" s="118">
        <v>0</v>
      </c>
      <c r="E27" s="118">
        <v>640</v>
      </c>
      <c r="F27" s="118">
        <v>140</v>
      </c>
      <c r="G27" s="118">
        <v>180</v>
      </c>
      <c r="H27" s="118">
        <v>160</v>
      </c>
      <c r="I27" s="118">
        <v>230</v>
      </c>
      <c r="J27" s="118">
        <v>140</v>
      </c>
      <c r="K27" s="118">
        <v>60</v>
      </c>
      <c r="L27" s="118">
        <v>20</v>
      </c>
      <c r="M27" s="119" t="s">
        <v>41</v>
      </c>
      <c r="N27" s="119" t="s">
        <v>41</v>
      </c>
      <c r="S27" s="161">
        <f t="shared" si="0"/>
        <v>2.210191082802548</v>
      </c>
    </row>
    <row r="28" spans="1:19" ht="12">
      <c r="A28" s="117" t="s">
        <v>96</v>
      </c>
      <c r="B28" s="117" t="s">
        <v>15</v>
      </c>
      <c r="C28" s="118">
        <v>28190</v>
      </c>
      <c r="D28" s="118">
        <v>0</v>
      </c>
      <c r="E28" s="118">
        <v>10600</v>
      </c>
      <c r="F28" s="118">
        <v>6880</v>
      </c>
      <c r="G28" s="118">
        <v>5510</v>
      </c>
      <c r="H28" s="118">
        <v>3640</v>
      </c>
      <c r="I28" s="118">
        <v>1020</v>
      </c>
      <c r="J28" s="118">
        <v>310</v>
      </c>
      <c r="K28" s="118">
        <v>130</v>
      </c>
      <c r="L28" s="118">
        <v>70</v>
      </c>
      <c r="M28" s="119" t="s">
        <v>41</v>
      </c>
      <c r="N28" s="118">
        <v>30</v>
      </c>
      <c r="S28" s="161">
        <f t="shared" si="0"/>
        <v>0.8212131961688542</v>
      </c>
    </row>
    <row r="29" spans="1:19" ht="12">
      <c r="A29" s="117" t="s">
        <v>95</v>
      </c>
      <c r="B29" s="117" t="s">
        <v>16</v>
      </c>
      <c r="C29" s="118">
        <v>79510</v>
      </c>
      <c r="D29" s="118">
        <v>0</v>
      </c>
      <c r="E29" s="118">
        <v>65810</v>
      </c>
      <c r="F29" s="118">
        <v>9700</v>
      </c>
      <c r="G29" s="118">
        <v>2520</v>
      </c>
      <c r="H29" s="118">
        <v>720</v>
      </c>
      <c r="I29" s="118">
        <v>430</v>
      </c>
      <c r="J29" s="118">
        <v>150</v>
      </c>
      <c r="K29" s="118">
        <v>80</v>
      </c>
      <c r="L29" s="118">
        <v>60</v>
      </c>
      <c r="M29" s="119" t="s">
        <v>41</v>
      </c>
      <c r="N29" s="118">
        <v>50</v>
      </c>
      <c r="S29" s="161">
        <f t="shared" si="0"/>
        <v>0.22777009181235064</v>
      </c>
    </row>
    <row r="30" spans="1:19" ht="12">
      <c r="A30" s="117" t="s">
        <v>93</v>
      </c>
      <c r="B30" s="117" t="s">
        <v>18</v>
      </c>
      <c r="C30" s="118">
        <v>220</v>
      </c>
      <c r="D30" s="118">
        <v>0</v>
      </c>
      <c r="E30" s="118">
        <v>110</v>
      </c>
      <c r="F30" s="118">
        <v>30</v>
      </c>
      <c r="G30" s="118">
        <v>20</v>
      </c>
      <c r="H30" s="118">
        <v>10</v>
      </c>
      <c r="I30" s="118">
        <v>20</v>
      </c>
      <c r="J30" s="118">
        <v>20</v>
      </c>
      <c r="K30" s="118">
        <v>10</v>
      </c>
      <c r="L30" s="118">
        <v>10</v>
      </c>
      <c r="M30" s="119" t="s">
        <v>41</v>
      </c>
      <c r="N30" s="119" t="s">
        <v>41</v>
      </c>
      <c r="S30" s="161">
        <f t="shared" si="0"/>
        <v>2.772727272727273</v>
      </c>
    </row>
    <row r="31" spans="1:19" ht="12">
      <c r="A31" s="117" t="s">
        <v>92</v>
      </c>
      <c r="B31" s="117" t="s">
        <v>19</v>
      </c>
      <c r="C31" s="118">
        <v>24780</v>
      </c>
      <c r="D31" s="118">
        <v>0</v>
      </c>
      <c r="E31" s="118">
        <v>19340</v>
      </c>
      <c r="F31" s="118">
        <v>1660</v>
      </c>
      <c r="G31" s="118">
        <v>1260</v>
      </c>
      <c r="H31" s="118">
        <v>1240</v>
      </c>
      <c r="I31" s="118">
        <v>900</v>
      </c>
      <c r="J31" s="118">
        <v>300</v>
      </c>
      <c r="K31" s="118">
        <v>70</v>
      </c>
      <c r="L31" s="118">
        <v>20</v>
      </c>
      <c r="M31" s="119" t="s">
        <v>41</v>
      </c>
      <c r="N31" s="118">
        <v>10</v>
      </c>
      <c r="S31" s="161">
        <f t="shared" si="0"/>
        <v>0.42736077481840196</v>
      </c>
    </row>
    <row r="32" spans="1:19" ht="12">
      <c r="A32" s="117" t="s">
        <v>91</v>
      </c>
      <c r="B32" s="117" t="s">
        <v>20</v>
      </c>
      <c r="C32" s="118">
        <v>1840</v>
      </c>
      <c r="D32" s="118">
        <v>0</v>
      </c>
      <c r="E32" s="118">
        <v>1140</v>
      </c>
      <c r="F32" s="118">
        <v>320</v>
      </c>
      <c r="G32" s="118">
        <v>230</v>
      </c>
      <c r="H32" s="118">
        <v>90</v>
      </c>
      <c r="I32" s="118">
        <v>50</v>
      </c>
      <c r="J32" s="119" t="s">
        <v>41</v>
      </c>
      <c r="K32" s="119" t="s">
        <v>41</v>
      </c>
      <c r="L32" s="119" t="s">
        <v>41</v>
      </c>
      <c r="M32" s="119" t="s">
        <v>41</v>
      </c>
      <c r="N32" s="119" t="s">
        <v>41</v>
      </c>
      <c r="S32" s="161">
        <f t="shared" si="0"/>
        <v>0.375</v>
      </c>
    </row>
    <row r="33" spans="1:19" ht="12">
      <c r="A33" s="117" t="s">
        <v>94</v>
      </c>
      <c r="B33" s="117" t="s">
        <v>17</v>
      </c>
      <c r="C33" s="118">
        <v>9570</v>
      </c>
      <c r="D33" s="118">
        <v>0</v>
      </c>
      <c r="E33" s="118">
        <v>120</v>
      </c>
      <c r="F33" s="118">
        <v>80</v>
      </c>
      <c r="G33" s="118">
        <v>150</v>
      </c>
      <c r="H33" s="118">
        <v>300</v>
      </c>
      <c r="I33" s="118">
        <v>1450</v>
      </c>
      <c r="J33" s="118">
        <v>2040</v>
      </c>
      <c r="K33" s="118">
        <v>2060</v>
      </c>
      <c r="L33" s="118">
        <v>2360</v>
      </c>
      <c r="M33" s="119" t="s">
        <v>41</v>
      </c>
      <c r="N33" s="118">
        <v>1020</v>
      </c>
      <c r="S33" s="161">
        <f t="shared" si="0"/>
        <v>16.49947753396029</v>
      </c>
    </row>
    <row r="34" spans="1:19" ht="12">
      <c r="A34" s="117" t="s">
        <v>90</v>
      </c>
      <c r="B34" s="117" t="s">
        <v>21</v>
      </c>
      <c r="C34" s="118">
        <v>14380</v>
      </c>
      <c r="D34" s="118">
        <v>0</v>
      </c>
      <c r="E34" s="118">
        <v>9590</v>
      </c>
      <c r="F34" s="118">
        <v>720</v>
      </c>
      <c r="G34" s="118">
        <v>500</v>
      </c>
      <c r="H34" s="118">
        <v>650</v>
      </c>
      <c r="I34" s="118">
        <v>940</v>
      </c>
      <c r="J34" s="118">
        <v>790</v>
      </c>
      <c r="K34" s="118">
        <v>840</v>
      </c>
      <c r="L34" s="118">
        <v>300</v>
      </c>
      <c r="M34" s="119" t="s">
        <v>41</v>
      </c>
      <c r="N34" s="118">
        <v>40</v>
      </c>
      <c r="S34" s="161">
        <f t="shared" si="0"/>
        <v>1.506258692628651</v>
      </c>
    </row>
    <row r="35" spans="1:19" ht="12">
      <c r="A35" s="117" t="s">
        <v>89</v>
      </c>
      <c r="B35" s="117" t="s">
        <v>22</v>
      </c>
      <c r="C35" s="118">
        <v>378290</v>
      </c>
      <c r="D35" s="118">
        <v>0</v>
      </c>
      <c r="E35" s="118">
        <v>186010</v>
      </c>
      <c r="F35" s="118">
        <v>85160</v>
      </c>
      <c r="G35" s="118">
        <v>49390</v>
      </c>
      <c r="H35" s="118">
        <v>24030</v>
      </c>
      <c r="I35" s="118">
        <v>21610</v>
      </c>
      <c r="J35" s="118">
        <v>7270</v>
      </c>
      <c r="K35" s="118">
        <v>3350</v>
      </c>
      <c r="L35" s="118">
        <v>1010</v>
      </c>
      <c r="M35" s="119" t="s">
        <v>41</v>
      </c>
      <c r="N35" s="118">
        <v>480</v>
      </c>
      <c r="Q35" s="161"/>
      <c r="S35" s="161">
        <f t="shared" si="0"/>
        <v>0.7949985460889794</v>
      </c>
    </row>
    <row r="36" spans="1:19" ht="12">
      <c r="A36" s="117" t="s">
        <v>88</v>
      </c>
      <c r="B36" s="117" t="s">
        <v>23</v>
      </c>
      <c r="C36" s="118">
        <v>41000</v>
      </c>
      <c r="D36" s="118">
        <v>0</v>
      </c>
      <c r="E36" s="118">
        <v>31130</v>
      </c>
      <c r="F36" s="118">
        <v>5820</v>
      </c>
      <c r="G36" s="118">
        <v>2680</v>
      </c>
      <c r="H36" s="118">
        <v>820</v>
      </c>
      <c r="I36" s="118">
        <v>390</v>
      </c>
      <c r="J36" s="118">
        <v>70</v>
      </c>
      <c r="K36" s="118">
        <v>50</v>
      </c>
      <c r="L36" s="118">
        <v>30</v>
      </c>
      <c r="M36" s="119" t="s">
        <v>41</v>
      </c>
      <c r="N36" s="118">
        <v>10</v>
      </c>
      <c r="S36" s="161">
        <f t="shared" si="0"/>
        <v>0.2629268292682927</v>
      </c>
    </row>
    <row r="37" spans="1:19" ht="12">
      <c r="A37" s="117" t="s">
        <v>87</v>
      </c>
      <c r="B37" s="117" t="s">
        <v>24</v>
      </c>
      <c r="C37" s="118">
        <v>605690</v>
      </c>
      <c r="D37" s="118">
        <v>0</v>
      </c>
      <c r="E37" s="118">
        <v>515530</v>
      </c>
      <c r="F37" s="118">
        <v>64170</v>
      </c>
      <c r="G37" s="118">
        <v>17530</v>
      </c>
      <c r="H37" s="118">
        <v>5710</v>
      </c>
      <c r="I37" s="118">
        <v>2030</v>
      </c>
      <c r="J37" s="118">
        <v>390</v>
      </c>
      <c r="K37" s="118">
        <v>160</v>
      </c>
      <c r="L37" s="118">
        <v>100</v>
      </c>
      <c r="M37" s="119" t="s">
        <v>41</v>
      </c>
      <c r="N37" s="118">
        <v>60</v>
      </c>
      <c r="Q37" s="161"/>
      <c r="S37" s="161">
        <f t="shared" si="0"/>
        <v>0.16972378609519723</v>
      </c>
    </row>
    <row r="38" spans="1:19" ht="12">
      <c r="A38" s="117" t="s">
        <v>86</v>
      </c>
      <c r="B38" s="117" t="s">
        <v>25</v>
      </c>
      <c r="C38" s="118">
        <v>37760</v>
      </c>
      <c r="D38" s="118">
        <v>0</v>
      </c>
      <c r="E38" s="118">
        <v>34070</v>
      </c>
      <c r="F38" s="118">
        <v>2460</v>
      </c>
      <c r="G38" s="118">
        <v>730</v>
      </c>
      <c r="H38" s="118">
        <v>230</v>
      </c>
      <c r="I38" s="118">
        <v>200</v>
      </c>
      <c r="J38" s="118">
        <v>40</v>
      </c>
      <c r="K38" s="118">
        <v>20</v>
      </c>
      <c r="L38" s="119" t="s">
        <v>41</v>
      </c>
      <c r="M38" s="119" t="s">
        <v>41</v>
      </c>
      <c r="N38" s="119" t="s">
        <v>41</v>
      </c>
      <c r="S38" s="161">
        <f t="shared" si="0"/>
        <v>0.12473516949152542</v>
      </c>
    </row>
    <row r="39" spans="1:19" ht="12">
      <c r="A39" s="117" t="s">
        <v>85</v>
      </c>
      <c r="B39" s="117" t="s">
        <v>26</v>
      </c>
      <c r="C39" s="118">
        <v>5120</v>
      </c>
      <c r="D39" s="118">
        <v>0</v>
      </c>
      <c r="E39" s="118">
        <v>1930</v>
      </c>
      <c r="F39" s="118">
        <v>1210</v>
      </c>
      <c r="G39" s="118">
        <v>870</v>
      </c>
      <c r="H39" s="118">
        <v>630</v>
      </c>
      <c r="I39" s="118">
        <v>270</v>
      </c>
      <c r="J39" s="118">
        <v>70</v>
      </c>
      <c r="K39" s="118">
        <v>50</v>
      </c>
      <c r="L39" s="118">
        <v>40</v>
      </c>
      <c r="M39" s="119" t="s">
        <v>41</v>
      </c>
      <c r="N39" s="118">
        <v>40</v>
      </c>
      <c r="S39" s="161">
        <f t="shared" si="0"/>
        <v>1.50390625</v>
      </c>
    </row>
    <row r="40" spans="1:19" ht="12">
      <c r="A40" s="117" t="s">
        <v>84</v>
      </c>
      <c r="B40" s="117" t="s">
        <v>27</v>
      </c>
      <c r="C40" s="118">
        <v>6680</v>
      </c>
      <c r="D40" s="118">
        <v>0</v>
      </c>
      <c r="E40" s="118">
        <v>4820</v>
      </c>
      <c r="F40" s="118">
        <v>220</v>
      </c>
      <c r="G40" s="118">
        <v>170</v>
      </c>
      <c r="H40" s="118">
        <v>170</v>
      </c>
      <c r="I40" s="118">
        <v>250</v>
      </c>
      <c r="J40" s="118">
        <v>290</v>
      </c>
      <c r="K40" s="118">
        <v>350</v>
      </c>
      <c r="L40" s="118">
        <v>330</v>
      </c>
      <c r="M40" s="119" t="s">
        <v>41</v>
      </c>
      <c r="N40" s="118">
        <v>90</v>
      </c>
      <c r="S40" s="161">
        <f t="shared" si="0"/>
        <v>3.281437125748503</v>
      </c>
    </row>
    <row r="41" spans="1:19" ht="12">
      <c r="A41" s="117" t="s">
        <v>83</v>
      </c>
      <c r="B41" s="117" t="s">
        <v>28</v>
      </c>
      <c r="C41" s="118">
        <v>3210</v>
      </c>
      <c r="D41" s="118">
        <v>0</v>
      </c>
      <c r="E41" s="118">
        <v>1250</v>
      </c>
      <c r="F41" s="118">
        <v>250</v>
      </c>
      <c r="G41" s="118">
        <v>160</v>
      </c>
      <c r="H41" s="118">
        <v>150</v>
      </c>
      <c r="I41" s="118">
        <v>250</v>
      </c>
      <c r="J41" s="118">
        <v>330</v>
      </c>
      <c r="K41" s="118">
        <v>350</v>
      </c>
      <c r="L41" s="118">
        <v>340</v>
      </c>
      <c r="M41" s="119" t="s">
        <v>41</v>
      </c>
      <c r="N41" s="118">
        <v>140</v>
      </c>
      <c r="S41" s="161">
        <f t="shared" si="0"/>
        <v>7.542056074766355</v>
      </c>
    </row>
    <row r="42" spans="1:14" ht="12">
      <c r="A42" s="120" t="s">
        <v>81</v>
      </c>
      <c r="B42" s="120" t="s">
        <v>30</v>
      </c>
      <c r="C42" s="119" t="s">
        <v>41</v>
      </c>
      <c r="D42" s="119" t="s">
        <v>41</v>
      </c>
      <c r="E42" s="119" t="s">
        <v>41</v>
      </c>
      <c r="F42" s="119" t="s">
        <v>41</v>
      </c>
      <c r="G42" s="119" t="s">
        <v>41</v>
      </c>
      <c r="H42" s="119" t="s">
        <v>41</v>
      </c>
      <c r="I42" s="119" t="s">
        <v>41</v>
      </c>
      <c r="J42" s="119" t="s">
        <v>41</v>
      </c>
      <c r="K42" s="119" t="s">
        <v>41</v>
      </c>
      <c r="L42" s="119" t="s">
        <v>41</v>
      </c>
      <c r="M42" s="119" t="s">
        <v>41</v>
      </c>
      <c r="N42" s="119" t="s">
        <v>41</v>
      </c>
    </row>
    <row r="43" spans="1:14" ht="12">
      <c r="A43" s="117" t="s">
        <v>80</v>
      </c>
      <c r="B43" s="117" t="s">
        <v>31</v>
      </c>
      <c r="C43" s="119">
        <v>4580</v>
      </c>
      <c r="D43" s="119">
        <v>0</v>
      </c>
      <c r="E43" s="119">
        <v>950</v>
      </c>
      <c r="F43" s="119">
        <v>430</v>
      </c>
      <c r="G43" s="119">
        <v>360</v>
      </c>
      <c r="H43" s="119">
        <v>510</v>
      </c>
      <c r="I43" s="119">
        <v>1090</v>
      </c>
      <c r="J43" s="119">
        <v>790</v>
      </c>
      <c r="K43" s="119">
        <v>380</v>
      </c>
      <c r="L43" s="119">
        <v>60</v>
      </c>
      <c r="M43" s="119" t="s">
        <v>41</v>
      </c>
      <c r="N43" s="119">
        <v>0</v>
      </c>
    </row>
    <row r="44" spans="1:14" ht="12">
      <c r="A44" s="117" t="s">
        <v>79</v>
      </c>
      <c r="B44" s="117" t="s">
        <v>32</v>
      </c>
      <c r="C44" s="118">
        <v>8390</v>
      </c>
      <c r="D44" s="118">
        <v>0</v>
      </c>
      <c r="E44" s="118">
        <v>500</v>
      </c>
      <c r="F44" s="118">
        <v>190</v>
      </c>
      <c r="G44" s="118">
        <v>210</v>
      </c>
      <c r="H44" s="118">
        <v>360</v>
      </c>
      <c r="I44" s="118">
        <v>880</v>
      </c>
      <c r="J44" s="118">
        <v>1720</v>
      </c>
      <c r="K44" s="118">
        <v>2050</v>
      </c>
      <c r="L44" s="118">
        <v>1700</v>
      </c>
      <c r="M44" s="119" t="s">
        <v>41</v>
      </c>
      <c r="N44" s="118">
        <v>770</v>
      </c>
    </row>
    <row r="45" spans="1:14" ht="12">
      <c r="A45" s="117" t="s">
        <v>82</v>
      </c>
      <c r="B45" s="117" t="s">
        <v>29</v>
      </c>
      <c r="C45" s="118" t="s">
        <v>41</v>
      </c>
      <c r="D45" s="118" t="s">
        <v>41</v>
      </c>
      <c r="E45" s="118" t="s">
        <v>41</v>
      </c>
      <c r="F45" s="118" t="s">
        <v>41</v>
      </c>
      <c r="G45" s="118" t="s">
        <v>41</v>
      </c>
      <c r="H45" s="118" t="s">
        <v>41</v>
      </c>
      <c r="I45" s="118" t="s">
        <v>41</v>
      </c>
      <c r="J45" s="118" t="s">
        <v>41</v>
      </c>
      <c r="K45" s="118" t="s">
        <v>41</v>
      </c>
      <c r="L45" s="118" t="s">
        <v>41</v>
      </c>
      <c r="M45" s="119" t="s">
        <v>41</v>
      </c>
      <c r="N45" s="118" t="s">
        <v>41</v>
      </c>
    </row>
    <row r="46" spans="1:14" ht="12">
      <c r="A46" s="117" t="s">
        <v>77</v>
      </c>
      <c r="B46" s="117" t="s">
        <v>34</v>
      </c>
      <c r="C46" s="119" t="s">
        <v>41</v>
      </c>
      <c r="D46" s="119" t="s">
        <v>41</v>
      </c>
      <c r="E46" s="119" t="s">
        <v>41</v>
      </c>
      <c r="F46" s="119" t="s">
        <v>41</v>
      </c>
      <c r="G46" s="119" t="s">
        <v>41</v>
      </c>
      <c r="H46" s="119" t="s">
        <v>41</v>
      </c>
      <c r="I46" s="119" t="s">
        <v>41</v>
      </c>
      <c r="J46" s="119" t="s">
        <v>41</v>
      </c>
      <c r="K46" s="119" t="s">
        <v>41</v>
      </c>
      <c r="L46" s="119" t="s">
        <v>41</v>
      </c>
      <c r="M46" s="119" t="s">
        <v>41</v>
      </c>
      <c r="N46" s="119" t="s">
        <v>41</v>
      </c>
    </row>
    <row r="47" spans="1:2" ht="12">
      <c r="A47" s="114"/>
      <c r="B47" s="114"/>
    </row>
    <row r="48" spans="1:2" ht="12">
      <c r="A48" s="114" t="s">
        <v>168</v>
      </c>
      <c r="B48" s="114" t="s">
        <v>183</v>
      </c>
    </row>
    <row r="49" spans="1:2" ht="12">
      <c r="A49" s="114" t="s">
        <v>136</v>
      </c>
      <c r="B49" s="114" t="s">
        <v>218</v>
      </c>
    </row>
    <row r="50" spans="1:2" ht="12">
      <c r="A50" s="114" t="s">
        <v>156</v>
      </c>
      <c r="B50" s="114" t="s">
        <v>114</v>
      </c>
    </row>
    <row r="51" spans="1:2" ht="12">
      <c r="A51" s="114" t="s">
        <v>154</v>
      </c>
      <c r="B51" s="114" t="s">
        <v>222</v>
      </c>
    </row>
    <row r="52" spans="1:2" ht="12">
      <c r="A52" s="114" t="s">
        <v>169</v>
      </c>
      <c r="B52" s="114" t="s">
        <v>183</v>
      </c>
    </row>
    <row r="53" spans="1:2" ht="12">
      <c r="A53" s="114"/>
      <c r="B53" s="114"/>
    </row>
    <row r="54" spans="1:17" ht="12">
      <c r="A54" s="117" t="s">
        <v>44</v>
      </c>
      <c r="B54" s="117" t="s">
        <v>170</v>
      </c>
      <c r="C54" s="117" t="s">
        <v>171</v>
      </c>
      <c r="D54" s="117" t="s">
        <v>220</v>
      </c>
      <c r="E54" s="117" t="s">
        <v>172</v>
      </c>
      <c r="F54" s="117" t="s">
        <v>173</v>
      </c>
      <c r="G54" s="117" t="s">
        <v>174</v>
      </c>
      <c r="H54" s="117" t="s">
        <v>175</v>
      </c>
      <c r="I54" s="117" t="s">
        <v>176</v>
      </c>
      <c r="J54" s="117" t="s">
        <v>177</v>
      </c>
      <c r="K54" s="117" t="s">
        <v>178</v>
      </c>
      <c r="L54" s="117" t="s">
        <v>179</v>
      </c>
      <c r="M54" s="117" t="s">
        <v>180</v>
      </c>
      <c r="N54" s="117" t="s">
        <v>181</v>
      </c>
      <c r="Q54" s="115" t="s">
        <v>857</v>
      </c>
    </row>
    <row r="55" spans="1:17" ht="12">
      <c r="A55" s="117" t="s">
        <v>132</v>
      </c>
      <c r="B55" s="117" t="s">
        <v>182</v>
      </c>
      <c r="C55" s="117" t="s">
        <v>183</v>
      </c>
      <c r="D55" s="117" t="s">
        <v>221</v>
      </c>
      <c r="E55" s="117" t="s">
        <v>184</v>
      </c>
      <c r="F55" s="117" t="s">
        <v>185</v>
      </c>
      <c r="G55" s="117" t="s">
        <v>186</v>
      </c>
      <c r="H55" s="117" t="s">
        <v>187</v>
      </c>
      <c r="I55" s="117" t="s">
        <v>188</v>
      </c>
      <c r="J55" s="117" t="s">
        <v>189</v>
      </c>
      <c r="K55" s="117" t="s">
        <v>190</v>
      </c>
      <c r="L55" s="117" t="s">
        <v>191</v>
      </c>
      <c r="M55" s="117" t="s">
        <v>192</v>
      </c>
      <c r="N55" s="117" t="s">
        <v>193</v>
      </c>
      <c r="P55" s="115" t="s">
        <v>859</v>
      </c>
      <c r="Q55" s="161">
        <f>+SUM(E56:G82)/SUM(C56:C82)*100</f>
        <v>16.26743842987398</v>
      </c>
    </row>
    <row r="56" spans="1:19" ht="12">
      <c r="A56" s="117" t="s">
        <v>109</v>
      </c>
      <c r="B56" s="117" t="s">
        <v>2</v>
      </c>
      <c r="C56" s="118">
        <v>89210</v>
      </c>
      <c r="D56" s="118">
        <v>0</v>
      </c>
      <c r="E56" s="118">
        <v>30</v>
      </c>
      <c r="F56" s="118">
        <v>80</v>
      </c>
      <c r="G56" s="118">
        <v>320</v>
      </c>
      <c r="H56" s="118">
        <v>1480</v>
      </c>
      <c r="I56" s="118">
        <v>10080</v>
      </c>
      <c r="J56" s="118">
        <v>18080</v>
      </c>
      <c r="K56" s="118">
        <v>24240</v>
      </c>
      <c r="L56" s="118">
        <v>25710</v>
      </c>
      <c r="M56" s="119" t="s">
        <v>41</v>
      </c>
      <c r="N56" s="118">
        <v>9180</v>
      </c>
      <c r="S56" s="161"/>
    </row>
    <row r="57" spans="1:19" ht="12">
      <c r="A57" s="117" t="s">
        <v>108</v>
      </c>
      <c r="B57" s="117" t="s">
        <v>3</v>
      </c>
      <c r="C57" s="118">
        <v>8770</v>
      </c>
      <c r="D57" s="118">
        <v>0</v>
      </c>
      <c r="E57" s="118">
        <v>2830</v>
      </c>
      <c r="F57" s="118">
        <v>700</v>
      </c>
      <c r="G57" s="118">
        <v>750</v>
      </c>
      <c r="H57" s="118">
        <v>700</v>
      </c>
      <c r="I57" s="119">
        <v>870</v>
      </c>
      <c r="J57" s="118">
        <v>840</v>
      </c>
      <c r="K57" s="118">
        <v>1020</v>
      </c>
      <c r="L57" s="118">
        <v>460</v>
      </c>
      <c r="M57" s="119" t="s">
        <v>41</v>
      </c>
      <c r="N57" s="118">
        <v>610</v>
      </c>
      <c r="Q57" s="115" t="s">
        <v>861</v>
      </c>
      <c r="S57" s="161"/>
    </row>
    <row r="58" spans="1:19" ht="12">
      <c r="A58" s="117" t="s">
        <v>107</v>
      </c>
      <c r="B58" s="117" t="s">
        <v>4</v>
      </c>
      <c r="C58" s="118">
        <v>22590</v>
      </c>
      <c r="D58" s="118">
        <v>0</v>
      </c>
      <c r="E58" s="118">
        <v>230</v>
      </c>
      <c r="F58" s="118">
        <v>360</v>
      </c>
      <c r="G58" s="118">
        <v>640</v>
      </c>
      <c r="H58" s="118">
        <v>820</v>
      </c>
      <c r="I58" s="118">
        <v>1590</v>
      </c>
      <c r="J58" s="118">
        <v>1390</v>
      </c>
      <c r="K58" s="118">
        <v>1970</v>
      </c>
      <c r="L58" s="118">
        <v>2930</v>
      </c>
      <c r="M58" s="119" t="s">
        <v>41</v>
      </c>
      <c r="N58" s="118">
        <v>12660</v>
      </c>
      <c r="P58" s="115" t="s">
        <v>860</v>
      </c>
      <c r="Q58" s="161">
        <f>+((SUM(K56:L82)+SUM(N56:N82))/SUM(C56:C82))*100</f>
        <v>61.60103401284086</v>
      </c>
      <c r="S58" s="161"/>
    </row>
    <row r="59" spans="1:19" ht="12">
      <c r="A59" s="117" t="s">
        <v>106</v>
      </c>
      <c r="B59" s="117" t="s">
        <v>5</v>
      </c>
      <c r="C59" s="118">
        <v>43890</v>
      </c>
      <c r="D59" s="118">
        <v>0</v>
      </c>
      <c r="E59" s="118">
        <v>20</v>
      </c>
      <c r="F59" s="118">
        <v>50</v>
      </c>
      <c r="G59" s="118">
        <v>100</v>
      </c>
      <c r="H59" s="118">
        <v>200</v>
      </c>
      <c r="I59" s="119">
        <v>430</v>
      </c>
      <c r="J59" s="118">
        <v>830</v>
      </c>
      <c r="K59" s="118">
        <v>3370</v>
      </c>
      <c r="L59" s="118">
        <v>8780</v>
      </c>
      <c r="M59" s="119" t="s">
        <v>41</v>
      </c>
      <c r="N59" s="118">
        <v>30090</v>
      </c>
      <c r="S59" s="161"/>
    </row>
    <row r="60" spans="1:19" ht="12">
      <c r="A60" s="117" t="s">
        <v>105</v>
      </c>
      <c r="B60" s="117" t="s">
        <v>6</v>
      </c>
      <c r="C60" s="118">
        <v>243230</v>
      </c>
      <c r="D60" s="118">
        <v>0</v>
      </c>
      <c r="E60" s="118">
        <v>1020</v>
      </c>
      <c r="F60" s="118">
        <v>870</v>
      </c>
      <c r="G60" s="118">
        <v>1220</v>
      </c>
      <c r="H60" s="118">
        <v>1910</v>
      </c>
      <c r="I60" s="118">
        <v>6430</v>
      </c>
      <c r="J60" s="118">
        <v>11740</v>
      </c>
      <c r="K60" s="118">
        <v>24970</v>
      </c>
      <c r="L60" s="118">
        <v>63900</v>
      </c>
      <c r="M60" s="119" t="s">
        <v>41</v>
      </c>
      <c r="N60" s="118">
        <v>131170</v>
      </c>
      <c r="S60" s="161"/>
    </row>
    <row r="61" spans="1:19" ht="12">
      <c r="A61" s="117" t="s">
        <v>104</v>
      </c>
      <c r="B61" s="117" t="s">
        <v>7</v>
      </c>
      <c r="C61" s="118">
        <v>3710</v>
      </c>
      <c r="D61" s="118">
        <v>0</v>
      </c>
      <c r="E61" s="118">
        <v>290</v>
      </c>
      <c r="F61" s="118">
        <v>250</v>
      </c>
      <c r="G61" s="118">
        <v>200</v>
      </c>
      <c r="H61" s="118">
        <v>190</v>
      </c>
      <c r="I61" s="119">
        <v>230</v>
      </c>
      <c r="J61" s="118">
        <v>280</v>
      </c>
      <c r="K61" s="118">
        <v>450</v>
      </c>
      <c r="L61" s="118">
        <v>860</v>
      </c>
      <c r="M61" s="119" t="s">
        <v>41</v>
      </c>
      <c r="N61" s="118">
        <v>940</v>
      </c>
      <c r="S61" s="161"/>
    </row>
    <row r="62" spans="1:19" ht="12">
      <c r="A62" s="117" t="s">
        <v>103</v>
      </c>
      <c r="B62" s="117" t="s">
        <v>8</v>
      </c>
      <c r="C62" s="118">
        <v>9030</v>
      </c>
      <c r="D62" s="118">
        <v>0</v>
      </c>
      <c r="E62" s="118">
        <v>20</v>
      </c>
      <c r="F62" s="118">
        <v>30</v>
      </c>
      <c r="G62" s="118">
        <v>60</v>
      </c>
      <c r="H62" s="118">
        <v>130</v>
      </c>
      <c r="I62" s="119">
        <v>570</v>
      </c>
      <c r="J62" s="118">
        <v>1160</v>
      </c>
      <c r="K62" s="118">
        <v>1870</v>
      </c>
      <c r="L62" s="118">
        <v>2190</v>
      </c>
      <c r="M62" s="119" t="s">
        <v>41</v>
      </c>
      <c r="N62" s="118">
        <v>3000</v>
      </c>
      <c r="S62" s="161"/>
    </row>
    <row r="63" spans="1:19" ht="12">
      <c r="A63" s="117" t="s">
        <v>102</v>
      </c>
      <c r="B63" s="117" t="s">
        <v>9</v>
      </c>
      <c r="C63" s="118">
        <v>14040</v>
      </c>
      <c r="D63" s="118">
        <v>0</v>
      </c>
      <c r="E63" s="118">
        <v>1600</v>
      </c>
      <c r="F63" s="118">
        <v>660</v>
      </c>
      <c r="G63" s="118">
        <v>1130</v>
      </c>
      <c r="H63" s="118">
        <v>1850</v>
      </c>
      <c r="I63" s="118">
        <v>2970</v>
      </c>
      <c r="J63" s="118">
        <v>2950</v>
      </c>
      <c r="K63" s="118">
        <v>2080</v>
      </c>
      <c r="L63" s="118">
        <v>740</v>
      </c>
      <c r="M63" s="119" t="s">
        <v>41</v>
      </c>
      <c r="N63" s="118">
        <v>50</v>
      </c>
      <c r="S63" s="161"/>
    </row>
    <row r="64" spans="1:19" ht="12">
      <c r="A64" s="117" t="s">
        <v>101</v>
      </c>
      <c r="B64" s="117" t="s">
        <v>10</v>
      </c>
      <c r="C64" s="118">
        <v>60040</v>
      </c>
      <c r="D64" s="118">
        <v>0</v>
      </c>
      <c r="E64" s="118">
        <v>3840</v>
      </c>
      <c r="F64" s="118">
        <v>2500</v>
      </c>
      <c r="G64" s="118">
        <v>4080</v>
      </c>
      <c r="H64" s="118">
        <v>4270</v>
      </c>
      <c r="I64" s="118">
        <v>8350</v>
      </c>
      <c r="J64" s="118">
        <v>10490</v>
      </c>
      <c r="K64" s="118">
        <v>11910</v>
      </c>
      <c r="L64" s="118">
        <v>9940</v>
      </c>
      <c r="M64" s="119" t="s">
        <v>41</v>
      </c>
      <c r="N64" s="118">
        <v>4660</v>
      </c>
      <c r="S64" s="161"/>
    </row>
    <row r="65" spans="1:19" ht="12">
      <c r="A65" s="117" t="s">
        <v>100</v>
      </c>
      <c r="B65" s="117" t="s">
        <v>11</v>
      </c>
      <c r="C65" s="118">
        <v>181080</v>
      </c>
      <c r="D65" s="118">
        <v>0</v>
      </c>
      <c r="E65" s="118">
        <v>680</v>
      </c>
      <c r="F65" s="118">
        <v>680</v>
      </c>
      <c r="G65" s="118">
        <v>1470</v>
      </c>
      <c r="H65" s="118">
        <v>2380</v>
      </c>
      <c r="I65" s="118">
        <v>5800</v>
      </c>
      <c r="J65" s="118">
        <v>11300</v>
      </c>
      <c r="K65" s="118">
        <v>25910</v>
      </c>
      <c r="L65" s="118">
        <v>63920</v>
      </c>
      <c r="M65" s="119" t="s">
        <v>41</v>
      </c>
      <c r="N65" s="118">
        <v>68940</v>
      </c>
      <c r="S65" s="161"/>
    </row>
    <row r="66" spans="1:19" ht="12">
      <c r="A66" s="117" t="s">
        <v>99</v>
      </c>
      <c r="B66" s="117" t="s">
        <v>12</v>
      </c>
      <c r="C66" s="118">
        <v>9740</v>
      </c>
      <c r="D66" s="118">
        <v>0</v>
      </c>
      <c r="E66" s="118">
        <v>1560</v>
      </c>
      <c r="F66" s="118">
        <v>940</v>
      </c>
      <c r="G66" s="118">
        <v>930</v>
      </c>
      <c r="H66" s="118">
        <v>960</v>
      </c>
      <c r="I66" s="118">
        <v>1930</v>
      </c>
      <c r="J66" s="118">
        <v>760</v>
      </c>
      <c r="K66" s="118">
        <v>1050</v>
      </c>
      <c r="L66" s="118">
        <v>1020</v>
      </c>
      <c r="M66" s="119" t="s">
        <v>41</v>
      </c>
      <c r="N66" s="118">
        <v>600</v>
      </c>
      <c r="S66" s="161"/>
    </row>
    <row r="67" spans="1:19" ht="12">
      <c r="A67" s="117" t="s">
        <v>98</v>
      </c>
      <c r="B67" s="117" t="s">
        <v>13</v>
      </c>
      <c r="C67" s="118">
        <v>29210</v>
      </c>
      <c r="D67" s="118">
        <v>0</v>
      </c>
      <c r="E67" s="118">
        <v>900</v>
      </c>
      <c r="F67" s="118">
        <v>810</v>
      </c>
      <c r="G67" s="118">
        <v>2210</v>
      </c>
      <c r="H67" s="118">
        <v>2320</v>
      </c>
      <c r="I67" s="118">
        <v>5170</v>
      </c>
      <c r="J67" s="118">
        <v>4860</v>
      </c>
      <c r="K67" s="118">
        <v>6440</v>
      </c>
      <c r="L67" s="118">
        <v>5030</v>
      </c>
      <c r="M67" s="119" t="s">
        <v>41</v>
      </c>
      <c r="N67" s="118">
        <v>1480</v>
      </c>
      <c r="S67" s="161"/>
    </row>
    <row r="68" spans="1:19" ht="12">
      <c r="A68" s="117" t="s">
        <v>97</v>
      </c>
      <c r="B68" s="117" t="s">
        <v>14</v>
      </c>
      <c r="C68" s="118">
        <v>3470</v>
      </c>
      <c r="D68" s="118">
        <v>0</v>
      </c>
      <c r="E68" s="118">
        <v>60</v>
      </c>
      <c r="F68" s="118">
        <v>50</v>
      </c>
      <c r="G68" s="118">
        <v>130</v>
      </c>
      <c r="H68" s="118">
        <v>220</v>
      </c>
      <c r="I68" s="119">
        <v>750</v>
      </c>
      <c r="J68" s="118">
        <v>940</v>
      </c>
      <c r="K68" s="118">
        <v>790</v>
      </c>
      <c r="L68" s="118">
        <v>470</v>
      </c>
      <c r="M68" s="119" t="s">
        <v>41</v>
      </c>
      <c r="N68" s="118">
        <v>60</v>
      </c>
      <c r="S68" s="161"/>
    </row>
    <row r="69" spans="1:19" ht="12">
      <c r="A69" s="117" t="s">
        <v>96</v>
      </c>
      <c r="B69" s="117" t="s">
        <v>15</v>
      </c>
      <c r="C69" s="118">
        <v>23150</v>
      </c>
      <c r="D69" s="118">
        <v>0</v>
      </c>
      <c r="E69" s="118">
        <v>1460</v>
      </c>
      <c r="F69" s="118">
        <v>2310</v>
      </c>
      <c r="G69" s="118">
        <v>3520</v>
      </c>
      <c r="H69" s="118">
        <v>4700</v>
      </c>
      <c r="I69" s="118">
        <v>2910</v>
      </c>
      <c r="J69" s="118">
        <v>2150</v>
      </c>
      <c r="K69" s="118">
        <v>1700</v>
      </c>
      <c r="L69" s="118">
        <v>2130</v>
      </c>
      <c r="M69" s="119" t="s">
        <v>41</v>
      </c>
      <c r="N69" s="118">
        <v>2270</v>
      </c>
      <c r="S69" s="161"/>
    </row>
    <row r="70" spans="1:19" ht="12">
      <c r="A70" s="117" t="s">
        <v>95</v>
      </c>
      <c r="B70" s="117" t="s">
        <v>16</v>
      </c>
      <c r="C70" s="118">
        <v>18110</v>
      </c>
      <c r="D70" s="118">
        <v>0</v>
      </c>
      <c r="E70" s="118">
        <v>7170</v>
      </c>
      <c r="F70" s="118">
        <v>3060</v>
      </c>
      <c r="G70" s="118">
        <v>1530</v>
      </c>
      <c r="H70" s="118">
        <v>850</v>
      </c>
      <c r="I70" s="118">
        <v>1130</v>
      </c>
      <c r="J70" s="118">
        <v>800</v>
      </c>
      <c r="K70" s="118">
        <v>600</v>
      </c>
      <c r="L70" s="118">
        <v>830</v>
      </c>
      <c r="M70" s="119" t="s">
        <v>41</v>
      </c>
      <c r="N70" s="118">
        <v>2150</v>
      </c>
      <c r="S70" s="161"/>
    </row>
    <row r="71" spans="1:19" ht="12">
      <c r="A71" s="117" t="s">
        <v>93</v>
      </c>
      <c r="B71" s="117" t="s">
        <v>18</v>
      </c>
      <c r="C71" s="118">
        <v>610</v>
      </c>
      <c r="D71" s="118">
        <v>0</v>
      </c>
      <c r="E71" s="118">
        <v>10</v>
      </c>
      <c r="F71" s="118">
        <v>10</v>
      </c>
      <c r="G71" s="118">
        <v>10</v>
      </c>
      <c r="H71" s="118">
        <v>20</v>
      </c>
      <c r="I71" s="119">
        <v>60</v>
      </c>
      <c r="J71" s="118">
        <v>130</v>
      </c>
      <c r="K71" s="118">
        <v>160</v>
      </c>
      <c r="L71" s="118">
        <v>170</v>
      </c>
      <c r="M71" s="119" t="s">
        <v>41</v>
      </c>
      <c r="N71" s="118">
        <v>40</v>
      </c>
      <c r="S71" s="161"/>
    </row>
    <row r="72" spans="1:19" ht="12">
      <c r="A72" s="117" t="s">
        <v>92</v>
      </c>
      <c r="B72" s="117" t="s">
        <v>19</v>
      </c>
      <c r="C72" s="118">
        <v>10590</v>
      </c>
      <c r="D72" s="118">
        <v>0</v>
      </c>
      <c r="E72" s="118">
        <v>1440</v>
      </c>
      <c r="F72" s="118">
        <v>520</v>
      </c>
      <c r="G72" s="118">
        <v>790</v>
      </c>
      <c r="H72" s="118">
        <v>1510</v>
      </c>
      <c r="I72" s="118">
        <v>2450</v>
      </c>
      <c r="J72" s="118">
        <v>1890</v>
      </c>
      <c r="K72" s="118">
        <v>780</v>
      </c>
      <c r="L72" s="118">
        <v>310</v>
      </c>
      <c r="M72" s="119" t="s">
        <v>41</v>
      </c>
      <c r="N72" s="118">
        <v>900</v>
      </c>
      <c r="S72" s="161"/>
    </row>
    <row r="73" spans="1:19" ht="12">
      <c r="A73" s="117" t="s">
        <v>91</v>
      </c>
      <c r="B73" s="117" t="s">
        <v>20</v>
      </c>
      <c r="C73" s="118">
        <v>690</v>
      </c>
      <c r="D73" s="118">
        <v>0</v>
      </c>
      <c r="E73" s="118">
        <v>130</v>
      </c>
      <c r="F73" s="118">
        <v>120</v>
      </c>
      <c r="G73" s="118">
        <v>150</v>
      </c>
      <c r="H73" s="118">
        <v>120</v>
      </c>
      <c r="I73" s="119">
        <v>160</v>
      </c>
      <c r="J73" s="118">
        <v>10</v>
      </c>
      <c r="K73" s="119" t="s">
        <v>41</v>
      </c>
      <c r="L73" s="119" t="s">
        <v>41</v>
      </c>
      <c r="M73" s="119" t="s">
        <v>41</v>
      </c>
      <c r="N73" s="119" t="s">
        <v>41</v>
      </c>
      <c r="S73" s="161"/>
    </row>
    <row r="74" spans="1:19" ht="12">
      <c r="A74" s="117" t="s">
        <v>94</v>
      </c>
      <c r="B74" s="117" t="s">
        <v>17</v>
      </c>
      <c r="C74" s="118">
        <v>157900</v>
      </c>
      <c r="D74" s="118">
        <v>0</v>
      </c>
      <c r="E74" s="118">
        <v>10</v>
      </c>
      <c r="F74" s="118">
        <v>30</v>
      </c>
      <c r="G74" s="118">
        <v>100</v>
      </c>
      <c r="H74" s="118">
        <v>440</v>
      </c>
      <c r="I74" s="118">
        <v>4860</v>
      </c>
      <c r="J74" s="118">
        <v>12510</v>
      </c>
      <c r="K74" s="118">
        <v>20750</v>
      </c>
      <c r="L74" s="118">
        <v>52010</v>
      </c>
      <c r="M74" s="119" t="s">
        <v>41</v>
      </c>
      <c r="N74" s="118">
        <v>67200</v>
      </c>
      <c r="S74" s="161"/>
    </row>
    <row r="75" spans="1:19" ht="12">
      <c r="A75" s="117" t="s">
        <v>90</v>
      </c>
      <c r="B75" s="117" t="s">
        <v>21</v>
      </c>
      <c r="C75" s="118">
        <v>21660</v>
      </c>
      <c r="D75" s="118">
        <v>0</v>
      </c>
      <c r="E75" s="118">
        <v>560</v>
      </c>
      <c r="F75" s="118">
        <v>250</v>
      </c>
      <c r="G75" s="118">
        <v>350</v>
      </c>
      <c r="H75" s="118">
        <v>680</v>
      </c>
      <c r="I75" s="118">
        <v>2330</v>
      </c>
      <c r="J75" s="118">
        <v>3730</v>
      </c>
      <c r="K75" s="118">
        <v>7250</v>
      </c>
      <c r="L75" s="118">
        <v>4980</v>
      </c>
      <c r="M75" s="119" t="s">
        <v>41</v>
      </c>
      <c r="N75" s="118">
        <v>1530</v>
      </c>
      <c r="S75" s="161"/>
    </row>
    <row r="76" spans="1:19" ht="12">
      <c r="A76" s="117" t="s">
        <v>89</v>
      </c>
      <c r="B76" s="117" t="s">
        <v>22</v>
      </c>
      <c r="C76" s="118">
        <v>300740</v>
      </c>
      <c r="D76" s="118">
        <v>0</v>
      </c>
      <c r="E76" s="118">
        <v>25310</v>
      </c>
      <c r="F76" s="118">
        <v>26840</v>
      </c>
      <c r="G76" s="118">
        <v>28520</v>
      </c>
      <c r="H76" s="118">
        <v>27120</v>
      </c>
      <c r="I76" s="118">
        <v>51710</v>
      </c>
      <c r="J76" s="118">
        <v>39150</v>
      </c>
      <c r="K76" s="118">
        <v>36980</v>
      </c>
      <c r="L76" s="118">
        <v>25130</v>
      </c>
      <c r="M76" s="119" t="s">
        <v>41</v>
      </c>
      <c r="N76" s="118">
        <v>39980</v>
      </c>
      <c r="S76" s="161"/>
    </row>
    <row r="77" spans="1:19" ht="12">
      <c r="A77" s="117" t="s">
        <v>88</v>
      </c>
      <c r="B77" s="117" t="s">
        <v>23</v>
      </c>
      <c r="C77" s="118">
        <v>10780</v>
      </c>
      <c r="D77" s="118">
        <v>0</v>
      </c>
      <c r="E77" s="118">
        <v>2940</v>
      </c>
      <c r="F77" s="118">
        <v>1680</v>
      </c>
      <c r="G77" s="118">
        <v>1400</v>
      </c>
      <c r="H77" s="118">
        <v>910</v>
      </c>
      <c r="I77" s="118">
        <v>1040</v>
      </c>
      <c r="J77" s="118">
        <v>490</v>
      </c>
      <c r="K77" s="118">
        <v>570</v>
      </c>
      <c r="L77" s="118">
        <v>990</v>
      </c>
      <c r="M77" s="119" t="s">
        <v>41</v>
      </c>
      <c r="N77" s="118">
        <v>760</v>
      </c>
      <c r="S77" s="161"/>
    </row>
    <row r="78" spans="1:19" ht="12">
      <c r="A78" s="117" t="s">
        <v>87</v>
      </c>
      <c r="B78" s="117" t="s">
        <v>24</v>
      </c>
      <c r="C78" s="118">
        <v>102800</v>
      </c>
      <c r="D78" s="118">
        <v>0</v>
      </c>
      <c r="E78" s="118">
        <v>50790</v>
      </c>
      <c r="F78" s="118">
        <v>20670</v>
      </c>
      <c r="G78" s="118">
        <v>10420</v>
      </c>
      <c r="H78" s="118">
        <v>7080</v>
      </c>
      <c r="I78" s="118">
        <v>4860</v>
      </c>
      <c r="J78" s="118">
        <v>1890</v>
      </c>
      <c r="K78" s="118">
        <v>1750</v>
      </c>
      <c r="L78" s="118">
        <v>2110</v>
      </c>
      <c r="M78" s="119" t="s">
        <v>41</v>
      </c>
      <c r="N78" s="118">
        <v>3220</v>
      </c>
      <c r="S78" s="161"/>
    </row>
    <row r="79" spans="1:19" ht="12">
      <c r="A79" s="117" t="s">
        <v>86</v>
      </c>
      <c r="B79" s="117" t="s">
        <v>25</v>
      </c>
      <c r="C79" s="118">
        <v>4710</v>
      </c>
      <c r="D79" s="118">
        <v>0</v>
      </c>
      <c r="E79" s="118">
        <v>2030</v>
      </c>
      <c r="F79" s="118">
        <v>730</v>
      </c>
      <c r="G79" s="118">
        <v>420</v>
      </c>
      <c r="H79" s="118">
        <v>230</v>
      </c>
      <c r="I79" s="119">
        <v>610</v>
      </c>
      <c r="J79" s="118">
        <v>270</v>
      </c>
      <c r="K79" s="118">
        <v>220</v>
      </c>
      <c r="L79" s="118">
        <v>200</v>
      </c>
      <c r="M79" s="119" t="s">
        <v>41</v>
      </c>
      <c r="N79" s="119" t="s">
        <v>41</v>
      </c>
      <c r="S79" s="161"/>
    </row>
    <row r="80" spans="1:19" ht="12">
      <c r="A80" s="117" t="s">
        <v>85</v>
      </c>
      <c r="B80" s="117" t="s">
        <v>26</v>
      </c>
      <c r="C80" s="118">
        <v>7700</v>
      </c>
      <c r="D80" s="118">
        <v>0</v>
      </c>
      <c r="E80" s="118">
        <v>240</v>
      </c>
      <c r="F80" s="118">
        <v>400</v>
      </c>
      <c r="G80" s="118">
        <v>550</v>
      </c>
      <c r="H80" s="118">
        <v>810</v>
      </c>
      <c r="I80" s="119">
        <v>630</v>
      </c>
      <c r="J80" s="118">
        <v>450</v>
      </c>
      <c r="K80" s="118">
        <v>640</v>
      </c>
      <c r="L80" s="118">
        <v>1250</v>
      </c>
      <c r="M80" s="119" t="s">
        <v>41</v>
      </c>
      <c r="N80" s="118">
        <v>2740</v>
      </c>
      <c r="S80" s="161"/>
    </row>
    <row r="81" spans="1:19" ht="12">
      <c r="A81" s="117" t="s">
        <v>84</v>
      </c>
      <c r="B81" s="117" t="s">
        <v>27</v>
      </c>
      <c r="C81" s="118">
        <v>21920</v>
      </c>
      <c r="D81" s="118">
        <v>0</v>
      </c>
      <c r="E81" s="118">
        <v>310</v>
      </c>
      <c r="F81" s="118">
        <v>70</v>
      </c>
      <c r="G81" s="118">
        <v>120</v>
      </c>
      <c r="H81" s="118">
        <v>250</v>
      </c>
      <c r="I81" s="119">
        <v>810</v>
      </c>
      <c r="J81" s="118">
        <v>1800</v>
      </c>
      <c r="K81" s="118">
        <v>4100</v>
      </c>
      <c r="L81" s="118">
        <v>8970</v>
      </c>
      <c r="M81" s="119" t="s">
        <v>41</v>
      </c>
      <c r="N81" s="118">
        <v>5480</v>
      </c>
      <c r="S81" s="161"/>
    </row>
    <row r="82" spans="1:19" ht="12">
      <c r="A82" s="117" t="s">
        <v>83</v>
      </c>
      <c r="B82" s="117" t="s">
        <v>28</v>
      </c>
      <c r="C82" s="118">
        <v>24210</v>
      </c>
      <c r="D82" s="118">
        <v>0</v>
      </c>
      <c r="E82" s="118">
        <v>120</v>
      </c>
      <c r="F82" s="118">
        <v>80</v>
      </c>
      <c r="G82" s="118">
        <v>110</v>
      </c>
      <c r="H82" s="118">
        <v>210</v>
      </c>
      <c r="I82" s="119">
        <v>820</v>
      </c>
      <c r="J82" s="118">
        <v>2240</v>
      </c>
      <c r="K82" s="118">
        <v>4580</v>
      </c>
      <c r="L82" s="118">
        <v>8160</v>
      </c>
      <c r="M82" s="119" t="s">
        <v>41</v>
      </c>
      <c r="N82" s="118">
        <v>7890</v>
      </c>
      <c r="S82" s="161"/>
    </row>
    <row r="83" spans="1:14" ht="12">
      <c r="A83" s="120" t="s">
        <v>81</v>
      </c>
      <c r="B83" s="120" t="s">
        <v>30</v>
      </c>
      <c r="C83" s="119" t="s">
        <v>41</v>
      </c>
      <c r="D83" s="119" t="s">
        <v>41</v>
      </c>
      <c r="E83" s="119" t="s">
        <v>41</v>
      </c>
      <c r="F83" s="119" t="s">
        <v>41</v>
      </c>
      <c r="G83" s="119" t="s">
        <v>41</v>
      </c>
      <c r="H83" s="119" t="s">
        <v>41</v>
      </c>
      <c r="I83" s="119" t="s">
        <v>41</v>
      </c>
      <c r="J83" s="119" t="s">
        <v>41</v>
      </c>
      <c r="K83" s="119" t="s">
        <v>41</v>
      </c>
      <c r="L83" s="119" t="s">
        <v>41</v>
      </c>
      <c r="M83" s="119" t="s">
        <v>41</v>
      </c>
      <c r="N83" s="119" t="s">
        <v>41</v>
      </c>
    </row>
    <row r="84" spans="1:14" ht="12">
      <c r="A84" s="117" t="s">
        <v>80</v>
      </c>
      <c r="B84" s="117" t="s">
        <v>31</v>
      </c>
      <c r="C84" s="119">
        <v>11000</v>
      </c>
      <c r="D84" s="119">
        <v>0</v>
      </c>
      <c r="E84" s="119">
        <v>110</v>
      </c>
      <c r="F84" s="119">
        <v>140</v>
      </c>
      <c r="G84" s="119">
        <v>220</v>
      </c>
      <c r="H84" s="119">
        <v>630</v>
      </c>
      <c r="I84" s="119">
        <v>2620</v>
      </c>
      <c r="J84" s="119">
        <v>3330</v>
      </c>
      <c r="K84" s="119">
        <v>2910</v>
      </c>
      <c r="L84" s="119">
        <v>930</v>
      </c>
      <c r="M84" s="119" t="s">
        <v>41</v>
      </c>
      <c r="N84" s="119">
        <v>110</v>
      </c>
    </row>
    <row r="85" spans="1:14" ht="12">
      <c r="A85" s="117" t="s">
        <v>79</v>
      </c>
      <c r="B85" s="117" t="s">
        <v>32</v>
      </c>
      <c r="C85" s="118">
        <v>138400</v>
      </c>
      <c r="D85" s="118">
        <v>0</v>
      </c>
      <c r="E85" s="118">
        <v>50</v>
      </c>
      <c r="F85" s="118">
        <v>60</v>
      </c>
      <c r="G85" s="118">
        <v>120</v>
      </c>
      <c r="H85" s="118">
        <v>450</v>
      </c>
      <c r="I85" s="118">
        <v>2840</v>
      </c>
      <c r="J85" s="118">
        <v>11940</v>
      </c>
      <c r="K85" s="118">
        <v>26060</v>
      </c>
      <c r="L85" s="118">
        <v>40370</v>
      </c>
      <c r="M85" s="119" t="s">
        <v>41</v>
      </c>
      <c r="N85" s="118">
        <v>56500</v>
      </c>
    </row>
    <row r="86" spans="1:14" ht="12">
      <c r="A86" s="117" t="s">
        <v>82</v>
      </c>
      <c r="B86" s="117" t="s">
        <v>29</v>
      </c>
      <c r="C86" s="118" t="s">
        <v>41</v>
      </c>
      <c r="D86" s="118" t="s">
        <v>41</v>
      </c>
      <c r="E86" s="118" t="s">
        <v>41</v>
      </c>
      <c r="F86" s="118" t="s">
        <v>41</v>
      </c>
      <c r="G86" s="118" t="s">
        <v>41</v>
      </c>
      <c r="H86" s="118" t="s">
        <v>41</v>
      </c>
      <c r="I86" s="118" t="s">
        <v>41</v>
      </c>
      <c r="J86" s="118" t="s">
        <v>41</v>
      </c>
      <c r="K86" s="118" t="s">
        <v>41</v>
      </c>
      <c r="L86" s="118" t="s">
        <v>41</v>
      </c>
      <c r="M86" s="119" t="s">
        <v>41</v>
      </c>
      <c r="N86" s="118" t="s">
        <v>41</v>
      </c>
    </row>
    <row r="87" spans="1:14" ht="12">
      <c r="A87" s="117" t="s">
        <v>77</v>
      </c>
      <c r="B87" s="117" t="s">
        <v>34</v>
      </c>
      <c r="C87" s="119" t="s">
        <v>41</v>
      </c>
      <c r="D87" s="119" t="s">
        <v>41</v>
      </c>
      <c r="E87" s="119" t="s">
        <v>41</v>
      </c>
      <c r="F87" s="119" t="s">
        <v>41</v>
      </c>
      <c r="G87" s="119" t="s">
        <v>41</v>
      </c>
      <c r="H87" s="119" t="s">
        <v>41</v>
      </c>
      <c r="I87" s="119" t="s">
        <v>41</v>
      </c>
      <c r="J87" s="119" t="s">
        <v>41</v>
      </c>
      <c r="K87" s="119" t="s">
        <v>41</v>
      </c>
      <c r="L87" s="119" t="s">
        <v>41</v>
      </c>
      <c r="M87" s="119" t="s">
        <v>41</v>
      </c>
      <c r="N87" s="119" t="s">
        <v>41</v>
      </c>
    </row>
  </sheetData>
  <printOptions/>
  <pageMargins left="0.75" right="0.75" top="1" bottom="1" header="0.5" footer="0.5"/>
  <pageSetup fitToHeight="0" fitToWidth="0" horizontalDpi="300" verticalDpi="300" orientation="portrait" pageOrder="overThenDown" paperSize="9"/>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workbookViewId="0" topLeftCell="A1"/>
  </sheetViews>
  <sheetFormatPr defaultColWidth="9.140625" defaultRowHeight="12"/>
  <cols>
    <col min="1" max="2" width="9.140625" style="100" customWidth="1"/>
    <col min="3" max="5" width="12.8515625" style="100" customWidth="1"/>
    <col min="6" max="16384" width="9.140625" style="100" customWidth="1"/>
  </cols>
  <sheetData>
    <row r="1" ht="12">
      <c r="A1" s="99" t="s">
        <v>151</v>
      </c>
    </row>
    <row r="3" spans="1:2" ht="12">
      <c r="A3" s="99" t="s">
        <v>141</v>
      </c>
      <c r="B3" s="101">
        <v>44295.78501157407</v>
      </c>
    </row>
    <row r="4" spans="1:2" ht="12">
      <c r="A4" s="99" t="s">
        <v>140</v>
      </c>
      <c r="B4" s="101">
        <v>44342.49087142361</v>
      </c>
    </row>
    <row r="5" spans="1:2" ht="12">
      <c r="A5" s="99" t="s">
        <v>139</v>
      </c>
      <c r="B5" s="99" t="s">
        <v>138</v>
      </c>
    </row>
    <row r="7" spans="1:2" ht="12">
      <c r="A7" s="99" t="s">
        <v>152</v>
      </c>
      <c r="B7" s="99" t="s">
        <v>153</v>
      </c>
    </row>
    <row r="8" spans="1:2" ht="12">
      <c r="A8" s="99" t="s">
        <v>154</v>
      </c>
      <c r="B8" s="99" t="s">
        <v>155</v>
      </c>
    </row>
    <row r="9" spans="1:2" ht="12">
      <c r="A9" s="99" t="s">
        <v>156</v>
      </c>
      <c r="B9" s="99" t="s">
        <v>287</v>
      </c>
    </row>
    <row r="11" spans="1:5" ht="12">
      <c r="A11" s="102" t="s">
        <v>44</v>
      </c>
      <c r="B11" s="102" t="s">
        <v>157</v>
      </c>
      <c r="C11" s="102" t="s">
        <v>160</v>
      </c>
      <c r="D11" s="102" t="s">
        <v>159</v>
      </c>
      <c r="E11" s="102" t="s">
        <v>158</v>
      </c>
    </row>
    <row r="12" spans="1:5" ht="12">
      <c r="A12" s="102" t="s">
        <v>132</v>
      </c>
      <c r="B12" s="102" t="s">
        <v>161</v>
      </c>
      <c r="C12" s="102" t="s">
        <v>164</v>
      </c>
      <c r="D12" s="102" t="s">
        <v>163</v>
      </c>
      <c r="E12" s="102" t="s">
        <v>162</v>
      </c>
    </row>
    <row r="13" spans="1:7" ht="12">
      <c r="A13" s="102" t="s">
        <v>289</v>
      </c>
      <c r="B13" s="102" t="s">
        <v>295</v>
      </c>
      <c r="C13" s="104">
        <v>396516.97</v>
      </c>
      <c r="D13" s="104">
        <v>217518.01</v>
      </c>
      <c r="E13" s="104">
        <v>12255.58</v>
      </c>
      <c r="G13" s="121">
        <f>E13/C13*100</f>
        <v>3.09080844635729</v>
      </c>
    </row>
    <row r="14" spans="1:9" ht="12">
      <c r="A14" s="102" t="s">
        <v>109</v>
      </c>
      <c r="B14" s="102" t="s">
        <v>2</v>
      </c>
      <c r="C14" s="104">
        <v>8625.3</v>
      </c>
      <c r="D14" s="104">
        <v>4071</v>
      </c>
      <c r="E14" s="104">
        <v>383.83</v>
      </c>
      <c r="G14" s="121">
        <f aca="true" t="shared" si="0" ref="G14:G40">E14/C14*100</f>
        <v>4.45004811426849</v>
      </c>
      <c r="I14" s="139">
        <f>+E14/E$13*100</f>
        <v>3.1318795193699525</v>
      </c>
    </row>
    <row r="15" spans="1:9" ht="12">
      <c r="A15" s="102" t="s">
        <v>108</v>
      </c>
      <c r="B15" s="102" t="s">
        <v>3</v>
      </c>
      <c r="C15" s="104">
        <v>3861.19</v>
      </c>
      <c r="D15" s="104">
        <v>2595.42</v>
      </c>
      <c r="E15" s="104">
        <v>34.17</v>
      </c>
      <c r="G15" s="121">
        <f t="shared" si="0"/>
        <v>0.8849603360621985</v>
      </c>
      <c r="I15" s="139">
        <f aca="true" t="shared" si="1" ref="I15:I40">+E15/E$13*100</f>
        <v>0.27881177390217354</v>
      </c>
    </row>
    <row r="16" spans="1:9" ht="12">
      <c r="A16" s="102" t="s">
        <v>107</v>
      </c>
      <c r="B16" s="102" t="s">
        <v>4</v>
      </c>
      <c r="C16" s="104">
        <v>5318.38</v>
      </c>
      <c r="D16" s="104">
        <v>3149.33</v>
      </c>
      <c r="E16" s="104">
        <v>127.94</v>
      </c>
      <c r="G16" s="121">
        <f t="shared" si="0"/>
        <v>2.405619756391984</v>
      </c>
      <c r="I16" s="139">
        <f t="shared" si="1"/>
        <v>1.0439326412948224</v>
      </c>
    </row>
    <row r="17" spans="1:9" ht="12">
      <c r="A17" s="102" t="s">
        <v>106</v>
      </c>
      <c r="B17" s="102" t="s">
        <v>5</v>
      </c>
      <c r="C17" s="104">
        <v>10918.26</v>
      </c>
      <c r="D17" s="104">
        <v>3384.61</v>
      </c>
      <c r="E17" s="104">
        <v>268.76</v>
      </c>
      <c r="G17" s="121">
        <f t="shared" si="0"/>
        <v>2.4615643884648284</v>
      </c>
      <c r="I17" s="139">
        <f t="shared" si="1"/>
        <v>2.1929602678942977</v>
      </c>
    </row>
    <row r="18" spans="1:9" ht="12">
      <c r="A18" s="102" t="s">
        <v>105</v>
      </c>
      <c r="B18" s="102" t="s">
        <v>6</v>
      </c>
      <c r="C18" s="104">
        <v>55836.89</v>
      </c>
      <c r="D18" s="104">
        <v>27325.64</v>
      </c>
      <c r="E18" s="104">
        <v>2324.58</v>
      </c>
      <c r="G18" s="121">
        <f t="shared" si="0"/>
        <v>4.16316166605984</v>
      </c>
      <c r="I18" s="139">
        <f t="shared" si="1"/>
        <v>18.96752336486727</v>
      </c>
    </row>
    <row r="19" spans="1:9" ht="12">
      <c r="A19" s="102" t="s">
        <v>104</v>
      </c>
      <c r="B19" s="102" t="s">
        <v>7</v>
      </c>
      <c r="C19" s="104">
        <v>935.37</v>
      </c>
      <c r="D19" s="104">
        <v>463.1</v>
      </c>
      <c r="E19" s="104">
        <v>10.56</v>
      </c>
      <c r="G19" s="121">
        <f t="shared" si="0"/>
        <v>1.1289650084993104</v>
      </c>
      <c r="I19" s="139">
        <f t="shared" si="1"/>
        <v>0.08616483267213793</v>
      </c>
    </row>
    <row r="20" spans="1:9" ht="12">
      <c r="A20" s="102" t="s">
        <v>103</v>
      </c>
      <c r="B20" s="102" t="s">
        <v>8</v>
      </c>
      <c r="C20" s="104">
        <v>8763.26</v>
      </c>
      <c r="D20" s="104">
        <v>1819</v>
      </c>
      <c r="E20" s="104">
        <v>132.31</v>
      </c>
      <c r="G20" s="121">
        <f t="shared" si="0"/>
        <v>1.5098262518743026</v>
      </c>
      <c r="I20" s="139">
        <f t="shared" si="1"/>
        <v>1.0795898684517584</v>
      </c>
    </row>
    <row r="21" spans="1:9" ht="12">
      <c r="A21" s="102" t="s">
        <v>102</v>
      </c>
      <c r="B21" s="102" t="s">
        <v>9</v>
      </c>
      <c r="C21" s="104">
        <v>11020.75</v>
      </c>
      <c r="D21" s="104">
        <v>8166.07</v>
      </c>
      <c r="E21" s="104">
        <v>217</v>
      </c>
      <c r="G21" s="121">
        <f t="shared" si="0"/>
        <v>1.9690129982079259</v>
      </c>
      <c r="I21" s="139">
        <f t="shared" si="1"/>
        <v>1.7706220350240462</v>
      </c>
    </row>
    <row r="22" spans="1:9" ht="12">
      <c r="A22" s="102" t="s">
        <v>101</v>
      </c>
      <c r="B22" s="102" t="s">
        <v>10</v>
      </c>
      <c r="C22" s="104">
        <v>51707.53</v>
      </c>
      <c r="D22" s="104">
        <v>30920.94</v>
      </c>
      <c r="E22" s="104">
        <v>537.48</v>
      </c>
      <c r="G22" s="121">
        <f t="shared" si="0"/>
        <v>1.0394617573107825</v>
      </c>
      <c r="I22" s="139">
        <f t="shared" si="1"/>
        <v>4.385594153846656</v>
      </c>
    </row>
    <row r="23" spans="1:9" ht="12">
      <c r="A23" s="102" t="s">
        <v>100</v>
      </c>
      <c r="B23" s="102" t="s">
        <v>11</v>
      </c>
      <c r="C23" s="104">
        <v>72930.5</v>
      </c>
      <c r="D23" s="104">
        <v>41815.33</v>
      </c>
      <c r="E23" s="104">
        <v>3399.7</v>
      </c>
      <c r="G23" s="121">
        <f t="shared" si="0"/>
        <v>4.661561349503979</v>
      </c>
      <c r="I23" s="139">
        <f t="shared" si="1"/>
        <v>27.74001720032834</v>
      </c>
    </row>
    <row r="24" spans="1:9" ht="12">
      <c r="A24" s="102" t="s">
        <v>99</v>
      </c>
      <c r="B24" s="102" t="s">
        <v>12</v>
      </c>
      <c r="C24" s="104">
        <v>2481.49</v>
      </c>
      <c r="D24" s="104">
        <v>1494.05</v>
      </c>
      <c r="E24" s="104">
        <v>31.93</v>
      </c>
      <c r="G24" s="121">
        <f t="shared" si="0"/>
        <v>1.2867269261612984</v>
      </c>
      <c r="I24" s="139">
        <f t="shared" si="1"/>
        <v>0.2605343851535382</v>
      </c>
    </row>
    <row r="25" spans="1:9" ht="12">
      <c r="A25" s="102" t="s">
        <v>98</v>
      </c>
      <c r="B25" s="102" t="s">
        <v>13</v>
      </c>
      <c r="C25" s="104">
        <v>51802.24</v>
      </c>
      <c r="D25" s="104">
        <v>31414.11</v>
      </c>
      <c r="E25" s="104">
        <v>660.43</v>
      </c>
      <c r="G25" s="121">
        <f t="shared" si="0"/>
        <v>1.274906258879925</v>
      </c>
      <c r="I25" s="139">
        <f t="shared" si="1"/>
        <v>5.3888106478844735</v>
      </c>
    </row>
    <row r="26" spans="1:9" ht="12">
      <c r="A26" s="102" t="s">
        <v>97</v>
      </c>
      <c r="B26" s="102" t="s">
        <v>14</v>
      </c>
      <c r="C26" s="104">
        <v>734.06</v>
      </c>
      <c r="D26" s="104">
        <v>287.39</v>
      </c>
      <c r="E26" s="104">
        <v>35.91</v>
      </c>
      <c r="G26" s="121">
        <f t="shared" si="0"/>
        <v>4.891970683595346</v>
      </c>
      <c r="I26" s="139">
        <f t="shared" si="1"/>
        <v>0.2930093883765599</v>
      </c>
    </row>
    <row r="27" spans="1:9" ht="12">
      <c r="A27" s="102" t="s">
        <v>96</v>
      </c>
      <c r="B27" s="102" t="s">
        <v>15</v>
      </c>
      <c r="C27" s="104">
        <v>1553.8</v>
      </c>
      <c r="D27" s="104">
        <v>1004.15</v>
      </c>
      <c r="E27" s="104">
        <v>46.66</v>
      </c>
      <c r="G27" s="121">
        <f t="shared" si="0"/>
        <v>3.002960483974771</v>
      </c>
      <c r="I27" s="139">
        <f t="shared" si="1"/>
        <v>0.3807245352729124</v>
      </c>
    </row>
    <row r="28" spans="1:9" ht="12">
      <c r="A28" s="102" t="s">
        <v>95</v>
      </c>
      <c r="B28" s="102" t="s">
        <v>16</v>
      </c>
      <c r="C28" s="104">
        <v>3150.63</v>
      </c>
      <c r="D28" s="104">
        <v>2181.11</v>
      </c>
      <c r="E28" s="104">
        <v>50.69</v>
      </c>
      <c r="G28" s="121">
        <f t="shared" si="0"/>
        <v>1.6088845722918905</v>
      </c>
      <c r="I28" s="139">
        <f t="shared" si="1"/>
        <v>0.4136075159233589</v>
      </c>
    </row>
    <row r="29" spans="1:9" ht="12">
      <c r="A29" s="102" t="s">
        <v>93</v>
      </c>
      <c r="B29" s="102" t="s">
        <v>18</v>
      </c>
      <c r="C29" s="104">
        <v>403.68</v>
      </c>
      <c r="D29" s="104">
        <v>152.33</v>
      </c>
      <c r="E29" s="104">
        <v>2.74</v>
      </c>
      <c r="G29" s="121">
        <f t="shared" si="0"/>
        <v>0.6787554498612763</v>
      </c>
      <c r="I29" s="139">
        <f t="shared" si="1"/>
        <v>0.02235716302288427</v>
      </c>
    </row>
    <row r="30" spans="1:9" ht="12">
      <c r="A30" s="102" t="s">
        <v>92</v>
      </c>
      <c r="B30" s="102" t="s">
        <v>19</v>
      </c>
      <c r="C30" s="104">
        <v>8320.75</v>
      </c>
      <c r="D30" s="104">
        <v>4933.31</v>
      </c>
      <c r="E30" s="104">
        <v>89.59</v>
      </c>
      <c r="G30" s="121">
        <f t="shared" si="0"/>
        <v>1.0767058257969535</v>
      </c>
      <c r="I30" s="139">
        <f t="shared" si="1"/>
        <v>0.7310139544599277</v>
      </c>
    </row>
    <row r="31" spans="1:9" ht="12">
      <c r="A31" s="102" t="s">
        <v>91</v>
      </c>
      <c r="B31" s="102" t="s">
        <v>20</v>
      </c>
      <c r="C31" s="104">
        <v>120.3</v>
      </c>
      <c r="D31" s="104">
        <v>47.94</v>
      </c>
      <c r="E31" s="104">
        <v>4.27</v>
      </c>
      <c r="G31" s="121">
        <f t="shared" si="0"/>
        <v>3.5494596841230255</v>
      </c>
      <c r="I31" s="139">
        <f t="shared" si="1"/>
        <v>0.034841272302086064</v>
      </c>
    </row>
    <row r="32" spans="1:9" ht="12">
      <c r="A32" s="102" t="s">
        <v>94</v>
      </c>
      <c r="B32" s="102" t="s">
        <v>17</v>
      </c>
      <c r="C32" s="104">
        <v>27432.71</v>
      </c>
      <c r="D32" s="104">
        <v>14157.85</v>
      </c>
      <c r="E32" s="104">
        <v>1288.99</v>
      </c>
      <c r="G32" s="121">
        <f t="shared" si="0"/>
        <v>4.69873373793548</v>
      </c>
      <c r="I32" s="139">
        <f t="shared" si="1"/>
        <v>10.51757648352832</v>
      </c>
    </row>
    <row r="33" spans="1:9" ht="12">
      <c r="A33" s="102" t="s">
        <v>90</v>
      </c>
      <c r="B33" s="102" t="s">
        <v>21</v>
      </c>
      <c r="C33" s="104">
        <v>7254.05</v>
      </c>
      <c r="D33" s="104">
        <v>3392.34</v>
      </c>
      <c r="E33" s="104">
        <v>90.63</v>
      </c>
      <c r="G33" s="121">
        <f t="shared" si="0"/>
        <v>1.24937104100468</v>
      </c>
      <c r="I33" s="139">
        <f t="shared" si="1"/>
        <v>0.7394998849503653</v>
      </c>
    </row>
    <row r="34" spans="1:9" ht="12">
      <c r="A34" s="102" t="s">
        <v>89</v>
      </c>
      <c r="B34" s="102" t="s">
        <v>22</v>
      </c>
      <c r="C34" s="104">
        <v>27107.24</v>
      </c>
      <c r="D34" s="104">
        <v>13092.65</v>
      </c>
      <c r="E34" s="104">
        <v>1045.94</v>
      </c>
      <c r="G34" s="121">
        <f t="shared" si="0"/>
        <v>3.8585263567961916</v>
      </c>
      <c r="I34" s="139">
        <f t="shared" si="1"/>
        <v>8.534398208815903</v>
      </c>
    </row>
    <row r="35" spans="1:9" ht="12">
      <c r="A35" s="102" t="s">
        <v>88</v>
      </c>
      <c r="B35" s="102" t="s">
        <v>23</v>
      </c>
      <c r="C35" s="104">
        <v>7610.57</v>
      </c>
      <c r="D35" s="104">
        <v>4456.52</v>
      </c>
      <c r="E35" s="104">
        <v>115.19</v>
      </c>
      <c r="G35" s="121">
        <f t="shared" si="0"/>
        <v>1.5135528613494127</v>
      </c>
      <c r="I35" s="139">
        <f t="shared" si="1"/>
        <v>0.9398983973014742</v>
      </c>
    </row>
    <row r="36" spans="1:9" ht="12">
      <c r="A36" s="102" t="s">
        <v>87</v>
      </c>
      <c r="B36" s="102" t="s">
        <v>24</v>
      </c>
      <c r="C36" s="104">
        <v>15279.5</v>
      </c>
      <c r="D36" s="104">
        <v>10821.92</v>
      </c>
      <c r="E36" s="104">
        <v>1039.39</v>
      </c>
      <c r="G36" s="121">
        <f t="shared" si="0"/>
        <v>6.802513171242515</v>
      </c>
      <c r="I36" s="139">
        <f t="shared" si="1"/>
        <v>8.480953165823243</v>
      </c>
    </row>
    <row r="37" spans="1:9" ht="12">
      <c r="A37" s="102" t="s">
        <v>86</v>
      </c>
      <c r="B37" s="102" t="s">
        <v>25</v>
      </c>
      <c r="C37" s="104">
        <v>1353.32</v>
      </c>
      <c r="D37" s="104">
        <v>778.11</v>
      </c>
      <c r="E37" s="104">
        <v>28.74</v>
      </c>
      <c r="G37" s="121">
        <f t="shared" si="0"/>
        <v>2.1236662430171727</v>
      </c>
      <c r="I37" s="139">
        <f t="shared" si="1"/>
        <v>0.2345054252838299</v>
      </c>
    </row>
    <row r="38" spans="1:9" ht="12">
      <c r="A38" s="102" t="s">
        <v>85</v>
      </c>
      <c r="B38" s="102" t="s">
        <v>26</v>
      </c>
      <c r="C38" s="104">
        <v>2180.49</v>
      </c>
      <c r="D38" s="104">
        <v>1285</v>
      </c>
      <c r="E38" s="104">
        <v>45.47</v>
      </c>
      <c r="G38" s="121">
        <f t="shared" si="0"/>
        <v>2.0853110997986692</v>
      </c>
      <c r="I38" s="139">
        <f t="shared" si="1"/>
        <v>0.3710146725001999</v>
      </c>
    </row>
    <row r="39" spans="1:9" ht="12">
      <c r="A39" s="102" t="s">
        <v>84</v>
      </c>
      <c r="B39" s="102" t="s">
        <v>27</v>
      </c>
      <c r="C39" s="104">
        <v>3933.3</v>
      </c>
      <c r="D39" s="104">
        <v>1528.66</v>
      </c>
      <c r="E39" s="104">
        <v>75.05</v>
      </c>
      <c r="G39" s="121">
        <f t="shared" si="0"/>
        <v>1.9080670175170975</v>
      </c>
      <c r="I39" s="139">
        <f t="shared" si="1"/>
        <v>0.6123741185647681</v>
      </c>
    </row>
    <row r="40" spans="1:9" ht="12">
      <c r="A40" s="102" t="s">
        <v>83</v>
      </c>
      <c r="B40" s="102" t="s">
        <v>28</v>
      </c>
      <c r="C40" s="104">
        <v>5881.43</v>
      </c>
      <c r="D40" s="104">
        <v>2780.11</v>
      </c>
      <c r="E40" s="104">
        <v>167.63</v>
      </c>
      <c r="G40" s="121">
        <f t="shared" si="0"/>
        <v>2.850157189663058</v>
      </c>
      <c r="I40" s="139">
        <f t="shared" si="1"/>
        <v>1.3677851231847045</v>
      </c>
    </row>
    <row r="41" spans="1:11" ht="12">
      <c r="A41" s="102" t="s">
        <v>81</v>
      </c>
      <c r="B41" s="102" t="s">
        <v>30</v>
      </c>
      <c r="C41" s="104" t="s">
        <v>41</v>
      </c>
      <c r="D41" s="104" t="s">
        <v>41</v>
      </c>
      <c r="E41" s="104" t="s">
        <v>41</v>
      </c>
      <c r="G41" s="121"/>
      <c r="K41" s="139">
        <f>8.47/444.07*100</f>
        <v>1.9073569482288828</v>
      </c>
    </row>
    <row r="42" spans="1:9" ht="12">
      <c r="A42" s="102" t="s">
        <v>80</v>
      </c>
      <c r="B42" s="102" t="s">
        <v>31</v>
      </c>
      <c r="C42" s="104">
        <v>4475.34</v>
      </c>
      <c r="D42" s="104">
        <v>1737.57</v>
      </c>
      <c r="E42" s="104">
        <v>82.26</v>
      </c>
      <c r="G42" s="121">
        <f aca="true" t="shared" si="2" ref="G42:G43">E42/C42*100</f>
        <v>1.83807263805655</v>
      </c>
      <c r="I42" s="139"/>
    </row>
    <row r="43" spans="1:9" ht="12">
      <c r="A43" s="102" t="s">
        <v>79</v>
      </c>
      <c r="B43" s="102" t="s">
        <v>32</v>
      </c>
      <c r="C43" s="104">
        <v>9953.49</v>
      </c>
      <c r="D43" s="104">
        <v>3914.8</v>
      </c>
      <c r="E43" s="104">
        <v>168.1</v>
      </c>
      <c r="G43" s="121">
        <f t="shared" si="2"/>
        <v>1.6888548639723353</v>
      </c>
      <c r="I43" s="139"/>
    </row>
    <row r="44" spans="1:9" ht="12">
      <c r="A44" s="102" t="s">
        <v>82</v>
      </c>
      <c r="B44" s="102" t="s">
        <v>29</v>
      </c>
      <c r="C44" s="104">
        <v>28233.38</v>
      </c>
      <c r="D44" s="104">
        <v>9936.29</v>
      </c>
      <c r="E44" s="104">
        <v>935.17</v>
      </c>
      <c r="G44" s="121">
        <f>E44/C44*100</f>
        <v>3.312284961984714</v>
      </c>
      <c r="I44" s="139"/>
    </row>
    <row r="45" spans="1:5" ht="12">
      <c r="A45" s="102"/>
      <c r="B45" s="102"/>
      <c r="C45" s="103"/>
      <c r="D45" s="103"/>
      <c r="E45" s="103"/>
    </row>
    <row r="46" ht="12">
      <c r="A46" s="100" t="s">
        <v>70</v>
      </c>
    </row>
    <row r="47" spans="1:2" ht="12">
      <c r="A47" s="100" t="s">
        <v>41</v>
      </c>
      <c r="B47" s="100" t="s">
        <v>67</v>
      </c>
    </row>
  </sheetData>
  <printOptions/>
  <pageMargins left="0.75" right="0.75" top="1" bottom="1" header="0.5" footer="0.5"/>
  <pageSetup fitToHeight="0" fitToWidth="0" horizontalDpi="300" verticalDpi="300" orientation="portrait" pageOrder="overThenDown" paperSize="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workbookViewId="0" topLeftCell="A1"/>
  </sheetViews>
  <sheetFormatPr defaultColWidth="9.140625" defaultRowHeight="12"/>
  <cols>
    <col min="1" max="16384" width="9.140625" style="115" customWidth="1"/>
  </cols>
  <sheetData>
    <row r="1" spans="1:11" ht="12">
      <c r="A1" s="107" t="s">
        <v>272</v>
      </c>
      <c r="B1" s="162"/>
      <c r="C1" s="162"/>
      <c r="D1" s="162"/>
      <c r="E1" s="162"/>
      <c r="G1" s="107" t="s">
        <v>272</v>
      </c>
      <c r="H1" s="162"/>
      <c r="I1" s="162"/>
      <c r="J1" s="162"/>
      <c r="K1" s="162"/>
    </row>
    <row r="2" spans="1:11" ht="12">
      <c r="A2" s="162"/>
      <c r="B2" s="162"/>
      <c r="C2" s="162"/>
      <c r="D2" s="162"/>
      <c r="E2" s="162"/>
      <c r="G2" s="162"/>
      <c r="H2" s="162"/>
      <c r="I2" s="162"/>
      <c r="J2" s="162"/>
      <c r="K2" s="162"/>
    </row>
    <row r="3" spans="1:11" ht="12">
      <c r="A3" s="107" t="s">
        <v>141</v>
      </c>
      <c r="B3" s="163">
        <v>44371.79528935185</v>
      </c>
      <c r="C3" s="162"/>
      <c r="D3" s="162"/>
      <c r="E3" s="162"/>
      <c r="G3" s="107" t="s">
        <v>141</v>
      </c>
      <c r="H3" s="163">
        <v>44371.79528935185</v>
      </c>
      <c r="I3" s="162"/>
      <c r="J3" s="162"/>
      <c r="K3" s="162"/>
    </row>
    <row r="4" spans="1:11" ht="12">
      <c r="A4" s="107" t="s">
        <v>140</v>
      </c>
      <c r="B4" s="163">
        <v>44390.66518196759</v>
      </c>
      <c r="C4" s="162"/>
      <c r="D4" s="162"/>
      <c r="E4" s="162"/>
      <c r="G4" s="107" t="s">
        <v>140</v>
      </c>
      <c r="H4" s="163">
        <v>44390.66518196759</v>
      </c>
      <c r="I4" s="162"/>
      <c r="J4" s="162"/>
      <c r="K4" s="162"/>
    </row>
    <row r="5" spans="1:11" ht="12">
      <c r="A5" s="107" t="s">
        <v>139</v>
      </c>
      <c r="B5" s="107" t="s">
        <v>138</v>
      </c>
      <c r="C5" s="162"/>
      <c r="D5" s="162"/>
      <c r="E5" s="162"/>
      <c r="G5" s="107" t="s">
        <v>139</v>
      </c>
      <c r="H5" s="107" t="s">
        <v>138</v>
      </c>
      <c r="I5" s="162"/>
      <c r="J5" s="162"/>
      <c r="K5" s="162"/>
    </row>
    <row r="6" spans="1:11" ht="12">
      <c r="A6" s="162"/>
      <c r="B6" s="162"/>
      <c r="C6" s="162"/>
      <c r="D6" s="162"/>
      <c r="E6" s="162"/>
      <c r="G6" s="162"/>
      <c r="H6" s="162"/>
      <c r="I6" s="162"/>
      <c r="J6" s="162"/>
      <c r="K6" s="162"/>
    </row>
    <row r="7" spans="1:11" ht="12">
      <c r="A7" s="107" t="s">
        <v>273</v>
      </c>
      <c r="B7" s="107" t="s">
        <v>301</v>
      </c>
      <c r="C7" s="162"/>
      <c r="D7" s="162"/>
      <c r="E7" s="162"/>
      <c r="G7" s="107" t="s">
        <v>273</v>
      </c>
      <c r="H7" s="107" t="s">
        <v>301</v>
      </c>
      <c r="I7" s="162"/>
      <c r="J7" s="162"/>
      <c r="K7" s="162"/>
    </row>
    <row r="8" spans="1:11" ht="12">
      <c r="A8" s="107" t="s">
        <v>154</v>
      </c>
      <c r="B8" s="107" t="s">
        <v>274</v>
      </c>
      <c r="C8" s="162"/>
      <c r="D8" s="162"/>
      <c r="E8" s="162"/>
      <c r="G8" s="107" t="s">
        <v>154</v>
      </c>
      <c r="H8" s="107" t="s">
        <v>274</v>
      </c>
      <c r="I8" s="162"/>
      <c r="J8" s="162"/>
      <c r="K8" s="162"/>
    </row>
    <row r="9" spans="1:11" ht="12">
      <c r="A9" s="107" t="s">
        <v>202</v>
      </c>
      <c r="B9" s="107" t="s">
        <v>302</v>
      </c>
      <c r="C9" s="162"/>
      <c r="D9" s="162"/>
      <c r="E9" s="162"/>
      <c r="G9" s="107" t="s">
        <v>202</v>
      </c>
      <c r="H9" s="107" t="s">
        <v>302</v>
      </c>
      <c r="I9" s="162"/>
      <c r="J9" s="162"/>
      <c r="K9" s="162"/>
    </row>
    <row r="10" spans="1:11" ht="12">
      <c r="A10" s="162"/>
      <c r="B10" s="162"/>
      <c r="C10" s="162"/>
      <c r="D10" s="162"/>
      <c r="E10" s="162"/>
      <c r="G10" s="162"/>
      <c r="H10" s="162"/>
      <c r="I10" s="162"/>
      <c r="J10" s="162"/>
      <c r="K10" s="162"/>
    </row>
    <row r="11" spans="1:11" ht="12">
      <c r="A11" s="109" t="s">
        <v>864</v>
      </c>
      <c r="B11" s="109" t="s">
        <v>115</v>
      </c>
      <c r="C11" s="109" t="s">
        <v>112</v>
      </c>
      <c r="D11" s="109" t="s">
        <v>111</v>
      </c>
      <c r="E11" s="109" t="s">
        <v>287</v>
      </c>
      <c r="G11" s="109" t="s">
        <v>864</v>
      </c>
      <c r="H11" s="109" t="s">
        <v>115</v>
      </c>
      <c r="I11" s="109" t="s">
        <v>112</v>
      </c>
      <c r="J11" s="109" t="s">
        <v>111</v>
      </c>
      <c r="K11" s="109" t="s">
        <v>287</v>
      </c>
    </row>
    <row r="12" spans="1:11" ht="12">
      <c r="A12" s="109" t="s">
        <v>295</v>
      </c>
      <c r="B12" s="110">
        <v>100.02</v>
      </c>
      <c r="C12" s="110">
        <v>131.72</v>
      </c>
      <c r="D12" s="110">
        <v>165.41</v>
      </c>
      <c r="E12" s="111">
        <v>130.38</v>
      </c>
      <c r="G12" s="109" t="s">
        <v>295</v>
      </c>
      <c r="H12" s="111" t="s">
        <v>44</v>
      </c>
      <c r="I12" s="111" t="s">
        <v>44</v>
      </c>
      <c r="J12" s="111" t="s">
        <v>45</v>
      </c>
      <c r="K12" s="111" t="s">
        <v>46</v>
      </c>
    </row>
    <row r="13" spans="1:11" ht="12">
      <c r="A13" s="109" t="s">
        <v>2</v>
      </c>
      <c r="B13" s="110">
        <v>100</v>
      </c>
      <c r="C13" s="110">
        <v>211.31</v>
      </c>
      <c r="D13" s="110">
        <v>159.91</v>
      </c>
      <c r="E13" s="110">
        <v>97.22</v>
      </c>
      <c r="G13" s="109" t="s">
        <v>2</v>
      </c>
      <c r="H13" s="111" t="s">
        <v>44</v>
      </c>
      <c r="I13" s="111" t="s">
        <v>44</v>
      </c>
      <c r="J13" s="111" t="s">
        <v>44</v>
      </c>
      <c r="K13" s="111" t="s">
        <v>44</v>
      </c>
    </row>
    <row r="14" spans="1:11" ht="12">
      <c r="A14" s="109" t="s">
        <v>3</v>
      </c>
      <c r="B14" s="110">
        <v>100</v>
      </c>
      <c r="C14" s="110">
        <v>106.07</v>
      </c>
      <c r="D14" s="110">
        <v>122.57</v>
      </c>
      <c r="E14" s="110">
        <v>105.28</v>
      </c>
      <c r="G14" s="109" t="s">
        <v>3</v>
      </c>
      <c r="H14" s="111" t="s">
        <v>44</v>
      </c>
      <c r="I14" s="111" t="s">
        <v>44</v>
      </c>
      <c r="J14" s="111" t="s">
        <v>44</v>
      </c>
      <c r="K14" s="111" t="s">
        <v>44</v>
      </c>
    </row>
    <row r="15" spans="1:11" ht="12">
      <c r="A15" s="109" t="s">
        <v>4</v>
      </c>
      <c r="B15" s="110">
        <v>100</v>
      </c>
      <c r="C15" s="110">
        <v>102.3</v>
      </c>
      <c r="D15" s="110">
        <v>140.5</v>
      </c>
      <c r="E15" s="110">
        <v>112.7</v>
      </c>
      <c r="G15" s="109" t="s">
        <v>4</v>
      </c>
      <c r="H15" s="111" t="s">
        <v>44</v>
      </c>
      <c r="I15" s="111" t="s">
        <v>44</v>
      </c>
      <c r="J15" s="111" t="s">
        <v>44</v>
      </c>
      <c r="K15" s="111" t="s">
        <v>44</v>
      </c>
    </row>
    <row r="16" spans="1:11" ht="12">
      <c r="A16" s="109" t="s">
        <v>5</v>
      </c>
      <c r="B16" s="110">
        <v>100</v>
      </c>
      <c r="C16" s="110">
        <v>99.92</v>
      </c>
      <c r="D16" s="110">
        <v>102.11</v>
      </c>
      <c r="E16" s="110">
        <v>104.68</v>
      </c>
      <c r="G16" s="109" t="s">
        <v>5</v>
      </c>
      <c r="H16" s="111" t="s">
        <v>44</v>
      </c>
      <c r="I16" s="111" t="s">
        <v>44</v>
      </c>
      <c r="J16" s="111" t="s">
        <v>44</v>
      </c>
      <c r="K16" s="111" t="s">
        <v>44</v>
      </c>
    </row>
    <row r="17" spans="1:11" ht="12">
      <c r="A17" s="109" t="s">
        <v>6</v>
      </c>
      <c r="B17" s="110">
        <v>100.1</v>
      </c>
      <c r="C17" s="110">
        <v>133.3</v>
      </c>
      <c r="D17" s="110">
        <v>170.6</v>
      </c>
      <c r="E17" s="110">
        <v>103.3</v>
      </c>
      <c r="G17" s="109" t="s">
        <v>6</v>
      </c>
      <c r="H17" s="111" t="s">
        <v>44</v>
      </c>
      <c r="I17" s="111" t="s">
        <v>44</v>
      </c>
      <c r="J17" s="111" t="s">
        <v>44</v>
      </c>
      <c r="K17" s="111" t="s">
        <v>44</v>
      </c>
    </row>
    <row r="18" spans="1:11" ht="12">
      <c r="A18" s="109" t="s">
        <v>7</v>
      </c>
      <c r="B18" s="110">
        <v>100</v>
      </c>
      <c r="C18" s="110">
        <v>131.98</v>
      </c>
      <c r="D18" s="110">
        <v>168.42</v>
      </c>
      <c r="E18" s="110">
        <v>119.56</v>
      </c>
      <c r="G18" s="109" t="s">
        <v>7</v>
      </c>
      <c r="H18" s="111" t="s">
        <v>44</v>
      </c>
      <c r="I18" s="111" t="s">
        <v>44</v>
      </c>
      <c r="J18" s="111" t="s">
        <v>44</v>
      </c>
      <c r="K18" s="111" t="s">
        <v>44</v>
      </c>
    </row>
    <row r="19" spans="1:11" ht="12">
      <c r="A19" s="109" t="s">
        <v>8</v>
      </c>
      <c r="B19" s="110">
        <v>100</v>
      </c>
      <c r="C19" s="110">
        <v>138.91</v>
      </c>
      <c r="D19" s="110">
        <v>186.16</v>
      </c>
      <c r="E19" s="110">
        <v>139.96</v>
      </c>
      <c r="G19" s="109" t="s">
        <v>8</v>
      </c>
      <c r="H19" s="111" t="s">
        <v>44</v>
      </c>
      <c r="I19" s="111" t="s">
        <v>44</v>
      </c>
      <c r="J19" s="111" t="s">
        <v>44</v>
      </c>
      <c r="K19" s="111" t="s">
        <v>44</v>
      </c>
    </row>
    <row r="20" spans="1:11" ht="12">
      <c r="A20" s="109" t="s">
        <v>9</v>
      </c>
      <c r="B20" s="110">
        <v>100</v>
      </c>
      <c r="C20" s="110">
        <v>98.79</v>
      </c>
      <c r="D20" s="110">
        <v>128.76</v>
      </c>
      <c r="E20" s="110">
        <v>101.11</v>
      </c>
      <c r="G20" s="109" t="s">
        <v>9</v>
      </c>
      <c r="H20" s="111" t="s">
        <v>44</v>
      </c>
      <c r="I20" s="111" t="s">
        <v>44</v>
      </c>
      <c r="J20" s="111" t="s">
        <v>44</v>
      </c>
      <c r="K20" s="111" t="s">
        <v>44</v>
      </c>
    </row>
    <row r="21" spans="1:11" ht="12">
      <c r="A21" s="109" t="s">
        <v>10</v>
      </c>
      <c r="B21" s="110">
        <v>100</v>
      </c>
      <c r="C21" s="110">
        <v>136.62</v>
      </c>
      <c r="D21" s="110">
        <v>134.6</v>
      </c>
      <c r="E21" s="110">
        <v>106.2</v>
      </c>
      <c r="G21" s="109" t="s">
        <v>10</v>
      </c>
      <c r="H21" s="111" t="s">
        <v>44</v>
      </c>
      <c r="I21" s="111" t="s">
        <v>44</v>
      </c>
      <c r="J21" s="111" t="s">
        <v>44</v>
      </c>
      <c r="K21" s="111" t="s">
        <v>44</v>
      </c>
    </row>
    <row r="22" spans="1:11" ht="12">
      <c r="A22" s="109" t="s">
        <v>11</v>
      </c>
      <c r="B22" s="110">
        <v>100</v>
      </c>
      <c r="C22" s="110">
        <v>143.31</v>
      </c>
      <c r="D22" s="110">
        <v>200.72</v>
      </c>
      <c r="E22" s="110">
        <v>194.66</v>
      </c>
      <c r="G22" s="109" t="s">
        <v>11</v>
      </c>
      <c r="H22" s="111" t="s">
        <v>44</v>
      </c>
      <c r="I22" s="111" t="s">
        <v>44</v>
      </c>
      <c r="J22" s="111" t="s">
        <v>44</v>
      </c>
      <c r="K22" s="111" t="s">
        <v>44</v>
      </c>
    </row>
    <row r="23" spans="1:11" ht="12">
      <c r="A23" s="109" t="s">
        <v>12</v>
      </c>
      <c r="B23" s="110">
        <v>100</v>
      </c>
      <c r="C23" s="110">
        <v>126.14</v>
      </c>
      <c r="D23" s="110">
        <v>155.85</v>
      </c>
      <c r="E23" s="110">
        <v>133.8</v>
      </c>
      <c r="G23" s="109" t="s">
        <v>12</v>
      </c>
      <c r="H23" s="111" t="s">
        <v>44</v>
      </c>
      <c r="I23" s="111" t="s">
        <v>44</v>
      </c>
      <c r="J23" s="111" t="s">
        <v>44</v>
      </c>
      <c r="K23" s="111" t="s">
        <v>44</v>
      </c>
    </row>
    <row r="24" spans="1:11" ht="12">
      <c r="A24" s="109" t="s">
        <v>13</v>
      </c>
      <c r="B24" s="110">
        <v>100</v>
      </c>
      <c r="C24" s="110">
        <v>108.2</v>
      </c>
      <c r="D24" s="110">
        <v>119.7</v>
      </c>
      <c r="E24" s="110">
        <v>116.4</v>
      </c>
      <c r="G24" s="109" t="s">
        <v>13</v>
      </c>
      <c r="H24" s="111" t="s">
        <v>44</v>
      </c>
      <c r="I24" s="111" t="s">
        <v>44</v>
      </c>
      <c r="J24" s="111" t="s">
        <v>44</v>
      </c>
      <c r="K24" s="111" t="s">
        <v>44</v>
      </c>
    </row>
    <row r="25" spans="1:11" ht="12">
      <c r="A25" s="109" t="s">
        <v>14</v>
      </c>
      <c r="B25" s="110">
        <v>100</v>
      </c>
      <c r="C25" s="110">
        <v>95.41</v>
      </c>
      <c r="D25" s="110">
        <v>148.26</v>
      </c>
      <c r="E25" s="110">
        <v>110.43</v>
      </c>
      <c r="G25" s="109" t="s">
        <v>14</v>
      </c>
      <c r="H25" s="111" t="s">
        <v>44</v>
      </c>
      <c r="I25" s="111" t="s">
        <v>44</v>
      </c>
      <c r="J25" s="111" t="s">
        <v>44</v>
      </c>
      <c r="K25" s="111" t="s">
        <v>44</v>
      </c>
    </row>
    <row r="26" spans="1:11" ht="12">
      <c r="A26" s="109" t="s">
        <v>15</v>
      </c>
      <c r="B26" s="110">
        <v>100</v>
      </c>
      <c r="C26" s="110">
        <v>117.14</v>
      </c>
      <c r="D26" s="110">
        <v>149.34</v>
      </c>
      <c r="E26" s="110">
        <v>109.16</v>
      </c>
      <c r="G26" s="109" t="s">
        <v>15</v>
      </c>
      <c r="H26" s="111" t="s">
        <v>44</v>
      </c>
      <c r="I26" s="111" t="s">
        <v>44</v>
      </c>
      <c r="J26" s="111" t="s">
        <v>44</v>
      </c>
      <c r="K26" s="111" t="s">
        <v>44</v>
      </c>
    </row>
    <row r="27" spans="1:11" ht="12">
      <c r="A27" s="109" t="s">
        <v>16</v>
      </c>
      <c r="B27" s="110">
        <v>100</v>
      </c>
      <c r="C27" s="110">
        <v>139.54</v>
      </c>
      <c r="D27" s="110">
        <v>183.58</v>
      </c>
      <c r="E27" s="110">
        <v>126.63</v>
      </c>
      <c r="G27" s="109" t="s">
        <v>16</v>
      </c>
      <c r="H27" s="111" t="s">
        <v>44</v>
      </c>
      <c r="I27" s="111" t="s">
        <v>44</v>
      </c>
      <c r="J27" s="111" t="s">
        <v>44</v>
      </c>
      <c r="K27" s="111" t="s">
        <v>44</v>
      </c>
    </row>
    <row r="28" spans="1:11" ht="12">
      <c r="A28" s="109" t="s">
        <v>18</v>
      </c>
      <c r="B28" s="110">
        <v>100</v>
      </c>
      <c r="C28" s="110">
        <v>110.97</v>
      </c>
      <c r="D28" s="110">
        <v>109.26</v>
      </c>
      <c r="E28" s="110">
        <v>90.18</v>
      </c>
      <c r="G28" s="109" t="s">
        <v>18</v>
      </c>
      <c r="H28" s="111" t="s">
        <v>44</v>
      </c>
      <c r="I28" s="111" t="s">
        <v>44</v>
      </c>
      <c r="J28" s="111" t="s">
        <v>44</v>
      </c>
      <c r="K28" s="111" t="s">
        <v>44</v>
      </c>
    </row>
    <row r="29" spans="1:11" ht="12">
      <c r="A29" s="109" t="s">
        <v>19</v>
      </c>
      <c r="B29" s="110">
        <v>100</v>
      </c>
      <c r="C29" s="110">
        <v>124.71</v>
      </c>
      <c r="D29" s="110">
        <v>169.17</v>
      </c>
      <c r="E29" s="110">
        <v>147.12</v>
      </c>
      <c r="G29" s="109" t="s">
        <v>19</v>
      </c>
      <c r="H29" s="111" t="s">
        <v>44</v>
      </c>
      <c r="I29" s="111" t="s">
        <v>44</v>
      </c>
      <c r="J29" s="111" t="s">
        <v>44</v>
      </c>
      <c r="K29" s="111" t="s">
        <v>44</v>
      </c>
    </row>
    <row r="30" spans="1:11" ht="12">
      <c r="A30" s="109" t="s">
        <v>20</v>
      </c>
      <c r="B30" s="110">
        <v>100</v>
      </c>
      <c r="C30" s="110">
        <v>105.57</v>
      </c>
      <c r="D30" s="110">
        <v>139.87</v>
      </c>
      <c r="E30" s="110">
        <v>104.49</v>
      </c>
      <c r="G30" s="109" t="s">
        <v>20</v>
      </c>
      <c r="H30" s="111" t="s">
        <v>44</v>
      </c>
      <c r="I30" s="111" t="s">
        <v>44</v>
      </c>
      <c r="J30" s="111" t="s">
        <v>44</v>
      </c>
      <c r="K30" s="111" t="s">
        <v>44</v>
      </c>
    </row>
    <row r="31" spans="1:11" ht="12">
      <c r="A31" s="109" t="s">
        <v>17</v>
      </c>
      <c r="B31" s="110">
        <v>100</v>
      </c>
      <c r="C31" s="110">
        <v>118.9</v>
      </c>
      <c r="D31" s="110">
        <v>138.3</v>
      </c>
      <c r="E31" s="110">
        <v>91.4</v>
      </c>
      <c r="G31" s="109" t="s">
        <v>17</v>
      </c>
      <c r="H31" s="111" t="s">
        <v>44</v>
      </c>
      <c r="I31" s="111" t="s">
        <v>44</v>
      </c>
      <c r="J31" s="111" t="s">
        <v>44</v>
      </c>
      <c r="K31" s="111" t="s">
        <v>44</v>
      </c>
    </row>
    <row r="32" spans="1:11" ht="12">
      <c r="A32" s="109" t="s">
        <v>21</v>
      </c>
      <c r="B32" s="110">
        <v>100</v>
      </c>
      <c r="C32" s="110">
        <v>110.7</v>
      </c>
      <c r="D32" s="110">
        <v>128.4</v>
      </c>
      <c r="E32" s="110">
        <v>90.2</v>
      </c>
      <c r="G32" s="109" t="s">
        <v>21</v>
      </c>
      <c r="H32" s="111" t="s">
        <v>44</v>
      </c>
      <c r="I32" s="111" t="s">
        <v>44</v>
      </c>
      <c r="J32" s="111" t="s">
        <v>44</v>
      </c>
      <c r="K32" s="111" t="s">
        <v>46</v>
      </c>
    </row>
    <row r="33" spans="1:11" ht="12">
      <c r="A33" s="109" t="s">
        <v>22</v>
      </c>
      <c r="B33" s="110">
        <v>100</v>
      </c>
      <c r="C33" s="110">
        <v>115.71</v>
      </c>
      <c r="D33" s="110">
        <v>249.95</v>
      </c>
      <c r="E33" s="110">
        <v>146.22</v>
      </c>
      <c r="G33" s="109" t="s">
        <v>22</v>
      </c>
      <c r="H33" s="111" t="s">
        <v>44</v>
      </c>
      <c r="I33" s="111" t="s">
        <v>44</v>
      </c>
      <c r="J33" s="111" t="s">
        <v>45</v>
      </c>
      <c r="K33" s="111" t="s">
        <v>45</v>
      </c>
    </row>
    <row r="34" spans="1:11" ht="12">
      <c r="A34" s="109" t="s">
        <v>23</v>
      </c>
      <c r="B34" s="110">
        <v>100</v>
      </c>
      <c r="C34" s="110">
        <v>139.98</v>
      </c>
      <c r="D34" s="110">
        <v>147.89</v>
      </c>
      <c r="E34" s="110">
        <v>118.6</v>
      </c>
      <c r="G34" s="109" t="s">
        <v>23</v>
      </c>
      <c r="H34" s="111" t="s">
        <v>44</v>
      </c>
      <c r="I34" s="111" t="s">
        <v>44</v>
      </c>
      <c r="J34" s="111" t="s">
        <v>44</v>
      </c>
      <c r="K34" s="111" t="s">
        <v>44</v>
      </c>
    </row>
    <row r="35" spans="1:11" ht="12">
      <c r="A35" s="109" t="s">
        <v>24</v>
      </c>
      <c r="B35" s="110">
        <v>100</v>
      </c>
      <c r="C35" s="110">
        <v>120.45</v>
      </c>
      <c r="D35" s="110">
        <v>184.82</v>
      </c>
      <c r="E35" s="110">
        <v>164.55</v>
      </c>
      <c r="G35" s="109" t="s">
        <v>24</v>
      </c>
      <c r="H35" s="111" t="s">
        <v>44</v>
      </c>
      <c r="I35" s="111" t="s">
        <v>44</v>
      </c>
      <c r="J35" s="111" t="s">
        <v>44</v>
      </c>
      <c r="K35" s="111" t="s">
        <v>44</v>
      </c>
    </row>
    <row r="36" spans="1:11" ht="12">
      <c r="A36" s="109" t="s">
        <v>25</v>
      </c>
      <c r="B36" s="110">
        <v>100</v>
      </c>
      <c r="C36" s="110">
        <v>138.05</v>
      </c>
      <c r="D36" s="110">
        <v>202.46</v>
      </c>
      <c r="E36" s="110">
        <v>177.28</v>
      </c>
      <c r="G36" s="109" t="s">
        <v>25</v>
      </c>
      <c r="H36" s="111" t="s">
        <v>44</v>
      </c>
      <c r="I36" s="111" t="s">
        <v>44</v>
      </c>
      <c r="J36" s="111" t="s">
        <v>44</v>
      </c>
      <c r="K36" s="111" t="s">
        <v>44</v>
      </c>
    </row>
    <row r="37" spans="1:11" ht="12">
      <c r="A37" s="109" t="s">
        <v>26</v>
      </c>
      <c r="B37" s="110">
        <v>100</v>
      </c>
      <c r="C37" s="110">
        <v>99.32</v>
      </c>
      <c r="D37" s="110">
        <v>137.19</v>
      </c>
      <c r="E37" s="110">
        <v>129.45</v>
      </c>
      <c r="G37" s="109" t="s">
        <v>26</v>
      </c>
      <c r="H37" s="111" t="s">
        <v>44</v>
      </c>
      <c r="I37" s="111" t="s">
        <v>44</v>
      </c>
      <c r="J37" s="111" t="s">
        <v>44</v>
      </c>
      <c r="K37" s="111" t="s">
        <v>44</v>
      </c>
    </row>
    <row r="38" spans="1:11" ht="12">
      <c r="A38" s="109" t="s">
        <v>27</v>
      </c>
      <c r="B38" s="110">
        <v>100</v>
      </c>
      <c r="C38" s="110">
        <v>101.03</v>
      </c>
      <c r="D38" s="110">
        <v>106.63</v>
      </c>
      <c r="E38" s="110">
        <v>106.52</v>
      </c>
      <c r="G38" s="109" t="s">
        <v>27</v>
      </c>
      <c r="H38" s="111" t="s">
        <v>44</v>
      </c>
      <c r="I38" s="111" t="s">
        <v>44</v>
      </c>
      <c r="J38" s="111" t="s">
        <v>44</v>
      </c>
      <c r="K38" s="111" t="s">
        <v>44</v>
      </c>
    </row>
    <row r="39" spans="1:11" ht="12">
      <c r="A39" s="109" t="s">
        <v>28</v>
      </c>
      <c r="B39" s="110">
        <v>100</v>
      </c>
      <c r="C39" s="110">
        <v>117.36</v>
      </c>
      <c r="D39" s="110">
        <v>120.49</v>
      </c>
      <c r="E39" s="110">
        <v>103.06</v>
      </c>
      <c r="G39" s="109" t="s">
        <v>28</v>
      </c>
      <c r="H39" s="111" t="s">
        <v>44</v>
      </c>
      <c r="I39" s="111" t="s">
        <v>44</v>
      </c>
      <c r="J39" s="111" t="s">
        <v>44</v>
      </c>
      <c r="K39" s="111" t="s">
        <v>44</v>
      </c>
    </row>
    <row r="40" spans="1:11" ht="12">
      <c r="A40" s="109" t="s">
        <v>29</v>
      </c>
      <c r="B40" s="110">
        <v>100</v>
      </c>
      <c r="C40" s="110">
        <v>121.05</v>
      </c>
      <c r="D40" s="110">
        <v>130.88</v>
      </c>
      <c r="E40" s="110">
        <v>127.71</v>
      </c>
      <c r="G40" s="109" t="s">
        <v>29</v>
      </c>
      <c r="H40" s="111" t="s">
        <v>44</v>
      </c>
      <c r="I40" s="111" t="s">
        <v>44</v>
      </c>
      <c r="J40" s="111" t="s">
        <v>44</v>
      </c>
      <c r="K40" s="111" t="s">
        <v>61</v>
      </c>
    </row>
    <row r="41" spans="1:11" ht="12">
      <c r="A41" s="162"/>
      <c r="B41" s="162"/>
      <c r="C41" s="162"/>
      <c r="D41" s="162"/>
      <c r="E41" s="162"/>
      <c r="G41" s="162"/>
      <c r="H41" s="162"/>
      <c r="I41" s="162"/>
      <c r="J41" s="162"/>
      <c r="K41" s="162"/>
    </row>
    <row r="42" spans="7:11" ht="12">
      <c r="G42" s="107" t="s">
        <v>71</v>
      </c>
      <c r="H42" s="162"/>
      <c r="I42" s="162"/>
      <c r="J42" s="162"/>
      <c r="K42" s="107" t="s">
        <v>70</v>
      </c>
    </row>
    <row r="43" spans="7:11" ht="12">
      <c r="G43" s="107" t="s">
        <v>69</v>
      </c>
      <c r="H43" s="107" t="s">
        <v>68</v>
      </c>
      <c r="I43" s="162"/>
      <c r="J43" s="162"/>
      <c r="K43" s="107" t="s">
        <v>41</v>
      </c>
    </row>
    <row r="44" spans="7:11" ht="12">
      <c r="G44" s="107" t="s">
        <v>66</v>
      </c>
      <c r="H44" s="107" t="s">
        <v>65</v>
      </c>
      <c r="I44" s="162"/>
      <c r="J44" s="162"/>
      <c r="K44" s="162"/>
    </row>
    <row r="45" spans="7:11" ht="12">
      <c r="G45" s="107" t="s">
        <v>64</v>
      </c>
      <c r="H45" s="107" t="s">
        <v>63</v>
      </c>
      <c r="I45" s="162"/>
      <c r="J45" s="162"/>
      <c r="K45" s="162"/>
    </row>
    <row r="46" spans="7:11" ht="12">
      <c r="G46" s="107" t="s">
        <v>46</v>
      </c>
      <c r="H46" s="107" t="s">
        <v>62</v>
      </c>
      <c r="I46" s="162"/>
      <c r="J46" s="162"/>
      <c r="K46" s="162"/>
    </row>
    <row r="47" spans="7:11" ht="12">
      <c r="G47" s="107" t="s">
        <v>61</v>
      </c>
      <c r="H47" s="107" t="s">
        <v>60</v>
      </c>
      <c r="I47" s="162"/>
      <c r="J47" s="162"/>
      <c r="K47" s="162"/>
    </row>
    <row r="48" spans="7:11" ht="12">
      <c r="G48" s="107" t="s">
        <v>59</v>
      </c>
      <c r="H48" s="107" t="s">
        <v>58</v>
      </c>
      <c r="I48" s="162"/>
      <c r="J48" s="162"/>
      <c r="K48" s="162"/>
    </row>
    <row r="49" spans="7:11" ht="12">
      <c r="G49" s="107" t="s">
        <v>45</v>
      </c>
      <c r="H49" s="107" t="s">
        <v>57</v>
      </c>
      <c r="I49" s="162"/>
      <c r="J49" s="162"/>
      <c r="K49" s="162"/>
    </row>
    <row r="50" spans="7:11" ht="12">
      <c r="G50" s="107" t="s">
        <v>56</v>
      </c>
      <c r="H50" s="107" t="s">
        <v>55</v>
      </c>
      <c r="I50" s="162"/>
      <c r="J50" s="162"/>
      <c r="K50" s="162"/>
    </row>
    <row r="51" spans="7:11" ht="12">
      <c r="G51" s="107" t="s">
        <v>54</v>
      </c>
      <c r="H51" s="107" t="s">
        <v>53</v>
      </c>
      <c r="I51" s="162"/>
      <c r="J51" s="162"/>
      <c r="K51" s="162"/>
    </row>
    <row r="52" spans="7:11" ht="12">
      <c r="G52" s="107" t="s">
        <v>52</v>
      </c>
      <c r="H52" s="107" t="s">
        <v>51</v>
      </c>
      <c r="I52" s="162"/>
      <c r="J52" s="162"/>
      <c r="K52" s="162"/>
    </row>
    <row r="53" spans="7:11" ht="12">
      <c r="G53" s="107" t="s">
        <v>50</v>
      </c>
      <c r="H53" s="107" t="s">
        <v>49</v>
      </c>
      <c r="I53" s="162"/>
      <c r="J53" s="162"/>
      <c r="K53" s="162"/>
    </row>
  </sheetData>
  <printOptions/>
  <pageMargins left="0.75" right="0.75" top="1" bottom="1" header="0.5" footer="0.5"/>
  <pageSetup fitToHeight="0" fitToWidth="0" horizontalDpi="300" verticalDpi="300" orientation="portrait" pageOrder="overThenDown"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workbookViewId="0" topLeftCell="A1"/>
  </sheetViews>
  <sheetFormatPr defaultColWidth="9.140625" defaultRowHeight="12"/>
  <cols>
    <col min="1" max="16384" width="9.140625" style="115" customWidth="1"/>
  </cols>
  <sheetData>
    <row r="1" spans="1:6" ht="12.75">
      <c r="A1" s="140" t="s">
        <v>278</v>
      </c>
      <c r="B1" s="127"/>
      <c r="C1" s="127"/>
      <c r="D1" s="127"/>
      <c r="E1" s="127"/>
      <c r="F1" s="127"/>
    </row>
    <row r="2" spans="1:6" ht="12">
      <c r="A2" s="127"/>
      <c r="B2" s="127"/>
      <c r="C2" s="127"/>
      <c r="D2" s="127"/>
      <c r="E2" s="127"/>
      <c r="F2" s="127"/>
    </row>
    <row r="3" spans="1:6" ht="12.75">
      <c r="A3" s="140" t="s">
        <v>141</v>
      </c>
      <c r="B3" s="141">
        <v>44364.37540509259</v>
      </c>
      <c r="C3" s="127"/>
      <c r="D3" s="127"/>
      <c r="E3" s="127"/>
      <c r="F3" s="127"/>
    </row>
    <row r="4" spans="1:6" ht="12.75">
      <c r="A4" s="140" t="s">
        <v>140</v>
      </c>
      <c r="B4" s="141">
        <v>44390.65454550926</v>
      </c>
      <c r="C4" s="127"/>
      <c r="D4" s="127"/>
      <c r="E4" s="127"/>
      <c r="F4" s="127"/>
    </row>
    <row r="5" spans="1:6" ht="12.75">
      <c r="A5" s="140" t="s">
        <v>139</v>
      </c>
      <c r="B5" s="140" t="s">
        <v>138</v>
      </c>
      <c r="C5" s="127"/>
      <c r="D5" s="127"/>
      <c r="E5" s="127"/>
      <c r="F5" s="127"/>
    </row>
    <row r="6" spans="1:6" ht="12">
      <c r="A6" s="127"/>
      <c r="B6" s="127"/>
      <c r="C6" s="127"/>
      <c r="D6" s="127"/>
      <c r="E6" s="127"/>
      <c r="F6" s="127"/>
    </row>
    <row r="7" spans="1:6" ht="12.75">
      <c r="A7" s="140" t="s">
        <v>154</v>
      </c>
      <c r="B7" s="140" t="s">
        <v>279</v>
      </c>
      <c r="C7" s="127"/>
      <c r="D7" s="127"/>
      <c r="E7" s="127"/>
      <c r="F7" s="127"/>
    </row>
    <row r="8" spans="1:6" ht="12.75">
      <c r="A8" s="140" t="s">
        <v>280</v>
      </c>
      <c r="B8" s="140" t="s">
        <v>281</v>
      </c>
      <c r="C8" s="127"/>
      <c r="D8" s="127"/>
      <c r="E8" s="127"/>
      <c r="F8" s="127"/>
    </row>
    <row r="9" spans="1:6" ht="12">
      <c r="A9" s="127"/>
      <c r="B9" s="127"/>
      <c r="C9" s="127"/>
      <c r="D9" s="127"/>
      <c r="E9" s="127"/>
      <c r="F9" s="127"/>
    </row>
    <row r="10" spans="1:6" ht="12.75">
      <c r="A10" s="140"/>
      <c r="B10" s="175" t="s">
        <v>131</v>
      </c>
      <c r="C10" s="142" t="s">
        <v>115</v>
      </c>
      <c r="D10" s="142" t="s">
        <v>112</v>
      </c>
      <c r="E10" s="142" t="s">
        <v>111</v>
      </c>
      <c r="F10" s="142" t="s">
        <v>287</v>
      </c>
    </row>
    <row r="11" spans="1:6" ht="12.75">
      <c r="A11" s="140"/>
      <c r="B11" s="175" t="s">
        <v>865</v>
      </c>
      <c r="C11" s="156" t="s">
        <v>41</v>
      </c>
      <c r="D11" s="173">
        <v>104.23</v>
      </c>
      <c r="E11" s="173">
        <v>128.33</v>
      </c>
      <c r="F11" s="173">
        <v>120.49</v>
      </c>
    </row>
    <row r="12" spans="1:6" ht="12.75">
      <c r="A12" s="140"/>
      <c r="B12" s="175" t="s">
        <v>866</v>
      </c>
      <c r="C12" s="173">
        <v>100</v>
      </c>
      <c r="D12" s="173">
        <v>111.24</v>
      </c>
      <c r="E12" s="173">
        <v>119.71</v>
      </c>
      <c r="F12" s="173">
        <v>122.43</v>
      </c>
    </row>
    <row r="13" spans="1:6" ht="12.75">
      <c r="A13" s="140"/>
      <c r="B13" s="175" t="s">
        <v>335</v>
      </c>
      <c r="C13" s="173">
        <v>100</v>
      </c>
      <c r="D13" s="173">
        <v>109.31</v>
      </c>
      <c r="E13" s="173">
        <v>149.64</v>
      </c>
      <c r="F13" s="173">
        <v>134.85</v>
      </c>
    </row>
    <row r="14" spans="1:6" ht="12.75">
      <c r="A14" s="140"/>
      <c r="B14" s="175" t="s">
        <v>334</v>
      </c>
      <c r="C14" s="174">
        <v>100</v>
      </c>
      <c r="D14" s="174">
        <v>112.9</v>
      </c>
      <c r="E14" s="174">
        <v>161.2</v>
      </c>
      <c r="F14" s="174">
        <v>151.3</v>
      </c>
    </row>
    <row r="15" spans="1:6" ht="12.75">
      <c r="A15" s="140"/>
      <c r="B15" s="175" t="s">
        <v>333</v>
      </c>
      <c r="C15" s="174">
        <v>100</v>
      </c>
      <c r="D15" s="174">
        <v>102.5</v>
      </c>
      <c r="E15" s="174">
        <v>106.8</v>
      </c>
      <c r="F15" s="174">
        <v>104.4</v>
      </c>
    </row>
    <row r="16" spans="1:6" ht="12.75">
      <c r="A16" s="140"/>
      <c r="B16" s="175" t="s">
        <v>867</v>
      </c>
      <c r="C16" s="174">
        <v>100</v>
      </c>
      <c r="D16" s="174">
        <v>107.2</v>
      </c>
      <c r="E16" s="174">
        <v>128.8</v>
      </c>
      <c r="F16" s="174">
        <v>117.6</v>
      </c>
    </row>
    <row r="17" spans="1:6" ht="12.75">
      <c r="A17" s="140"/>
      <c r="B17" s="175" t="s">
        <v>331</v>
      </c>
      <c r="C17" s="156" t="s">
        <v>41</v>
      </c>
      <c r="D17" s="173">
        <v>127.51</v>
      </c>
      <c r="E17" s="173">
        <v>163.04</v>
      </c>
      <c r="F17" s="173">
        <v>124.65</v>
      </c>
    </row>
    <row r="18" spans="1:6" ht="12.75">
      <c r="A18" s="140"/>
      <c r="B18" s="175" t="s">
        <v>868</v>
      </c>
      <c r="C18" s="156" t="s">
        <v>41</v>
      </c>
      <c r="D18" s="174">
        <v>105.8</v>
      </c>
      <c r="E18" s="174">
        <v>117.1</v>
      </c>
      <c r="F18" s="174">
        <v>109.5</v>
      </c>
    </row>
    <row r="19" spans="1:6" ht="12.75">
      <c r="A19" s="140"/>
      <c r="B19" s="175" t="s">
        <v>869</v>
      </c>
      <c r="C19" s="173">
        <v>100</v>
      </c>
      <c r="D19" s="173">
        <v>110.29</v>
      </c>
      <c r="E19" s="173">
        <v>123.8</v>
      </c>
      <c r="F19" s="173">
        <v>110.87</v>
      </c>
    </row>
    <row r="20" spans="1:6" ht="12.75">
      <c r="A20" s="140"/>
      <c r="B20" s="175" t="s">
        <v>870</v>
      </c>
      <c r="C20" s="156" t="s">
        <v>41</v>
      </c>
      <c r="D20" s="173">
        <v>117.59</v>
      </c>
      <c r="E20" s="173">
        <v>131.14</v>
      </c>
      <c r="F20" s="173">
        <v>129.42</v>
      </c>
    </row>
    <row r="21" spans="1:6" ht="12.75">
      <c r="A21" s="140"/>
      <c r="B21" s="175" t="s">
        <v>871</v>
      </c>
      <c r="C21" s="156" t="s">
        <v>41</v>
      </c>
      <c r="D21" s="173">
        <v>98.38</v>
      </c>
      <c r="E21" s="173">
        <v>113.76</v>
      </c>
      <c r="F21" s="173">
        <v>111.5</v>
      </c>
    </row>
    <row r="22" spans="1:6" ht="12.75">
      <c r="A22" s="140"/>
      <c r="B22" s="175" t="s">
        <v>327</v>
      </c>
      <c r="C22" s="156" t="s">
        <v>41</v>
      </c>
      <c r="D22" s="173">
        <v>121.74</v>
      </c>
      <c r="E22" s="173">
        <v>127.5</v>
      </c>
      <c r="F22" s="173">
        <v>115.96</v>
      </c>
    </row>
    <row r="23" spans="1:6" ht="12.75">
      <c r="A23" s="140"/>
      <c r="B23" s="175" t="s">
        <v>872</v>
      </c>
      <c r="C23" s="174">
        <v>100</v>
      </c>
      <c r="D23" s="174">
        <v>106.1</v>
      </c>
      <c r="E23" s="174">
        <v>113.8</v>
      </c>
      <c r="F23" s="174">
        <v>115.1</v>
      </c>
    </row>
    <row r="24" spans="1:6" ht="12.75">
      <c r="A24" s="140"/>
      <c r="B24" s="175" t="s">
        <v>325</v>
      </c>
      <c r="C24" s="156" t="s">
        <v>41</v>
      </c>
      <c r="D24" s="173">
        <v>125.5</v>
      </c>
      <c r="E24" s="173">
        <v>125.52</v>
      </c>
      <c r="F24" s="173">
        <v>107.16</v>
      </c>
    </row>
    <row r="25" spans="1:6" ht="12.75">
      <c r="A25" s="140"/>
      <c r="B25" s="175" t="s">
        <v>324</v>
      </c>
      <c r="C25" s="173">
        <v>100</v>
      </c>
      <c r="D25" s="173">
        <v>110.44</v>
      </c>
      <c r="E25" s="173">
        <v>138.72</v>
      </c>
      <c r="F25" s="173">
        <v>118.63</v>
      </c>
    </row>
    <row r="26" spans="1:6" ht="12.75">
      <c r="A26" s="140"/>
      <c r="B26" s="175" t="s">
        <v>323</v>
      </c>
      <c r="C26" s="173">
        <v>100</v>
      </c>
      <c r="D26" s="173">
        <v>120.34</v>
      </c>
      <c r="E26" s="173">
        <v>167.09</v>
      </c>
      <c r="F26" s="173">
        <v>133</v>
      </c>
    </row>
    <row r="27" spans="1:6" ht="12.75">
      <c r="A27" s="140"/>
      <c r="B27" s="175" t="s">
        <v>322</v>
      </c>
      <c r="C27" s="173">
        <v>100</v>
      </c>
      <c r="D27" s="173">
        <v>113.89</v>
      </c>
      <c r="E27" s="173">
        <v>126.96</v>
      </c>
      <c r="F27" s="173">
        <v>126.87</v>
      </c>
    </row>
    <row r="28" spans="1:6" ht="12.75">
      <c r="A28" s="140"/>
      <c r="B28" s="175" t="s">
        <v>321</v>
      </c>
      <c r="C28" s="173">
        <v>100</v>
      </c>
      <c r="D28" s="173">
        <v>130.99</v>
      </c>
      <c r="E28" s="173">
        <v>179.65</v>
      </c>
      <c r="F28" s="173">
        <v>171.44</v>
      </c>
    </row>
    <row r="29" spans="1:6" ht="12.75">
      <c r="A29" s="140"/>
      <c r="B29" s="175" t="s">
        <v>320</v>
      </c>
      <c r="C29" s="156" t="s">
        <v>41</v>
      </c>
      <c r="D29" s="173">
        <v>104.2</v>
      </c>
      <c r="E29" s="173">
        <v>109.57</v>
      </c>
      <c r="F29" s="173">
        <v>101.69</v>
      </c>
    </row>
    <row r="30" spans="1:6" ht="12.75">
      <c r="A30" s="140"/>
      <c r="B30" s="175" t="s">
        <v>319</v>
      </c>
      <c r="C30" s="173">
        <v>100</v>
      </c>
      <c r="D30" s="173">
        <v>117.93</v>
      </c>
      <c r="E30" s="173">
        <v>136.21</v>
      </c>
      <c r="F30" s="173">
        <v>128.87</v>
      </c>
    </row>
    <row r="31" spans="1:6" ht="12.75">
      <c r="A31" s="140"/>
      <c r="B31" s="175" t="s">
        <v>318</v>
      </c>
      <c r="C31" s="173">
        <v>100</v>
      </c>
      <c r="D31" s="173">
        <v>107.21</v>
      </c>
      <c r="E31" s="173">
        <v>120.7</v>
      </c>
      <c r="F31" s="173">
        <v>115.27</v>
      </c>
    </row>
    <row r="32" spans="1:6" ht="12.75">
      <c r="A32" s="140"/>
      <c r="B32" s="175" t="s">
        <v>317</v>
      </c>
      <c r="C32" s="174">
        <v>100</v>
      </c>
      <c r="D32" s="174">
        <v>119</v>
      </c>
      <c r="E32" s="174">
        <v>205.2</v>
      </c>
      <c r="F32" s="174">
        <v>174.2</v>
      </c>
    </row>
    <row r="33" spans="1:6" ht="12.75">
      <c r="A33" s="140"/>
      <c r="B33" s="175" t="s">
        <v>316</v>
      </c>
      <c r="C33" s="173">
        <v>100</v>
      </c>
      <c r="D33" s="173">
        <v>114.05</v>
      </c>
      <c r="E33" s="173">
        <v>131.07</v>
      </c>
      <c r="F33" s="173">
        <v>126.19</v>
      </c>
    </row>
    <row r="34" spans="1:6" ht="12.75">
      <c r="A34" s="140"/>
      <c r="B34" s="175" t="s">
        <v>315</v>
      </c>
      <c r="C34" s="156" t="s">
        <v>41</v>
      </c>
      <c r="D34" s="173">
        <v>116.57</v>
      </c>
      <c r="E34" s="173">
        <v>177.19</v>
      </c>
      <c r="F34" s="173">
        <v>165.68</v>
      </c>
    </row>
    <row r="35" spans="1:6" ht="12.75">
      <c r="A35" s="140"/>
      <c r="B35" s="175" t="s">
        <v>314</v>
      </c>
      <c r="C35" s="173">
        <v>100</v>
      </c>
      <c r="D35" s="173">
        <v>117.16</v>
      </c>
      <c r="E35" s="173">
        <v>146.62</v>
      </c>
      <c r="F35" s="173">
        <v>132.39</v>
      </c>
    </row>
    <row r="36" spans="1:6" ht="12.75">
      <c r="A36" s="140"/>
      <c r="B36" s="175" t="s">
        <v>313</v>
      </c>
      <c r="C36" s="156" t="s">
        <v>41</v>
      </c>
      <c r="D36" s="173">
        <v>123.03</v>
      </c>
      <c r="E36" s="173">
        <v>170.77</v>
      </c>
      <c r="F36" s="173">
        <v>139.75</v>
      </c>
    </row>
    <row r="37" spans="1:6" ht="12.75">
      <c r="A37" s="140"/>
      <c r="B37" s="175" t="s">
        <v>312</v>
      </c>
      <c r="C37" s="156" t="s">
        <v>41</v>
      </c>
      <c r="D37" s="173">
        <v>104.96</v>
      </c>
      <c r="E37" s="173">
        <v>107.02</v>
      </c>
      <c r="F37" s="173">
        <v>112.76</v>
      </c>
    </row>
    <row r="38" spans="1:6" ht="12.75">
      <c r="A38" s="140"/>
      <c r="B38" s="175" t="s">
        <v>311</v>
      </c>
      <c r="C38" s="173">
        <v>100</v>
      </c>
      <c r="D38" s="173">
        <v>109.98</v>
      </c>
      <c r="E38" s="173">
        <v>120.89</v>
      </c>
      <c r="F38" s="173">
        <v>120.38</v>
      </c>
    </row>
    <row r="39" spans="1:6" ht="12.75">
      <c r="A39" s="140"/>
      <c r="B39" s="175" t="s">
        <v>459</v>
      </c>
      <c r="C39" s="156" t="s">
        <v>41</v>
      </c>
      <c r="D39" s="173">
        <v>101.97</v>
      </c>
      <c r="E39" s="173">
        <v>112.39</v>
      </c>
      <c r="F39" s="173">
        <v>119.51</v>
      </c>
    </row>
    <row r="40" spans="1:6" ht="12.75">
      <c r="A40" s="140"/>
      <c r="B40" s="175" t="s">
        <v>873</v>
      </c>
      <c r="C40" s="156" t="s">
        <v>41</v>
      </c>
      <c r="D40" s="174">
        <v>109.8</v>
      </c>
      <c r="E40" s="174">
        <v>112.5</v>
      </c>
      <c r="F40" s="174">
        <v>116.8</v>
      </c>
    </row>
    <row r="41" spans="1:6" ht="12.75">
      <c r="A41" s="140"/>
      <c r="B41" s="175" t="s">
        <v>874</v>
      </c>
      <c r="C41" s="173">
        <v>100</v>
      </c>
      <c r="D41" s="173">
        <v>107.46</v>
      </c>
      <c r="E41" s="173">
        <v>109.99</v>
      </c>
      <c r="F41" s="173">
        <v>108.9</v>
      </c>
    </row>
    <row r="42" spans="1:6" ht="12.75">
      <c r="A42" s="140"/>
      <c r="B42" s="175" t="s">
        <v>875</v>
      </c>
      <c r="C42" s="156" t="s">
        <v>41</v>
      </c>
      <c r="D42" s="174">
        <v>98.1</v>
      </c>
      <c r="E42" s="174">
        <v>100.5</v>
      </c>
      <c r="F42" s="156" t="s">
        <v>41</v>
      </c>
    </row>
    <row r="43" spans="1:6" ht="12.75">
      <c r="A43" s="140"/>
      <c r="B43" s="175" t="s">
        <v>487</v>
      </c>
      <c r="C43" s="173">
        <v>100</v>
      </c>
      <c r="D43" s="173">
        <v>108.83</v>
      </c>
      <c r="E43" s="173">
        <v>117.95</v>
      </c>
      <c r="F43" s="173">
        <v>104.34</v>
      </c>
    </row>
    <row r="44" spans="1:6" ht="12.75">
      <c r="A44" s="127"/>
      <c r="B44" s="154" t="s">
        <v>876</v>
      </c>
      <c r="C44" s="156" t="s">
        <v>41</v>
      </c>
      <c r="D44" s="174">
        <v>124.5</v>
      </c>
      <c r="E44" s="174">
        <v>142.7</v>
      </c>
      <c r="F44" s="174">
        <v>128.7</v>
      </c>
    </row>
    <row r="45" spans="1:6" ht="12.75">
      <c r="A45" s="140"/>
      <c r="B45" s="154" t="s">
        <v>572</v>
      </c>
      <c r="C45" s="156" t="s">
        <v>41</v>
      </c>
      <c r="D45" s="156" t="s">
        <v>41</v>
      </c>
      <c r="E45" s="156" t="s">
        <v>41</v>
      </c>
      <c r="F45" s="156" t="s">
        <v>41</v>
      </c>
    </row>
    <row r="46" spans="1:6" ht="12.75">
      <c r="A46" s="140"/>
      <c r="B46" s="127"/>
      <c r="C46" s="127"/>
      <c r="D46" s="127"/>
      <c r="E46" s="127"/>
      <c r="F46" s="127"/>
    </row>
    <row r="47" ht="12.75">
      <c r="B47" s="140" t="s">
        <v>71</v>
      </c>
    </row>
    <row r="48" ht="12.75">
      <c r="B48" s="140" t="s">
        <v>69</v>
      </c>
    </row>
    <row r="49" ht="12.75">
      <c r="B49" s="140" t="s">
        <v>66</v>
      </c>
    </row>
    <row r="50" ht="12.75">
      <c r="B50" s="140" t="s">
        <v>64</v>
      </c>
    </row>
    <row r="51" ht="12.75">
      <c r="B51" s="140" t="s">
        <v>46</v>
      </c>
    </row>
    <row r="52" ht="12.75">
      <c r="B52" s="140" t="s">
        <v>61</v>
      </c>
    </row>
    <row r="53" ht="12.75">
      <c r="B53" s="140" t="s">
        <v>59</v>
      </c>
    </row>
    <row r="54" ht="12.75">
      <c r="B54" s="140" t="s">
        <v>45</v>
      </c>
    </row>
    <row r="55" ht="12.75">
      <c r="B55" s="140" t="s">
        <v>56</v>
      </c>
    </row>
    <row r="56" ht="12.75">
      <c r="B56" s="140" t="s">
        <v>54</v>
      </c>
    </row>
    <row r="57" ht="12.75">
      <c r="B57" s="140" t="s">
        <v>52</v>
      </c>
    </row>
    <row r="58" ht="12.75">
      <c r="B58" s="140" t="s">
        <v>50</v>
      </c>
    </row>
  </sheetData>
  <printOptions/>
  <pageMargins left="0.75" right="0.75" top="1" bottom="1" header="0.5" footer="0.5"/>
  <pageSetup fitToHeight="0" fitToWidth="0" horizontalDpi="300" verticalDpi="300" orientation="portrait" pageOrder="overThenDown"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799847602844"/>
    <outlinePr summaryBelow="0" summaryRight="0"/>
  </sheetPr>
  <dimension ref="B1:Q54"/>
  <sheetViews>
    <sheetView showGridLines="0" tabSelected="1" workbookViewId="0" topLeftCell="A1">
      <selection activeCell="A2" sqref="A2"/>
    </sheetView>
  </sheetViews>
  <sheetFormatPr defaultColWidth="9.140625" defaultRowHeight="12"/>
  <cols>
    <col min="1" max="1" width="4.421875" style="3" customWidth="1"/>
    <col min="2" max="2" width="17.57421875" style="3" customWidth="1"/>
    <col min="3" max="6" width="25.57421875" style="3" customWidth="1"/>
    <col min="7" max="7" width="9.140625" style="3" customWidth="1"/>
    <col min="8" max="8" width="6.00390625" style="3" customWidth="1"/>
    <col min="9" max="9" width="5.421875" style="3" customWidth="1"/>
    <col min="10" max="10" width="9.140625" style="3" customWidth="1"/>
    <col min="11" max="11" width="17.57421875" style="3" customWidth="1"/>
    <col min="12" max="12" width="15.8515625" style="3" customWidth="1"/>
    <col min="13" max="13" width="9.140625" style="3" customWidth="1"/>
    <col min="14" max="14" width="7.28125" style="3" customWidth="1"/>
    <col min="15" max="15" width="13.8515625" style="3" bestFit="1" customWidth="1"/>
    <col min="16" max="16" width="11.00390625" style="3" customWidth="1"/>
    <col min="17" max="17" width="15.140625" style="3" customWidth="1"/>
    <col min="18" max="16384" width="9.140625" style="3" customWidth="1"/>
  </cols>
  <sheetData>
    <row r="1" s="88" customFormat="1" ht="30" customHeight="1" thickBot="1">
      <c r="B1" s="88" t="s">
        <v>291</v>
      </c>
    </row>
    <row r="2" ht="15" customHeight="1" thickTop="1"/>
    <row r="3" ht="15" customHeight="1">
      <c r="B3" s="178" t="s">
        <v>292</v>
      </c>
    </row>
    <row r="4" spans="8:9" ht="15" customHeight="1">
      <c r="H4" s="302" t="s">
        <v>47</v>
      </c>
      <c r="I4" s="302"/>
    </row>
    <row r="5" spans="2:17" ht="36">
      <c r="B5" s="279"/>
      <c r="C5" s="4" t="s">
        <v>899</v>
      </c>
      <c r="D5" s="4" t="s">
        <v>895</v>
      </c>
      <c r="E5" s="4" t="s">
        <v>896</v>
      </c>
      <c r="F5" s="4" t="s">
        <v>897</v>
      </c>
      <c r="H5" s="18" t="s">
        <v>0</v>
      </c>
      <c r="I5" s="18" t="s">
        <v>48</v>
      </c>
      <c r="K5" s="97">
        <v>2019</v>
      </c>
      <c r="L5" s="145" t="s">
        <v>264</v>
      </c>
      <c r="N5" s="59" t="s">
        <v>263</v>
      </c>
      <c r="O5" s="59" t="s">
        <v>215</v>
      </c>
      <c r="P5" s="59" t="s">
        <v>898</v>
      </c>
      <c r="Q5" s="59" t="s">
        <v>262</v>
      </c>
    </row>
    <row r="6" spans="2:17" ht="12">
      <c r="B6" s="280" t="s">
        <v>877</v>
      </c>
      <c r="C6" s="282">
        <f>+apro_cpsh1!W11</f>
        <v>1660.31</v>
      </c>
      <c r="D6" s="282">
        <f>100*C6/$C$6</f>
        <v>100</v>
      </c>
      <c r="E6" s="282">
        <f>+apro_cpsh1!W68</f>
        <v>55316.13</v>
      </c>
      <c r="F6" s="282">
        <f>100*E6/$E$6</f>
        <v>100</v>
      </c>
      <c r="H6" s="16" t="s">
        <v>44</v>
      </c>
      <c r="I6" s="17" t="s">
        <v>44</v>
      </c>
      <c r="K6" s="146" t="s">
        <v>877</v>
      </c>
      <c r="L6" s="62">
        <f>100*C6/apro_cpsh1!V125</f>
        <v>1.6698332258704622</v>
      </c>
      <c r="N6" s="49">
        <v>1</v>
      </c>
      <c r="O6" s="50" t="str">
        <f aca="true" t="shared" si="0" ref="O6:O11">INDEX($B$7:$B$36,MATCH(P6,$F$7:$F$36,0))</f>
        <v>Germany</v>
      </c>
      <c r="P6" s="56">
        <f aca="true" t="shared" si="1" ref="P6:P11">LARGE($F$7:$F$36,N6)</f>
        <v>21.178451927132286</v>
      </c>
      <c r="Q6" s="51">
        <f>SUM(Q5)+SUM(P6)</f>
        <v>21.178451927132286</v>
      </c>
    </row>
    <row r="7" spans="2:17" ht="12">
      <c r="B7" s="208" t="s">
        <v>2</v>
      </c>
      <c r="C7" s="283">
        <f>+apro_cpsh1!W12</f>
        <v>97.5</v>
      </c>
      <c r="D7" s="283">
        <f aca="true" t="shared" si="2" ref="D7:D33">100*C7/$C$6</f>
        <v>5.872397323391415</v>
      </c>
      <c r="E7" s="283">
        <f>+apro_cpsh1!W69</f>
        <v>3979.7</v>
      </c>
      <c r="F7" s="283">
        <f aca="true" t="shared" si="3" ref="F7:F33">100*E7/$E$6</f>
        <v>7.194465701053201</v>
      </c>
      <c r="H7" s="12" t="s">
        <v>45</v>
      </c>
      <c r="I7" s="13" t="s">
        <v>45</v>
      </c>
      <c r="K7" s="64" t="s">
        <v>2</v>
      </c>
      <c r="L7" s="63">
        <f>100*C7/apro_cpsh1!V126</f>
        <v>11.290602744484975</v>
      </c>
      <c r="N7" s="12">
        <v>2</v>
      </c>
      <c r="O7" s="52" t="str">
        <f t="shared" si="0"/>
        <v>Poland</v>
      </c>
      <c r="P7" s="57">
        <f t="shared" si="1"/>
        <v>16.37117419457941</v>
      </c>
      <c r="Q7" s="53">
        <f aca="true" t="shared" si="4" ref="Q7:Q11">SUM(Q6)+SUM(P7)</f>
        <v>37.5496261217117</v>
      </c>
    </row>
    <row r="8" spans="2:17" ht="12">
      <c r="B8" s="192" t="s">
        <v>3</v>
      </c>
      <c r="C8" s="284">
        <f>+apro_cpsh1!W13</f>
        <v>10</v>
      </c>
      <c r="D8" s="284">
        <f t="shared" si="2"/>
        <v>0.6022971613734784</v>
      </c>
      <c r="E8" s="284">
        <f>+apro_cpsh1!W70</f>
        <v>192</v>
      </c>
      <c r="F8" s="284">
        <f t="shared" si="3"/>
        <v>0.3470958651662725</v>
      </c>
      <c r="H8" s="12" t="s">
        <v>44</v>
      </c>
      <c r="I8" s="13" t="s">
        <v>44</v>
      </c>
      <c r="K8" s="61" t="s">
        <v>3</v>
      </c>
      <c r="L8" s="60">
        <f>100*C8/apro_cpsh1!V127</f>
        <v>0.2888411979977528</v>
      </c>
      <c r="N8" s="12">
        <v>3</v>
      </c>
      <c r="O8" s="52" t="str">
        <f t="shared" si="0"/>
        <v>France</v>
      </c>
      <c r="P8" s="57">
        <f t="shared" si="1"/>
        <v>15.675210829101747</v>
      </c>
      <c r="Q8" s="53">
        <f t="shared" si="4"/>
        <v>53.22483695081344</v>
      </c>
    </row>
    <row r="9" spans="2:17" ht="12">
      <c r="B9" s="192" t="s">
        <v>4</v>
      </c>
      <c r="C9" s="284">
        <f>+apro_cpsh1!W14</f>
        <v>23.88</v>
      </c>
      <c r="D9" s="284">
        <f t="shared" si="2"/>
        <v>1.4382856213598665</v>
      </c>
      <c r="E9" s="284">
        <f>+apro_cpsh1!W71</f>
        <v>696.22</v>
      </c>
      <c r="F9" s="284">
        <f t="shared" si="3"/>
        <v>1.2586202252399075</v>
      </c>
      <c r="H9" s="12" t="s">
        <v>44</v>
      </c>
      <c r="I9" s="13" t="s">
        <v>44</v>
      </c>
      <c r="K9" s="61" t="s">
        <v>4</v>
      </c>
      <c r="L9" s="60">
        <f>100*C9/apro_cpsh1!V128</f>
        <v>0.9589937793912718</v>
      </c>
      <c r="N9" s="12">
        <v>4</v>
      </c>
      <c r="O9" s="52" t="str">
        <f t="shared" si="0"/>
        <v>Netherlands</v>
      </c>
      <c r="P9" s="58">
        <f t="shared" si="1"/>
        <v>12.690801037599703</v>
      </c>
      <c r="Q9" s="53">
        <f t="shared" si="4"/>
        <v>65.91563798841314</v>
      </c>
    </row>
    <row r="10" spans="2:17" ht="12">
      <c r="B10" s="192" t="s">
        <v>5</v>
      </c>
      <c r="C10" s="284">
        <f>+apro_cpsh1!W15</f>
        <v>62.8</v>
      </c>
      <c r="D10" s="284">
        <f t="shared" si="2"/>
        <v>3.7824261734254447</v>
      </c>
      <c r="E10" s="284">
        <f>+apro_cpsh1!W72</f>
        <v>2762.9</v>
      </c>
      <c r="F10" s="284">
        <f t="shared" si="3"/>
        <v>4.99474565556195</v>
      </c>
      <c r="H10" s="12" t="s">
        <v>44</v>
      </c>
      <c r="I10" s="13" t="s">
        <v>44</v>
      </c>
      <c r="K10" s="61" t="s">
        <v>5</v>
      </c>
      <c r="L10" s="60">
        <f>100*C10/apro_cpsh1!V129</f>
        <v>2.622786501837621</v>
      </c>
      <c r="N10" s="12">
        <v>5</v>
      </c>
      <c r="O10" s="52" t="str">
        <f t="shared" si="0"/>
        <v>Belgium</v>
      </c>
      <c r="P10" s="58">
        <f t="shared" si="1"/>
        <v>7.194465701053201</v>
      </c>
      <c r="Q10" s="53">
        <f t="shared" si="4"/>
        <v>73.11010368946634</v>
      </c>
    </row>
    <row r="11" spans="2:17" ht="12">
      <c r="B11" s="192" t="s">
        <v>40</v>
      </c>
      <c r="C11" s="284">
        <f>+apro_cpsh1!W16</f>
        <v>273.5</v>
      </c>
      <c r="D11" s="284">
        <f t="shared" si="2"/>
        <v>16.472827363564637</v>
      </c>
      <c r="E11" s="284">
        <f>+apro_cpsh1!W73</f>
        <v>11715.1</v>
      </c>
      <c r="F11" s="284">
        <f t="shared" si="3"/>
        <v>21.178451927132286</v>
      </c>
      <c r="H11" s="12" t="s">
        <v>44</v>
      </c>
      <c r="I11" s="13" t="s">
        <v>44</v>
      </c>
      <c r="K11" s="61" t="s">
        <v>40</v>
      </c>
      <c r="L11" s="60">
        <f>100*C11/apro_cpsh1!V130</f>
        <v>2.3348728412030355</v>
      </c>
      <c r="N11" s="14">
        <v>6</v>
      </c>
      <c r="O11" s="54" t="str">
        <f t="shared" si="0"/>
        <v>Denmark</v>
      </c>
      <c r="P11" s="86">
        <f t="shared" si="1"/>
        <v>4.99474565556195</v>
      </c>
      <c r="Q11" s="55">
        <f t="shared" si="4"/>
        <v>78.1048493450283</v>
      </c>
    </row>
    <row r="12" spans="2:12" ht="12">
      <c r="B12" s="192" t="s">
        <v>7</v>
      </c>
      <c r="C12" s="284">
        <f>+apro_cpsh1!W17</f>
        <v>3.38</v>
      </c>
      <c r="D12" s="284">
        <f t="shared" si="2"/>
        <v>0.2035764405442357</v>
      </c>
      <c r="E12" s="284">
        <f>+apro_cpsh1!W74</f>
        <v>88.39</v>
      </c>
      <c r="F12" s="284">
        <f t="shared" si="3"/>
        <v>0.15979064334399387</v>
      </c>
      <c r="H12" s="12" t="s">
        <v>44</v>
      </c>
      <c r="I12" s="13" t="s">
        <v>44</v>
      </c>
      <c r="K12" s="61" t="s">
        <v>7</v>
      </c>
      <c r="L12" s="60">
        <f>100*C12/apro_cpsh1!V131</f>
        <v>0.49275446832084435</v>
      </c>
    </row>
    <row r="13" spans="2:12" ht="12">
      <c r="B13" s="192" t="s">
        <v>8</v>
      </c>
      <c r="C13" s="284">
        <f>+apro_cpsh1!W18</f>
        <v>8.89</v>
      </c>
      <c r="D13" s="284">
        <f t="shared" si="2"/>
        <v>0.5354421764610223</v>
      </c>
      <c r="E13" s="285">
        <f>+apro_cpsh1!W75</f>
        <v>361.98</v>
      </c>
      <c r="F13" s="285">
        <f t="shared" si="3"/>
        <v>0.6543841732962881</v>
      </c>
      <c r="H13" s="12" t="s">
        <v>44</v>
      </c>
      <c r="I13" s="13" t="s">
        <v>46</v>
      </c>
      <c r="K13" s="61" t="s">
        <v>8</v>
      </c>
      <c r="L13" s="60">
        <f>100*C13/apro_cpsh1!V132</f>
        <v>2.0123138213590477</v>
      </c>
    </row>
    <row r="14" spans="2:12" ht="12">
      <c r="B14" s="192" t="s">
        <v>9</v>
      </c>
      <c r="C14" s="285">
        <f>+apro_cpsh1!W19</f>
        <v>10.58</v>
      </c>
      <c r="D14" s="285">
        <f t="shared" si="2"/>
        <v>0.6372303967331402</v>
      </c>
      <c r="E14" s="285">
        <f>+apro_cpsh1!W76</f>
        <v>316.41</v>
      </c>
      <c r="F14" s="285">
        <f t="shared" si="3"/>
        <v>0.5720031390482306</v>
      </c>
      <c r="H14" s="12" t="s">
        <v>46</v>
      </c>
      <c r="I14" s="13" t="s">
        <v>46</v>
      </c>
      <c r="K14" s="61" t="s">
        <v>9</v>
      </c>
      <c r="L14" s="60">
        <f>100*C14/apro_cpsh1!V133</f>
        <v>0.5826600800744571</v>
      </c>
    </row>
    <row r="15" spans="2:12" ht="12">
      <c r="B15" s="192" t="s">
        <v>10</v>
      </c>
      <c r="C15" s="285">
        <f>+apro_cpsh1!W20</f>
        <v>66.9</v>
      </c>
      <c r="D15" s="285">
        <f t="shared" si="2"/>
        <v>4.0293680095885716</v>
      </c>
      <c r="E15" s="285">
        <f>+apro_cpsh1!W77</f>
        <v>2138.85</v>
      </c>
      <c r="F15" s="285">
        <f t="shared" si="3"/>
        <v>3.866593704223343</v>
      </c>
      <c r="H15" s="12" t="s">
        <v>45</v>
      </c>
      <c r="I15" s="13" t="s">
        <v>45</v>
      </c>
      <c r="K15" s="61" t="s">
        <v>10</v>
      </c>
      <c r="L15" s="60">
        <f>100*C15/apro_cpsh1!V134</f>
        <v>0.5564071236745826</v>
      </c>
    </row>
    <row r="16" spans="2:12" ht="12">
      <c r="B16" s="192" t="s">
        <v>11</v>
      </c>
      <c r="C16" s="284">
        <f>+apro_cpsh1!W21</f>
        <v>214.48</v>
      </c>
      <c r="D16" s="284">
        <f t="shared" si="2"/>
        <v>12.918069517138367</v>
      </c>
      <c r="E16" s="284">
        <f>+apro_cpsh1!W78</f>
        <v>8670.92</v>
      </c>
      <c r="F16" s="284">
        <f t="shared" si="3"/>
        <v>15.675210829101747</v>
      </c>
      <c r="H16" s="12" t="s">
        <v>44</v>
      </c>
      <c r="I16" s="13" t="s">
        <v>44</v>
      </c>
      <c r="K16" s="61" t="s">
        <v>11</v>
      </c>
      <c r="L16" s="60">
        <f>100*C16/apro_cpsh1!V135</f>
        <v>1.177774287750774</v>
      </c>
    </row>
    <row r="17" spans="2:12" ht="12">
      <c r="B17" s="192" t="s">
        <v>12</v>
      </c>
      <c r="C17" s="284">
        <f>+apro_cpsh1!W22</f>
        <v>9.8</v>
      </c>
      <c r="D17" s="284">
        <f t="shared" si="2"/>
        <v>0.590251218146009</v>
      </c>
      <c r="E17" s="284">
        <f>+apro_cpsh1!W79</f>
        <v>194.9</v>
      </c>
      <c r="F17" s="284">
        <f t="shared" si="3"/>
        <v>0.3523384589630547</v>
      </c>
      <c r="H17" s="12" t="s">
        <v>44</v>
      </c>
      <c r="I17" s="13" t="s">
        <v>44</v>
      </c>
      <c r="K17" s="61" t="s">
        <v>12</v>
      </c>
      <c r="L17" s="60">
        <f>100*C17/apro_cpsh1!V136</f>
        <v>1.191040458915181</v>
      </c>
    </row>
    <row r="18" spans="2:12" ht="12">
      <c r="B18" s="192" t="s">
        <v>13</v>
      </c>
      <c r="C18" s="284">
        <f>+apro_cpsh1!W23</f>
        <v>47.35</v>
      </c>
      <c r="D18" s="284">
        <f t="shared" si="2"/>
        <v>2.8518770591034204</v>
      </c>
      <c r="E18" s="284">
        <f>+apro_cpsh1!W80</f>
        <v>1434.65</v>
      </c>
      <c r="F18" s="284">
        <f t="shared" si="3"/>
        <v>2.5935473070874626</v>
      </c>
      <c r="H18" s="12" t="s">
        <v>44</v>
      </c>
      <c r="I18" s="13" t="s">
        <v>44</v>
      </c>
      <c r="K18" s="61" t="s">
        <v>13</v>
      </c>
      <c r="L18" s="60">
        <f>100*C18/apro_cpsh1!V137</f>
        <v>0.6848284819225529</v>
      </c>
    </row>
    <row r="19" spans="2:12" ht="12">
      <c r="B19" s="192" t="s">
        <v>14</v>
      </c>
      <c r="C19" s="285">
        <f>+apro_cpsh1!W24</f>
        <v>3.8</v>
      </c>
      <c r="D19" s="285">
        <f t="shared" si="2"/>
        <v>0.22887292132192183</v>
      </c>
      <c r="E19" s="285">
        <f>+apro_cpsh1!W81</f>
        <v>80.3</v>
      </c>
      <c r="F19" s="285">
        <f t="shared" si="3"/>
        <v>0.14516561444193585</v>
      </c>
      <c r="H19" s="12" t="s">
        <v>46</v>
      </c>
      <c r="I19" s="13" t="s">
        <v>46</v>
      </c>
      <c r="K19" s="61" t="s">
        <v>14</v>
      </c>
      <c r="L19" s="60">
        <f>100*C19/apro_cpsh1!V138</f>
        <v>3.941908713692946</v>
      </c>
    </row>
    <row r="20" spans="2:12" ht="12">
      <c r="B20" s="192" t="s">
        <v>15</v>
      </c>
      <c r="C20" s="284">
        <f>+apro_cpsh1!W25</f>
        <v>8.5</v>
      </c>
      <c r="D20" s="284">
        <f t="shared" si="2"/>
        <v>0.5119525871674567</v>
      </c>
      <c r="E20" s="284">
        <f>+apro_cpsh1!W82</f>
        <v>181.1</v>
      </c>
      <c r="F20" s="284">
        <f t="shared" si="3"/>
        <v>0.3273909436542289</v>
      </c>
      <c r="H20" s="12" t="s">
        <v>44</v>
      </c>
      <c r="I20" s="13" t="s">
        <v>44</v>
      </c>
      <c r="K20" s="61" t="s">
        <v>15</v>
      </c>
      <c r="L20" s="60">
        <f>100*C20/apro_cpsh1!V139</f>
        <v>0.6446230850902472</v>
      </c>
    </row>
    <row r="21" spans="2:12" ht="12">
      <c r="B21" s="192" t="s">
        <v>16</v>
      </c>
      <c r="C21" s="284">
        <f>+apro_cpsh1!W26</f>
        <v>18.71</v>
      </c>
      <c r="D21" s="284">
        <f t="shared" si="2"/>
        <v>1.126897988929778</v>
      </c>
      <c r="E21" s="284">
        <f>+apro_cpsh1!W83</f>
        <v>293.95</v>
      </c>
      <c r="F21" s="284">
        <f t="shared" si="3"/>
        <v>0.5314001539876344</v>
      </c>
      <c r="H21" s="12" t="s">
        <v>44</v>
      </c>
      <c r="I21" s="13" t="s">
        <v>44</v>
      </c>
      <c r="K21" s="61" t="s">
        <v>16</v>
      </c>
      <c r="L21" s="60">
        <f>100*C21/apro_cpsh1!V140</f>
        <v>0.8466446445540522</v>
      </c>
    </row>
    <row r="22" spans="2:12" ht="12">
      <c r="B22" s="192" t="s">
        <v>18</v>
      </c>
      <c r="C22" s="284">
        <f>+apro_cpsh1!W27</f>
        <v>0.62</v>
      </c>
      <c r="D22" s="284">
        <f t="shared" si="2"/>
        <v>0.03734242400515567</v>
      </c>
      <c r="E22" s="284">
        <f>+apro_cpsh1!W84</f>
        <v>16.37</v>
      </c>
      <c r="F22" s="284">
        <f t="shared" si="3"/>
        <v>0.029593538087353547</v>
      </c>
      <c r="H22" s="12" t="s">
        <v>44</v>
      </c>
      <c r="I22" s="13" t="s">
        <v>44</v>
      </c>
      <c r="K22" s="61" t="s">
        <v>18</v>
      </c>
      <c r="L22" s="60">
        <f>100*C22/apro_cpsh1!V141</f>
        <v>0.9977470228516253</v>
      </c>
    </row>
    <row r="23" spans="2:12" ht="12">
      <c r="B23" s="192" t="s">
        <v>19</v>
      </c>
      <c r="C23" s="284">
        <f>+apro_cpsh1!W28</f>
        <v>10.1</v>
      </c>
      <c r="D23" s="284">
        <f t="shared" si="2"/>
        <v>0.6083201329872132</v>
      </c>
      <c r="E23" s="284">
        <f>+apro_cpsh1!W85</f>
        <v>291.6</v>
      </c>
      <c r="F23" s="284">
        <f t="shared" si="3"/>
        <v>0.5271518452212764</v>
      </c>
      <c r="H23" s="12" t="s">
        <v>44</v>
      </c>
      <c r="I23" s="13" t="s">
        <v>44</v>
      </c>
      <c r="K23" s="61" t="s">
        <v>19</v>
      </c>
      <c r="L23" s="60">
        <f>100*C23/apro_cpsh1!V142</f>
        <v>0.23435832227285805</v>
      </c>
    </row>
    <row r="24" spans="2:12" ht="12">
      <c r="B24" s="192" t="s">
        <v>20</v>
      </c>
      <c r="C24" s="284">
        <f>+apro_cpsh1!W29</f>
        <v>0.69</v>
      </c>
      <c r="D24" s="284">
        <f t="shared" si="2"/>
        <v>0.04155850413477002</v>
      </c>
      <c r="E24" s="284">
        <f>+apro_cpsh1!W86</f>
        <v>7.99</v>
      </c>
      <c r="F24" s="284">
        <f t="shared" si="3"/>
        <v>0.014444249805617277</v>
      </c>
      <c r="H24" s="12" t="s">
        <v>44</v>
      </c>
      <c r="I24" s="13" t="s">
        <v>44</v>
      </c>
      <c r="K24" s="61" t="s">
        <v>20</v>
      </c>
      <c r="L24" s="60">
        <f>100*C24/apro_cpsh1!V143</f>
        <v>7.475622968580715</v>
      </c>
    </row>
    <row r="25" spans="2:12" ht="12">
      <c r="B25" s="192" t="s">
        <v>17</v>
      </c>
      <c r="C25" s="284">
        <f>+apro_cpsh1!W30</f>
        <v>164.5</v>
      </c>
      <c r="D25" s="284">
        <f t="shared" si="2"/>
        <v>9.907788304593721</v>
      </c>
      <c r="E25" s="284">
        <f>+apro_cpsh1!W87</f>
        <v>7020.06</v>
      </c>
      <c r="F25" s="284">
        <f t="shared" si="3"/>
        <v>12.690801037599703</v>
      </c>
      <c r="H25" s="12" t="s">
        <v>44</v>
      </c>
      <c r="I25" s="13" t="s">
        <v>44</v>
      </c>
      <c r="K25" s="61" t="s">
        <v>17</v>
      </c>
      <c r="L25" s="60">
        <f>100*C25/apro_cpsh1!V144</f>
        <v>16.269409553951142</v>
      </c>
    </row>
    <row r="26" spans="2:12" ht="12">
      <c r="B26" s="192" t="s">
        <v>21</v>
      </c>
      <c r="C26" s="284">
        <f>+apro_cpsh1!W31</f>
        <v>24.26</v>
      </c>
      <c r="D26" s="284">
        <f t="shared" si="2"/>
        <v>1.4611729134920588</v>
      </c>
      <c r="E26" s="284">
        <f>+apro_cpsh1!W88</f>
        <v>885.89</v>
      </c>
      <c r="F26" s="284">
        <f t="shared" si="3"/>
        <v>1.60150393745911</v>
      </c>
      <c r="H26" s="12" t="s">
        <v>44</v>
      </c>
      <c r="I26" s="13" t="s">
        <v>44</v>
      </c>
      <c r="K26" s="61" t="s">
        <v>21</v>
      </c>
      <c r="L26" s="60">
        <f>100*C26/apro_cpsh1!V145</f>
        <v>1.8302113117017345</v>
      </c>
    </row>
    <row r="27" spans="2:12" ht="12">
      <c r="B27" s="192" t="s">
        <v>22</v>
      </c>
      <c r="C27" s="285">
        <f>+apro_cpsh1!W32</f>
        <v>358.74</v>
      </c>
      <c r="D27" s="285">
        <f t="shared" si="2"/>
        <v>21.606808367112166</v>
      </c>
      <c r="E27" s="285">
        <f>+apro_cpsh1!W89</f>
        <v>9055.9</v>
      </c>
      <c r="F27" s="285">
        <f t="shared" si="3"/>
        <v>16.37117419457941</v>
      </c>
      <c r="H27" s="12" t="s">
        <v>45</v>
      </c>
      <c r="I27" s="13" t="s">
        <v>45</v>
      </c>
      <c r="K27" s="61" t="s">
        <v>22</v>
      </c>
      <c r="L27" s="60">
        <f>100*C27/apro_cpsh1!V146</f>
        <v>3.245094456364814</v>
      </c>
    </row>
    <row r="28" spans="2:12" ht="12">
      <c r="B28" s="192" t="s">
        <v>23</v>
      </c>
      <c r="C28" s="285">
        <f>+apro_cpsh1!W33</f>
        <v>20.86</v>
      </c>
      <c r="D28" s="285">
        <f t="shared" si="2"/>
        <v>1.256391878625076</v>
      </c>
      <c r="E28" s="285">
        <f>+apro_cpsh1!W90</f>
        <v>489.59</v>
      </c>
      <c r="F28" s="285">
        <f t="shared" si="3"/>
        <v>0.8850763782643508</v>
      </c>
      <c r="H28" s="12" t="s">
        <v>45</v>
      </c>
      <c r="I28" s="13" t="s">
        <v>45</v>
      </c>
      <c r="K28" s="61" t="s">
        <v>23</v>
      </c>
      <c r="L28" s="172">
        <f>100*C28/apro_cpsh1!V147</f>
        <v>2.2694140429513263</v>
      </c>
    </row>
    <row r="29" spans="2:12" ht="12">
      <c r="B29" s="192" t="s">
        <v>24</v>
      </c>
      <c r="C29" s="284">
        <f>+apro_cpsh1!W34</f>
        <v>165.67</v>
      </c>
      <c r="D29" s="284">
        <f t="shared" si="2"/>
        <v>9.978257072474419</v>
      </c>
      <c r="E29" s="284">
        <f>+apro_cpsh1!W91</f>
        <v>2682.97</v>
      </c>
      <c r="F29" s="284">
        <f t="shared" si="3"/>
        <v>4.850248923776844</v>
      </c>
      <c r="H29" s="12" t="s">
        <v>44</v>
      </c>
      <c r="I29" s="13" t="s">
        <v>44</v>
      </c>
      <c r="K29" s="61" t="s">
        <v>24</v>
      </c>
      <c r="L29" s="60">
        <f>100*C29/apro_cpsh1!V148</f>
        <v>1.8476943134912802</v>
      </c>
    </row>
    <row r="30" spans="2:12" ht="12">
      <c r="B30" s="192" t="s">
        <v>25</v>
      </c>
      <c r="C30" s="284">
        <f>+apro_cpsh1!W35</f>
        <v>2.94</v>
      </c>
      <c r="D30" s="284">
        <f t="shared" si="2"/>
        <v>0.17707536544380267</v>
      </c>
      <c r="E30" s="284">
        <f>+apro_cpsh1!W92</f>
        <v>89.08</v>
      </c>
      <c r="F30" s="284">
        <f t="shared" si="3"/>
        <v>0.1610380191094352</v>
      </c>
      <c r="H30" s="12" t="s">
        <v>44</v>
      </c>
      <c r="I30" s="13" t="s">
        <v>44</v>
      </c>
      <c r="K30" s="61" t="s">
        <v>25</v>
      </c>
      <c r="L30" s="60">
        <f>100*C30/apro_cpsh1!V149</f>
        <v>1.6877152698048221</v>
      </c>
    </row>
    <row r="31" spans="2:12" ht="12">
      <c r="B31" s="192" t="s">
        <v>26</v>
      </c>
      <c r="C31" s="284">
        <f>+apro_cpsh1!W36</f>
        <v>7</v>
      </c>
      <c r="D31" s="284">
        <f t="shared" si="2"/>
        <v>0.4216080129614349</v>
      </c>
      <c r="E31" s="284">
        <f>+apro_cpsh1!W93</f>
        <v>166.2</v>
      </c>
      <c r="F31" s="284">
        <f t="shared" si="3"/>
        <v>0.30045485828455465</v>
      </c>
      <c r="H31" s="12" t="s">
        <v>44</v>
      </c>
      <c r="I31" s="13" t="s">
        <v>44</v>
      </c>
      <c r="K31" s="61" t="s">
        <v>26</v>
      </c>
      <c r="L31" s="60">
        <f>100*C31/apro_cpsh1!V150</f>
        <v>0.518879812610262</v>
      </c>
    </row>
    <row r="32" spans="2:12" ht="12">
      <c r="B32" s="192" t="s">
        <v>27</v>
      </c>
      <c r="C32" s="284">
        <f>+apro_cpsh1!W37</f>
        <v>20.7</v>
      </c>
      <c r="D32" s="284">
        <f t="shared" si="2"/>
        <v>1.2467551240431005</v>
      </c>
      <c r="E32" s="284">
        <f>+apro_cpsh1!W94</f>
        <v>624.4</v>
      </c>
      <c r="F32" s="284">
        <f t="shared" si="3"/>
        <v>1.1287846781761486</v>
      </c>
      <c r="H32" s="12" t="s">
        <v>44</v>
      </c>
      <c r="I32" s="13" t="s">
        <v>44</v>
      </c>
      <c r="K32" s="61" t="s">
        <v>27</v>
      </c>
      <c r="L32" s="60">
        <f>100*C32/apro_cpsh1!V151</f>
        <v>0.9220900708272083</v>
      </c>
    </row>
    <row r="33" spans="2:12" ht="12">
      <c r="B33" s="192" t="s">
        <v>28</v>
      </c>
      <c r="C33" s="284">
        <f>+apro_cpsh1!W38</f>
        <v>24.18</v>
      </c>
      <c r="D33" s="284">
        <f t="shared" si="2"/>
        <v>1.456354536201071</v>
      </c>
      <c r="E33" s="284">
        <f>+apro_cpsh1!W95</f>
        <v>878.7</v>
      </c>
      <c r="F33" s="284">
        <f t="shared" si="3"/>
        <v>1.588505920425019</v>
      </c>
      <c r="H33" s="12" t="s">
        <v>44</v>
      </c>
      <c r="I33" s="13" t="s">
        <v>44</v>
      </c>
      <c r="K33" s="147" t="s">
        <v>28</v>
      </c>
      <c r="L33" s="148">
        <f>100*C33/apro_cpsh1!V152</f>
        <v>0.9519235311717557</v>
      </c>
    </row>
    <row r="34" spans="2:9" ht="12">
      <c r="B34" s="208" t="s">
        <v>30</v>
      </c>
      <c r="C34" s="286">
        <f>+apro_cpsh1!W39</f>
        <v>0.4</v>
      </c>
      <c r="D34" s="287" t="s">
        <v>863</v>
      </c>
      <c r="E34" s="286">
        <f>+apro_cpsh1!W96</f>
        <v>7</v>
      </c>
      <c r="F34" s="287" t="s">
        <v>863</v>
      </c>
      <c r="H34" s="12" t="s">
        <v>44</v>
      </c>
      <c r="I34" s="13" t="s">
        <v>44</v>
      </c>
    </row>
    <row r="35" spans="2:9" ht="12">
      <c r="B35" s="192" t="s">
        <v>880</v>
      </c>
      <c r="C35" s="284">
        <f>+apro_cpsh1!W40</f>
        <v>11.69</v>
      </c>
      <c r="D35" s="288" t="s">
        <v>863</v>
      </c>
      <c r="E35" s="284">
        <f>+apro_cpsh1!W97</f>
        <v>361.2</v>
      </c>
      <c r="F35" s="288" t="s">
        <v>863</v>
      </c>
      <c r="H35" s="12" t="s">
        <v>44</v>
      </c>
      <c r="I35" s="13" t="s">
        <v>44</v>
      </c>
    </row>
    <row r="36" spans="2:12" ht="12">
      <c r="B36" s="193" t="s">
        <v>32</v>
      </c>
      <c r="C36" s="289">
        <f>+apro_cpsh1!W41</f>
        <v>10.99</v>
      </c>
      <c r="D36" s="290" t="s">
        <v>863</v>
      </c>
      <c r="E36" s="289">
        <f>+apro_cpsh1!W98</f>
        <v>480</v>
      </c>
      <c r="F36" s="290" t="s">
        <v>863</v>
      </c>
      <c r="H36" s="12" t="s">
        <v>44</v>
      </c>
      <c r="I36" s="13" t="s">
        <v>44</v>
      </c>
      <c r="K36" s="131"/>
      <c r="L36" s="131"/>
    </row>
    <row r="37" spans="2:12" ht="12">
      <c r="B37" s="281" t="s">
        <v>29</v>
      </c>
      <c r="C37" s="291">
        <f>+apro_cpsh1!W42</f>
        <v>142.2</v>
      </c>
      <c r="D37" s="291" t="s">
        <v>863</v>
      </c>
      <c r="E37" s="292">
        <f>+apro_cpsh1!W99</f>
        <v>5578</v>
      </c>
      <c r="F37" s="291" t="s">
        <v>863</v>
      </c>
      <c r="H37" s="12"/>
      <c r="I37" s="13" t="s">
        <v>45</v>
      </c>
      <c r="K37" s="131"/>
      <c r="L37" s="131"/>
    </row>
    <row r="38" spans="2:9" ht="12">
      <c r="B38" s="208" t="s">
        <v>882</v>
      </c>
      <c r="C38" s="283">
        <f>+apro_cpsh1!W43</f>
        <v>1.62</v>
      </c>
      <c r="D38" s="286" t="s">
        <v>863</v>
      </c>
      <c r="E38" s="286">
        <f>+apro_cpsh1!W100</f>
        <v>26.56</v>
      </c>
      <c r="F38" s="286" t="s">
        <v>863</v>
      </c>
      <c r="H38" s="12" t="s">
        <v>45</v>
      </c>
      <c r="I38" s="13" t="s">
        <v>44</v>
      </c>
    </row>
    <row r="39" spans="2:9" ht="12">
      <c r="B39" s="192" t="s">
        <v>34</v>
      </c>
      <c r="C39" s="284">
        <f>+apro_cpsh1!W44</f>
        <v>12.91</v>
      </c>
      <c r="D39" s="285" t="s">
        <v>863</v>
      </c>
      <c r="E39" s="284">
        <f>+apro_cpsh1!W101</f>
        <v>193.43</v>
      </c>
      <c r="F39" s="285" t="s">
        <v>863</v>
      </c>
      <c r="H39" s="12" t="s">
        <v>44</v>
      </c>
      <c r="I39" s="13" t="s">
        <v>44</v>
      </c>
    </row>
    <row r="40" spans="2:9" ht="12">
      <c r="B40" s="192" t="s">
        <v>883</v>
      </c>
      <c r="C40" s="284">
        <f>+apro_cpsh1!W45</f>
        <v>10.2</v>
      </c>
      <c r="D40" s="284" t="s">
        <v>863</v>
      </c>
      <c r="E40" s="284">
        <f>+apro_cpsh1!W102</f>
        <v>260.7</v>
      </c>
      <c r="F40" s="284" t="s">
        <v>863</v>
      </c>
      <c r="H40" s="12" t="s">
        <v>44</v>
      </c>
      <c r="I40" s="13" t="s">
        <v>44</v>
      </c>
    </row>
    <row r="41" spans="2:9" ht="12">
      <c r="B41" s="192" t="s">
        <v>36</v>
      </c>
      <c r="C41" s="284">
        <f>+apro_cpsh1!W46</f>
        <v>29.68</v>
      </c>
      <c r="D41" s="284" t="s">
        <v>863</v>
      </c>
      <c r="E41" s="284">
        <f>+apro_cpsh1!W103</f>
        <v>664.89</v>
      </c>
      <c r="F41" s="284" t="s">
        <v>863</v>
      </c>
      <c r="H41" s="12" t="s">
        <v>44</v>
      </c>
      <c r="I41" s="13" t="s">
        <v>44</v>
      </c>
    </row>
    <row r="42" spans="2:9" ht="12">
      <c r="B42" s="193" t="s">
        <v>37</v>
      </c>
      <c r="C42" s="289">
        <f>+apro_cpsh1!W47</f>
        <v>147</v>
      </c>
      <c r="D42" s="289" t="s">
        <v>863</v>
      </c>
      <c r="E42" s="289">
        <f>+apro_cpsh1!W104</f>
        <v>5200</v>
      </c>
      <c r="F42" s="289" t="s">
        <v>863</v>
      </c>
      <c r="H42" s="12" t="s">
        <v>44</v>
      </c>
      <c r="I42" s="13" t="s">
        <v>44</v>
      </c>
    </row>
    <row r="43" spans="2:9" ht="24">
      <c r="B43" s="208" t="s">
        <v>38</v>
      </c>
      <c r="C43" s="286">
        <f>+apro_cpsh1!W48</f>
        <v>39.05</v>
      </c>
      <c r="D43" s="286" t="s">
        <v>863</v>
      </c>
      <c r="E43" s="283">
        <f>+apro_cpsh1!W105</f>
        <v>441.28</v>
      </c>
      <c r="F43" s="286" t="s">
        <v>863</v>
      </c>
      <c r="H43" s="12" t="s">
        <v>44</v>
      </c>
      <c r="I43" s="13" t="s">
        <v>46</v>
      </c>
    </row>
    <row r="44" spans="2:9" ht="12">
      <c r="B44" s="193" t="s">
        <v>884</v>
      </c>
      <c r="C44" s="293">
        <f>+apro_cpsh1!W49</f>
        <v>3.7</v>
      </c>
      <c r="D44" s="289" t="s">
        <v>863</v>
      </c>
      <c r="E44" s="289">
        <f>+apro_cpsh1!W106</f>
        <v>73.8</v>
      </c>
      <c r="F44" s="289" t="s">
        <v>863</v>
      </c>
      <c r="H44" s="14" t="s">
        <v>46</v>
      </c>
      <c r="I44" s="15" t="s">
        <v>44</v>
      </c>
    </row>
    <row r="45" ht="12">
      <c r="H45" s="3" t="s">
        <v>44</v>
      </c>
    </row>
    <row r="46" ht="12">
      <c r="B46" s="135" t="s">
        <v>910</v>
      </c>
    </row>
    <row r="47" ht="15" customHeight="1">
      <c r="B47" s="176" t="s">
        <v>881</v>
      </c>
    </row>
    <row r="48" ht="12">
      <c r="B48" s="170" t="s">
        <v>885</v>
      </c>
    </row>
    <row r="49" ht="12">
      <c r="B49" s="138" t="s">
        <v>890</v>
      </c>
    </row>
    <row r="50" ht="12">
      <c r="B50" s="135" t="s">
        <v>908</v>
      </c>
    </row>
    <row r="51" ht="12">
      <c r="B51" s="135" t="s">
        <v>909</v>
      </c>
    </row>
    <row r="52" ht="12">
      <c r="B52" s="11"/>
    </row>
    <row r="53" ht="12">
      <c r="B53" s="10" t="s">
        <v>282</v>
      </c>
    </row>
    <row r="54" ht="12">
      <c r="B54" s="125" t="s">
        <v>199</v>
      </c>
    </row>
  </sheetData>
  <sheetProtection autoFilter="0"/>
  <mergeCells count="1">
    <mergeCell ref="H4:I4"/>
  </mergeCells>
  <hyperlinks>
    <hyperlink ref="B54" r:id="rId1" display="https://appsso.eurostat.ec.europa.eu/nui/show.do?query=BOOKMARK_DS-905455_QID_-23F44554_UID_-3F171EB0&amp;layout=TIME,C,X,0;GEO,B,Y,0;CROPS,B,Z,0;STRUCPRO,B,Z,1;INDICATORS,C,Z,2;&amp;zSelection=DS-905455STRUCPRO,MA;DS-905455CROPS,ARA;DS-905455INDICATORS,OBS_FLAG;"/>
  </hyperlinks>
  <printOptions horizontalCentered="1"/>
  <pageMargins left="0.31496062992125984" right="0.31496062992125984" top="0.7480314960629921" bottom="0.5511811023622047" header="0.31496062992125984" footer="0.31496062992125984"/>
  <pageSetup horizontalDpi="600" verticalDpi="600" orientation="portrait" paperSize="9" r:id="rId3"/>
  <headerFooter>
    <oddFooter>&amp;L&amp;F&amp;CPage &amp;P of &amp;N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720"/>
  <sheetViews>
    <sheetView workbookViewId="0" topLeftCell="A1">
      <selection activeCell="A2" sqref="A2"/>
    </sheetView>
  </sheetViews>
  <sheetFormatPr defaultColWidth="9.140625" defaultRowHeight="12"/>
  <cols>
    <col min="1" max="1" width="9.140625" style="151" customWidth="1"/>
    <col min="2" max="9" width="15.8515625" style="151" customWidth="1"/>
    <col min="10" max="12" width="12.7109375" style="151" customWidth="1"/>
    <col min="13" max="13" width="21.421875" style="151" bestFit="1" customWidth="1"/>
    <col min="14" max="14" width="9.140625" style="151" customWidth="1"/>
    <col min="15" max="15" width="13.00390625" style="151" customWidth="1"/>
    <col min="16" max="16" width="9.140625" style="151" customWidth="1"/>
    <col min="17" max="18" width="13.57421875" style="151" customWidth="1"/>
    <col min="19" max="21" width="9.140625" style="151" customWidth="1"/>
    <col min="22" max="22" width="15.140625" style="151" customWidth="1"/>
    <col min="23" max="30" width="9.140625" style="151" customWidth="1"/>
    <col min="31" max="40" width="11.8515625" style="151" customWidth="1"/>
    <col min="41" max="16384" width="9.140625" style="151" customWidth="1"/>
  </cols>
  <sheetData>
    <row r="1" ht="12">
      <c r="A1" s="126" t="s">
        <v>346</v>
      </c>
    </row>
    <row r="2" ht="12">
      <c r="A2" s="127"/>
    </row>
    <row r="3" spans="1:2" ht="12">
      <c r="A3" s="126" t="s">
        <v>141</v>
      </c>
      <c r="B3" s="128">
        <v>44362.4471412037</v>
      </c>
    </row>
    <row r="4" spans="1:2" ht="12">
      <c r="A4" s="126" t="s">
        <v>140</v>
      </c>
      <c r="B4" s="128">
        <v>44389.65124355324</v>
      </c>
    </row>
    <row r="5" spans="1:2" ht="12">
      <c r="A5" s="126" t="s">
        <v>139</v>
      </c>
      <c r="B5" s="152" t="s">
        <v>138</v>
      </c>
    </row>
    <row r="7" spans="1:2" ht="12">
      <c r="A7" s="152" t="s">
        <v>209</v>
      </c>
      <c r="B7" s="152" t="s">
        <v>345</v>
      </c>
    </row>
    <row r="8" spans="1:2" ht="12">
      <c r="A8" s="152" t="s">
        <v>208</v>
      </c>
      <c r="B8" s="152" t="s">
        <v>343</v>
      </c>
    </row>
    <row r="9" spans="1:2" ht="12">
      <c r="A9" s="152" t="s">
        <v>207</v>
      </c>
      <c r="B9" s="152" t="s">
        <v>206</v>
      </c>
    </row>
    <row r="11" spans="1:13" ht="12">
      <c r="A11" s="154" t="s">
        <v>205</v>
      </c>
      <c r="B11" s="154" t="s">
        <v>204</v>
      </c>
      <c r="C11" s="154" t="s">
        <v>204</v>
      </c>
      <c r="D11" s="154" t="s">
        <v>204</v>
      </c>
      <c r="E11" s="154" t="s">
        <v>204</v>
      </c>
      <c r="F11" s="154" t="s">
        <v>204</v>
      </c>
      <c r="G11" s="154" t="s">
        <v>203</v>
      </c>
      <c r="H11" s="154" t="s">
        <v>203</v>
      </c>
      <c r="I11" s="154" t="s">
        <v>203</v>
      </c>
      <c r="J11" s="154" t="s">
        <v>203</v>
      </c>
      <c r="K11" s="154"/>
      <c r="L11" s="154"/>
      <c r="M11" s="154" t="s">
        <v>203</v>
      </c>
    </row>
    <row r="12" spans="1:13" ht="12">
      <c r="A12" s="154" t="s">
        <v>342</v>
      </c>
      <c r="B12" s="154" t="s">
        <v>341</v>
      </c>
      <c r="C12" s="154" t="s">
        <v>340</v>
      </c>
      <c r="D12" s="154" t="s">
        <v>339</v>
      </c>
      <c r="E12" s="154" t="s">
        <v>338</v>
      </c>
      <c r="F12" s="154" t="s">
        <v>354</v>
      </c>
      <c r="G12" s="154" t="s">
        <v>341</v>
      </c>
      <c r="H12" s="154" t="s">
        <v>340</v>
      </c>
      <c r="I12" s="154" t="s">
        <v>339</v>
      </c>
      <c r="J12" s="154" t="s">
        <v>338</v>
      </c>
      <c r="K12" s="154"/>
      <c r="L12" s="154"/>
      <c r="M12" s="154" t="s">
        <v>354</v>
      </c>
    </row>
    <row r="13" spans="1:16" ht="12">
      <c r="A13" s="154" t="s">
        <v>337</v>
      </c>
      <c r="B13" s="155">
        <v>311249777</v>
      </c>
      <c r="C13" s="155">
        <v>8500786</v>
      </c>
      <c r="D13" s="155">
        <v>20940056</v>
      </c>
      <c r="E13" s="155">
        <v>167918455</v>
      </c>
      <c r="F13" s="155">
        <v>1932176939134</v>
      </c>
      <c r="G13" s="155">
        <v>5729775</v>
      </c>
      <c r="H13" s="155">
        <v>457606</v>
      </c>
      <c r="I13" s="155">
        <v>467932</v>
      </c>
      <c r="J13" s="155">
        <v>7054268</v>
      </c>
      <c r="K13" s="155"/>
      <c r="L13" s="155"/>
      <c r="M13" s="155">
        <v>7208429626</v>
      </c>
      <c r="P13" s="151">
        <f>(+SUM(B13:E13)/F13)*100</f>
        <v>0.026323110668526977</v>
      </c>
    </row>
    <row r="14" spans="1:13" ht="12">
      <c r="A14" s="154" t="s">
        <v>336</v>
      </c>
      <c r="B14" s="155">
        <v>6349834</v>
      </c>
      <c r="C14" s="155">
        <v>40818</v>
      </c>
      <c r="D14" s="155">
        <v>1079813</v>
      </c>
      <c r="E14" s="155">
        <v>9390368</v>
      </c>
      <c r="F14" s="155">
        <v>130961286687</v>
      </c>
      <c r="G14" s="155">
        <v>126455</v>
      </c>
      <c r="H14" s="155">
        <v>1719</v>
      </c>
      <c r="I14" s="155">
        <v>36162</v>
      </c>
      <c r="J14" s="155">
        <v>494730</v>
      </c>
      <c r="K14" s="155"/>
      <c r="L14" s="155"/>
      <c r="M14" s="155">
        <v>622180918</v>
      </c>
    </row>
    <row r="15" spans="1:13" ht="12">
      <c r="A15" s="154" t="s">
        <v>335</v>
      </c>
      <c r="B15" s="155">
        <v>35279</v>
      </c>
      <c r="C15" s="156" t="s">
        <v>41</v>
      </c>
      <c r="D15" s="156" t="s">
        <v>41</v>
      </c>
      <c r="E15" s="155">
        <v>582</v>
      </c>
      <c r="F15" s="155">
        <v>9604120444</v>
      </c>
      <c r="G15" s="155">
        <v>690</v>
      </c>
      <c r="H15" s="156" t="s">
        <v>41</v>
      </c>
      <c r="I15" s="156" t="s">
        <v>41</v>
      </c>
      <c r="J15" s="155">
        <v>12</v>
      </c>
      <c r="K15" s="155"/>
      <c r="L15" s="155"/>
      <c r="M15" s="155">
        <v>122650268</v>
      </c>
    </row>
    <row r="16" spans="1:13" ht="12">
      <c r="A16" s="154" t="s">
        <v>334</v>
      </c>
      <c r="B16" s="155">
        <v>6976</v>
      </c>
      <c r="C16" s="156" t="s">
        <v>41</v>
      </c>
      <c r="D16" s="155">
        <v>50</v>
      </c>
      <c r="E16" s="155">
        <v>4988</v>
      </c>
      <c r="F16" s="155">
        <v>34039180435</v>
      </c>
      <c r="G16" s="155">
        <v>170</v>
      </c>
      <c r="H16" s="156" t="s">
        <v>41</v>
      </c>
      <c r="I16" s="155">
        <v>2</v>
      </c>
      <c r="J16" s="155">
        <v>227</v>
      </c>
      <c r="K16" s="155"/>
      <c r="L16" s="155"/>
      <c r="M16" s="155">
        <v>63930627</v>
      </c>
    </row>
    <row r="17" spans="1:13" ht="12">
      <c r="A17" s="154" t="s">
        <v>333</v>
      </c>
      <c r="B17" s="155">
        <v>12263610</v>
      </c>
      <c r="C17" s="155">
        <v>1781304</v>
      </c>
      <c r="D17" s="155">
        <v>258643</v>
      </c>
      <c r="E17" s="155">
        <v>8856463</v>
      </c>
      <c r="F17" s="155">
        <v>45888832244</v>
      </c>
      <c r="G17" s="155">
        <v>246899</v>
      </c>
      <c r="H17" s="155">
        <v>83228</v>
      </c>
      <c r="I17" s="155">
        <v>8928</v>
      </c>
      <c r="J17" s="155">
        <v>271281</v>
      </c>
      <c r="K17" s="155"/>
      <c r="L17" s="155"/>
      <c r="M17" s="155">
        <v>131665682</v>
      </c>
    </row>
    <row r="18" spans="1:13" ht="12">
      <c r="A18" s="154" t="s">
        <v>332</v>
      </c>
      <c r="B18" s="155">
        <v>16091228</v>
      </c>
      <c r="C18" s="155">
        <v>248281</v>
      </c>
      <c r="D18" s="155">
        <v>302130</v>
      </c>
      <c r="E18" s="155">
        <v>31275167</v>
      </c>
      <c r="F18" s="155">
        <v>572494755348</v>
      </c>
      <c r="G18" s="155">
        <v>278297</v>
      </c>
      <c r="H18" s="155">
        <v>9224</v>
      </c>
      <c r="I18" s="155">
        <v>5510</v>
      </c>
      <c r="J18" s="155">
        <v>1449661</v>
      </c>
      <c r="K18" s="155"/>
      <c r="L18" s="155"/>
      <c r="M18" s="155">
        <v>994840652</v>
      </c>
    </row>
    <row r="19" spans="1:13" ht="12">
      <c r="A19" s="154" t="s">
        <v>331</v>
      </c>
      <c r="B19" s="155">
        <v>53</v>
      </c>
      <c r="C19" s="156" t="s">
        <v>41</v>
      </c>
      <c r="D19" s="156" t="s">
        <v>41</v>
      </c>
      <c r="E19" s="155">
        <v>14558</v>
      </c>
      <c r="F19" s="155">
        <v>4832561517</v>
      </c>
      <c r="G19" s="155">
        <v>1</v>
      </c>
      <c r="H19" s="156" t="s">
        <v>41</v>
      </c>
      <c r="I19" s="156" t="s">
        <v>41</v>
      </c>
      <c r="J19" s="155">
        <v>241</v>
      </c>
      <c r="K19" s="155"/>
      <c r="L19" s="155"/>
      <c r="M19" s="155">
        <v>56559002</v>
      </c>
    </row>
    <row r="20" spans="1:13" ht="12">
      <c r="A20" s="154" t="s">
        <v>330</v>
      </c>
      <c r="B20" s="155">
        <v>157349</v>
      </c>
      <c r="C20" s="156" t="s">
        <v>41</v>
      </c>
      <c r="D20" s="155">
        <v>652376</v>
      </c>
      <c r="E20" s="155">
        <v>2905707</v>
      </c>
      <c r="F20" s="155">
        <v>93775752217</v>
      </c>
      <c r="G20" s="155">
        <v>2248</v>
      </c>
      <c r="H20" s="156" t="s">
        <v>41</v>
      </c>
      <c r="I20" s="155">
        <v>10016</v>
      </c>
      <c r="J20" s="155">
        <v>33856</v>
      </c>
      <c r="K20" s="155"/>
      <c r="L20" s="155"/>
      <c r="M20" s="155">
        <v>128141100</v>
      </c>
    </row>
    <row r="21" spans="1:13" ht="12">
      <c r="A21" s="154" t="s">
        <v>310</v>
      </c>
      <c r="B21" s="155">
        <v>403855</v>
      </c>
      <c r="C21" s="156" t="s">
        <v>41</v>
      </c>
      <c r="D21" s="155">
        <v>1094664</v>
      </c>
      <c r="E21" s="155">
        <v>1037909</v>
      </c>
      <c r="F21" s="155">
        <v>13090181655</v>
      </c>
      <c r="G21" s="155">
        <v>4950</v>
      </c>
      <c r="H21" s="156" t="s">
        <v>41</v>
      </c>
      <c r="I21" s="155">
        <v>38952</v>
      </c>
      <c r="J21" s="155">
        <v>38729</v>
      </c>
      <c r="K21" s="155"/>
      <c r="L21" s="155"/>
      <c r="M21" s="155">
        <v>262411171</v>
      </c>
    </row>
    <row r="22" spans="1:13" ht="12">
      <c r="A22" s="154" t="s">
        <v>329</v>
      </c>
      <c r="B22" s="155">
        <v>293634</v>
      </c>
      <c r="C22" s="155">
        <v>319075</v>
      </c>
      <c r="D22" s="155">
        <v>4461702</v>
      </c>
      <c r="E22" s="155">
        <v>5193838</v>
      </c>
      <c r="F22" s="155">
        <v>104405062159</v>
      </c>
      <c r="G22" s="155">
        <v>6174</v>
      </c>
      <c r="H22" s="155">
        <v>21198</v>
      </c>
      <c r="I22" s="155">
        <v>95198</v>
      </c>
      <c r="J22" s="155">
        <v>98096</v>
      </c>
      <c r="K22" s="155"/>
      <c r="L22" s="155"/>
      <c r="M22" s="155">
        <v>770254944</v>
      </c>
    </row>
    <row r="23" spans="1:13" ht="12">
      <c r="A23" s="154" t="s">
        <v>328</v>
      </c>
      <c r="B23" s="155">
        <v>50337769</v>
      </c>
      <c r="C23" s="155">
        <v>160599</v>
      </c>
      <c r="D23" s="155">
        <v>860782</v>
      </c>
      <c r="E23" s="155">
        <v>23600294</v>
      </c>
      <c r="F23" s="155">
        <v>198086276437</v>
      </c>
      <c r="G23" s="155">
        <v>1046314</v>
      </c>
      <c r="H23" s="155">
        <v>6659</v>
      </c>
      <c r="I23" s="155">
        <v>24777</v>
      </c>
      <c r="J23" s="155">
        <v>774892</v>
      </c>
      <c r="K23" s="155"/>
      <c r="L23" s="155"/>
      <c r="M23" s="155">
        <v>590480457</v>
      </c>
    </row>
    <row r="24" spans="1:13" ht="12">
      <c r="A24" s="154" t="s">
        <v>327</v>
      </c>
      <c r="B24" s="156" t="s">
        <v>41</v>
      </c>
      <c r="C24" s="156" t="s">
        <v>41</v>
      </c>
      <c r="D24" s="155">
        <v>111161</v>
      </c>
      <c r="E24" s="155">
        <v>426852</v>
      </c>
      <c r="F24" s="155">
        <v>4907917173</v>
      </c>
      <c r="G24" s="156" t="s">
        <v>41</v>
      </c>
      <c r="H24" s="156" t="s">
        <v>41</v>
      </c>
      <c r="I24" s="155">
        <v>2671</v>
      </c>
      <c r="J24" s="155">
        <v>23165</v>
      </c>
      <c r="K24" s="155"/>
      <c r="L24" s="155"/>
      <c r="M24" s="155">
        <v>56217189</v>
      </c>
    </row>
    <row r="25" spans="1:13" ht="12">
      <c r="A25" s="154" t="s">
        <v>326</v>
      </c>
      <c r="B25" s="155">
        <v>213002</v>
      </c>
      <c r="C25" s="155">
        <v>146635</v>
      </c>
      <c r="D25" s="155">
        <v>3532844</v>
      </c>
      <c r="E25" s="155">
        <v>1628038</v>
      </c>
      <c r="F25" s="155">
        <v>211896050629</v>
      </c>
      <c r="G25" s="155">
        <v>3506</v>
      </c>
      <c r="H25" s="155">
        <v>2617</v>
      </c>
      <c r="I25" s="155">
        <v>55264</v>
      </c>
      <c r="J25" s="155">
        <v>22863</v>
      </c>
      <c r="K25" s="155"/>
      <c r="L25" s="155"/>
      <c r="M25" s="155">
        <v>569669880</v>
      </c>
    </row>
    <row r="26" spans="1:13" ht="12">
      <c r="A26" s="154" t="s">
        <v>325</v>
      </c>
      <c r="B26" s="156" t="s">
        <v>41</v>
      </c>
      <c r="C26" s="156" t="s">
        <v>41</v>
      </c>
      <c r="D26" s="155">
        <v>5987531</v>
      </c>
      <c r="E26" s="155">
        <v>2731021</v>
      </c>
      <c r="F26" s="155">
        <v>1783314900</v>
      </c>
      <c r="G26" s="156" t="s">
        <v>41</v>
      </c>
      <c r="H26" s="156" t="s">
        <v>41</v>
      </c>
      <c r="I26" s="155">
        <v>108451</v>
      </c>
      <c r="J26" s="155">
        <v>51615</v>
      </c>
      <c r="K26" s="155"/>
      <c r="L26" s="155"/>
      <c r="M26" s="155">
        <v>29840226</v>
      </c>
    </row>
    <row r="27" spans="1:13" ht="12">
      <c r="A27" s="154" t="s">
        <v>324</v>
      </c>
      <c r="B27" s="156" t="s">
        <v>41</v>
      </c>
      <c r="C27" s="156" t="s">
        <v>41</v>
      </c>
      <c r="D27" s="155">
        <v>5216</v>
      </c>
      <c r="E27" s="155">
        <v>415885</v>
      </c>
      <c r="F27" s="155">
        <v>5352288234</v>
      </c>
      <c r="G27" s="156" t="s">
        <v>41</v>
      </c>
      <c r="H27" s="156" t="s">
        <v>41</v>
      </c>
      <c r="I27" s="155">
        <v>174</v>
      </c>
      <c r="J27" s="155">
        <v>41314</v>
      </c>
      <c r="K27" s="155"/>
      <c r="L27" s="155"/>
      <c r="M27" s="155">
        <v>77533918</v>
      </c>
    </row>
    <row r="28" spans="1:13" ht="12">
      <c r="A28" s="154" t="s">
        <v>323</v>
      </c>
      <c r="B28" s="155">
        <v>59264</v>
      </c>
      <c r="C28" s="156" t="s">
        <v>41</v>
      </c>
      <c r="D28" s="155">
        <v>968</v>
      </c>
      <c r="E28" s="155">
        <v>1166457</v>
      </c>
      <c r="F28" s="155">
        <v>12601596040</v>
      </c>
      <c r="G28" s="155">
        <v>1340</v>
      </c>
      <c r="H28" s="156" t="s">
        <v>41</v>
      </c>
      <c r="I28" s="155">
        <v>24</v>
      </c>
      <c r="J28" s="155">
        <v>94370</v>
      </c>
      <c r="K28" s="155"/>
      <c r="L28" s="155"/>
      <c r="M28" s="155">
        <v>120442047</v>
      </c>
    </row>
    <row r="29" spans="1:13" ht="12">
      <c r="A29" s="154" t="s">
        <v>322</v>
      </c>
      <c r="B29" s="155">
        <v>378142</v>
      </c>
      <c r="C29" s="156" t="s">
        <v>41</v>
      </c>
      <c r="D29" s="156" t="s">
        <v>41</v>
      </c>
      <c r="E29" s="155">
        <v>855</v>
      </c>
      <c r="F29" s="155">
        <v>2378018184</v>
      </c>
      <c r="G29" s="155">
        <v>6305</v>
      </c>
      <c r="H29" s="156" t="s">
        <v>41</v>
      </c>
      <c r="I29" s="156" t="s">
        <v>41</v>
      </c>
      <c r="J29" s="155">
        <v>4</v>
      </c>
      <c r="K29" s="155"/>
      <c r="L29" s="155"/>
      <c r="M29" s="155">
        <v>8933448</v>
      </c>
    </row>
    <row r="30" spans="1:13" ht="12">
      <c r="A30" s="154" t="s">
        <v>321</v>
      </c>
      <c r="B30" s="155">
        <v>176317</v>
      </c>
      <c r="C30" s="156" t="s">
        <v>41</v>
      </c>
      <c r="D30" s="155">
        <v>83332</v>
      </c>
      <c r="E30" s="155">
        <v>275048</v>
      </c>
      <c r="F30" s="155">
        <v>22814650366</v>
      </c>
      <c r="G30" s="155">
        <v>2139</v>
      </c>
      <c r="H30" s="156" t="s">
        <v>41</v>
      </c>
      <c r="I30" s="155">
        <v>1720</v>
      </c>
      <c r="J30" s="155">
        <v>9253</v>
      </c>
      <c r="K30" s="155"/>
      <c r="L30" s="155"/>
      <c r="M30" s="155">
        <v>83828943</v>
      </c>
    </row>
    <row r="31" spans="1:13" ht="12">
      <c r="A31" s="154" t="s">
        <v>320</v>
      </c>
      <c r="B31" s="156" t="s">
        <v>41</v>
      </c>
      <c r="C31" s="156" t="s">
        <v>41</v>
      </c>
      <c r="D31" s="156" t="s">
        <v>41</v>
      </c>
      <c r="E31" s="155">
        <v>197136</v>
      </c>
      <c r="F31" s="155">
        <v>1176841311</v>
      </c>
      <c r="G31" s="156" t="s">
        <v>41</v>
      </c>
      <c r="H31" s="156" t="s">
        <v>41</v>
      </c>
      <c r="I31" s="156" t="s">
        <v>41</v>
      </c>
      <c r="J31" s="155">
        <v>4680</v>
      </c>
      <c r="K31" s="155"/>
      <c r="L31" s="155"/>
      <c r="M31" s="155">
        <v>1416248</v>
      </c>
    </row>
    <row r="32" spans="1:13" ht="12">
      <c r="A32" s="154" t="s">
        <v>319</v>
      </c>
      <c r="B32" s="155">
        <v>223236175</v>
      </c>
      <c r="C32" s="155">
        <v>5676491</v>
      </c>
      <c r="D32" s="155">
        <v>1225289</v>
      </c>
      <c r="E32" s="155">
        <v>71496795</v>
      </c>
      <c r="F32" s="155">
        <v>202033587819</v>
      </c>
      <c r="G32" s="155">
        <v>3982200</v>
      </c>
      <c r="H32" s="155">
        <v>330162</v>
      </c>
      <c r="I32" s="155">
        <v>50958</v>
      </c>
      <c r="J32" s="155">
        <v>3179145</v>
      </c>
      <c r="K32" s="155"/>
      <c r="L32" s="155"/>
      <c r="M32" s="155">
        <v>1061136640</v>
      </c>
    </row>
    <row r="33" spans="1:13" ht="12">
      <c r="A33" s="154" t="s">
        <v>318</v>
      </c>
      <c r="B33" s="155">
        <v>108916</v>
      </c>
      <c r="C33" s="156" t="s">
        <v>41</v>
      </c>
      <c r="D33" s="155">
        <v>284155</v>
      </c>
      <c r="E33" s="155">
        <v>92879</v>
      </c>
      <c r="F33" s="155">
        <v>46362824272</v>
      </c>
      <c r="G33" s="155">
        <v>2572</v>
      </c>
      <c r="H33" s="156" t="s">
        <v>41</v>
      </c>
      <c r="I33" s="155">
        <v>4050</v>
      </c>
      <c r="J33" s="155">
        <v>2752</v>
      </c>
      <c r="K33" s="155"/>
      <c r="L33" s="155"/>
      <c r="M33" s="155">
        <v>110930000</v>
      </c>
    </row>
    <row r="34" spans="1:13" ht="12">
      <c r="A34" s="154" t="s">
        <v>317</v>
      </c>
      <c r="B34" s="155">
        <v>586612</v>
      </c>
      <c r="C34" s="155">
        <v>291</v>
      </c>
      <c r="D34" s="155">
        <v>527057</v>
      </c>
      <c r="E34" s="155">
        <v>2585994</v>
      </c>
      <c r="F34" s="155">
        <v>62023581557</v>
      </c>
      <c r="G34" s="155">
        <v>11681</v>
      </c>
      <c r="H34" s="155">
        <v>8</v>
      </c>
      <c r="I34" s="155">
        <v>9752</v>
      </c>
      <c r="J34" s="155">
        <v>167880</v>
      </c>
      <c r="K34" s="155"/>
      <c r="L34" s="155"/>
      <c r="M34" s="155">
        <v>286687752</v>
      </c>
    </row>
    <row r="35" spans="1:13" ht="12">
      <c r="A35" s="154" t="s">
        <v>316</v>
      </c>
      <c r="B35" s="155">
        <v>70900</v>
      </c>
      <c r="C35" s="155">
        <v>39</v>
      </c>
      <c r="D35" s="155">
        <v>7841</v>
      </c>
      <c r="E35" s="155">
        <v>983714</v>
      </c>
      <c r="F35" s="155">
        <v>15393869797</v>
      </c>
      <c r="G35" s="155">
        <v>920</v>
      </c>
      <c r="H35" s="155">
        <v>1</v>
      </c>
      <c r="I35" s="155">
        <v>378</v>
      </c>
      <c r="J35" s="155">
        <v>48118</v>
      </c>
      <c r="K35" s="155"/>
      <c r="L35" s="155"/>
      <c r="M35" s="155">
        <v>134469278</v>
      </c>
    </row>
    <row r="36" spans="1:13" ht="12">
      <c r="A36" s="154" t="s">
        <v>315</v>
      </c>
      <c r="B36" s="156" t="s">
        <v>41</v>
      </c>
      <c r="C36" s="156" t="s">
        <v>41</v>
      </c>
      <c r="D36" s="155">
        <v>254202</v>
      </c>
      <c r="E36" s="155">
        <v>2215197</v>
      </c>
      <c r="F36" s="155">
        <v>16005091888</v>
      </c>
      <c r="G36" s="156" t="s">
        <v>41</v>
      </c>
      <c r="H36" s="156" t="s">
        <v>41</v>
      </c>
      <c r="I36" s="155">
        <v>10048</v>
      </c>
      <c r="J36" s="155">
        <v>187754</v>
      </c>
      <c r="K36" s="155"/>
      <c r="L36" s="155"/>
      <c r="M36" s="155">
        <v>193823206</v>
      </c>
    </row>
    <row r="37" spans="1:13" ht="12">
      <c r="A37" s="154" t="s">
        <v>314</v>
      </c>
      <c r="B37" s="155">
        <v>146916</v>
      </c>
      <c r="C37" s="156" t="s">
        <v>41</v>
      </c>
      <c r="D37" s="155">
        <v>198262</v>
      </c>
      <c r="E37" s="155">
        <v>126005</v>
      </c>
      <c r="F37" s="155">
        <v>12822996928</v>
      </c>
      <c r="G37" s="155">
        <v>2108</v>
      </c>
      <c r="H37" s="156" t="s">
        <v>41</v>
      </c>
      <c r="I37" s="155">
        <v>4688</v>
      </c>
      <c r="J37" s="155">
        <v>5834</v>
      </c>
      <c r="K37" s="155"/>
      <c r="L37" s="155"/>
      <c r="M37" s="155">
        <v>42546378</v>
      </c>
    </row>
    <row r="38" spans="1:13" ht="12">
      <c r="A38" s="154" t="s">
        <v>313</v>
      </c>
      <c r="B38" s="156" t="s">
        <v>41</v>
      </c>
      <c r="C38" s="156" t="s">
        <v>41</v>
      </c>
      <c r="D38" s="155">
        <v>0</v>
      </c>
      <c r="E38" s="155">
        <v>599</v>
      </c>
      <c r="F38" s="155">
        <v>15869079519</v>
      </c>
      <c r="G38" s="156" t="s">
        <v>41</v>
      </c>
      <c r="H38" s="156" t="s">
        <v>41</v>
      </c>
      <c r="I38" s="155">
        <v>0</v>
      </c>
      <c r="J38" s="155">
        <v>6</v>
      </c>
      <c r="K38" s="155"/>
      <c r="L38" s="155"/>
      <c r="M38" s="155">
        <v>28513517</v>
      </c>
    </row>
    <row r="39" spans="1:13" ht="12">
      <c r="A39" s="154" t="s">
        <v>312</v>
      </c>
      <c r="B39" s="155">
        <v>333899</v>
      </c>
      <c r="C39" s="155">
        <v>104050</v>
      </c>
      <c r="D39" s="155">
        <v>11</v>
      </c>
      <c r="E39" s="155">
        <v>110399</v>
      </c>
      <c r="F39" s="155">
        <v>26493643588</v>
      </c>
      <c r="G39" s="155">
        <v>4806</v>
      </c>
      <c r="H39" s="155">
        <v>2538</v>
      </c>
      <c r="I39" s="155">
        <v>0</v>
      </c>
      <c r="J39" s="155">
        <v>2853</v>
      </c>
      <c r="K39" s="155"/>
      <c r="L39" s="155"/>
      <c r="M39" s="155">
        <v>200335283</v>
      </c>
    </row>
    <row r="40" spans="1:13" ht="12">
      <c r="A40" s="154" t="s">
        <v>311</v>
      </c>
      <c r="B40" s="155">
        <v>47</v>
      </c>
      <c r="C40" s="155">
        <v>23203</v>
      </c>
      <c r="D40" s="155">
        <v>12027</v>
      </c>
      <c r="E40" s="155">
        <v>1185707</v>
      </c>
      <c r="F40" s="155">
        <v>65083577786</v>
      </c>
      <c r="G40" s="155">
        <v>0</v>
      </c>
      <c r="H40" s="155">
        <v>252</v>
      </c>
      <c r="I40" s="155">
        <v>212</v>
      </c>
      <c r="J40" s="155">
        <v>50935</v>
      </c>
      <c r="K40" s="155"/>
      <c r="L40" s="155"/>
      <c r="M40" s="155">
        <v>458990851</v>
      </c>
    </row>
    <row r="42" spans="1:2" ht="12">
      <c r="A42" s="152" t="s">
        <v>209</v>
      </c>
      <c r="B42" s="152" t="s">
        <v>344</v>
      </c>
    </row>
    <row r="43" spans="1:2" ht="12">
      <c r="A43" s="152" t="s">
        <v>208</v>
      </c>
      <c r="B43" s="152" t="s">
        <v>343</v>
      </c>
    </row>
    <row r="44" spans="1:2" ht="12">
      <c r="A44" s="152" t="s">
        <v>207</v>
      </c>
      <c r="B44" s="152" t="s">
        <v>206</v>
      </c>
    </row>
    <row r="46" spans="1:13" ht="12">
      <c r="A46" s="143" t="s">
        <v>205</v>
      </c>
      <c r="B46" s="143" t="s">
        <v>204</v>
      </c>
      <c r="C46" s="143" t="s">
        <v>204</v>
      </c>
      <c r="D46" s="143" t="s">
        <v>204</v>
      </c>
      <c r="E46" s="143" t="s">
        <v>204</v>
      </c>
      <c r="F46" s="143" t="s">
        <v>204</v>
      </c>
      <c r="G46" s="143" t="s">
        <v>203</v>
      </c>
      <c r="H46" s="143" t="s">
        <v>203</v>
      </c>
      <c r="I46" s="143" t="s">
        <v>203</v>
      </c>
      <c r="J46" s="143" t="s">
        <v>203</v>
      </c>
      <c r="K46" s="143"/>
      <c r="L46" s="143"/>
      <c r="M46" s="143" t="s">
        <v>203</v>
      </c>
    </row>
    <row r="47" spans="1:13" ht="12">
      <c r="A47" s="143" t="s">
        <v>342</v>
      </c>
      <c r="B47" s="143" t="s">
        <v>341</v>
      </c>
      <c r="C47" s="143" t="s">
        <v>340</v>
      </c>
      <c r="D47" s="143" t="s">
        <v>339</v>
      </c>
      <c r="E47" s="143" t="s">
        <v>338</v>
      </c>
      <c r="F47" s="143" t="s">
        <v>354</v>
      </c>
      <c r="G47" s="143" t="s">
        <v>341</v>
      </c>
      <c r="H47" s="143" t="s">
        <v>340</v>
      </c>
      <c r="I47" s="143" t="s">
        <v>339</v>
      </c>
      <c r="J47" s="143" t="s">
        <v>338</v>
      </c>
      <c r="K47" s="143"/>
      <c r="L47" s="143"/>
      <c r="M47" s="143" t="s">
        <v>354</v>
      </c>
    </row>
    <row r="48" spans="1:16" ht="12">
      <c r="A48" s="143" t="s">
        <v>337</v>
      </c>
      <c r="B48" s="153">
        <v>379644169</v>
      </c>
      <c r="C48" s="153">
        <v>31521202</v>
      </c>
      <c r="D48" s="153">
        <v>133657421</v>
      </c>
      <c r="E48" s="153">
        <v>1141325453</v>
      </c>
      <c r="F48" s="153">
        <v>2844450857756</v>
      </c>
      <c r="G48" s="153">
        <v>7957394</v>
      </c>
      <c r="H48" s="153">
        <v>1685290</v>
      </c>
      <c r="I48" s="153">
        <v>3322149</v>
      </c>
      <c r="J48" s="153">
        <v>57520763</v>
      </c>
      <c r="K48" s="153"/>
      <c r="L48" s="153"/>
      <c r="M48" s="153">
        <v>15927642057</v>
      </c>
      <c r="P48" s="151">
        <f>(+SUM(B48:E48)/F48)*100</f>
        <v>0.05927851558420699</v>
      </c>
    </row>
    <row r="49" spans="1:13" ht="12">
      <c r="A49" s="143" t="s">
        <v>336</v>
      </c>
      <c r="B49" s="153">
        <v>36163479</v>
      </c>
      <c r="C49" s="153">
        <v>393844</v>
      </c>
      <c r="D49" s="153">
        <v>8201710</v>
      </c>
      <c r="E49" s="153">
        <v>135978044</v>
      </c>
      <c r="F49" s="153">
        <v>236585206768</v>
      </c>
      <c r="G49" s="153">
        <v>884482</v>
      </c>
      <c r="H49" s="153">
        <v>40529</v>
      </c>
      <c r="I49" s="153">
        <v>171751</v>
      </c>
      <c r="J49" s="153">
        <v>9140444</v>
      </c>
      <c r="K49" s="153"/>
      <c r="L49" s="153"/>
      <c r="M49" s="153">
        <v>1774726278</v>
      </c>
    </row>
    <row r="50" spans="1:13" ht="12">
      <c r="A50" s="143" t="s">
        <v>335</v>
      </c>
      <c r="B50" s="144" t="s">
        <v>41</v>
      </c>
      <c r="C50" s="144" t="s">
        <v>41</v>
      </c>
      <c r="D50" s="153">
        <v>1739</v>
      </c>
      <c r="E50" s="153">
        <v>601659</v>
      </c>
      <c r="F50" s="153">
        <v>18323192800</v>
      </c>
      <c r="G50" s="144" t="s">
        <v>41</v>
      </c>
      <c r="H50" s="144" t="s">
        <v>41</v>
      </c>
      <c r="I50" s="153">
        <v>26</v>
      </c>
      <c r="J50" s="153">
        <v>25559</v>
      </c>
      <c r="K50" s="153"/>
      <c r="L50" s="153"/>
      <c r="M50" s="153">
        <v>149604412</v>
      </c>
    </row>
    <row r="51" spans="1:13" ht="12">
      <c r="A51" s="143" t="s">
        <v>334</v>
      </c>
      <c r="B51" s="153">
        <v>340731</v>
      </c>
      <c r="C51" s="153">
        <v>73416</v>
      </c>
      <c r="D51" s="153">
        <v>658048</v>
      </c>
      <c r="E51" s="153">
        <v>5136524</v>
      </c>
      <c r="F51" s="153">
        <v>133662463409</v>
      </c>
      <c r="G51" s="153">
        <v>6278</v>
      </c>
      <c r="H51" s="153">
        <v>6817</v>
      </c>
      <c r="I51" s="153">
        <v>15092</v>
      </c>
      <c r="J51" s="153">
        <v>117672</v>
      </c>
      <c r="K51" s="153"/>
      <c r="L51" s="153"/>
      <c r="M51" s="153">
        <v>649639021</v>
      </c>
    </row>
    <row r="52" spans="1:13" ht="12">
      <c r="A52" s="143" t="s">
        <v>333</v>
      </c>
      <c r="B52" s="153">
        <v>10730891</v>
      </c>
      <c r="C52" s="153">
        <v>5591</v>
      </c>
      <c r="D52" s="153">
        <v>9864</v>
      </c>
      <c r="E52" s="153">
        <v>13757281</v>
      </c>
      <c r="F52" s="153">
        <v>48982231654</v>
      </c>
      <c r="G52" s="153">
        <v>233989</v>
      </c>
      <c r="H52" s="153">
        <v>679</v>
      </c>
      <c r="I52" s="153">
        <v>33</v>
      </c>
      <c r="J52" s="153">
        <v>672266</v>
      </c>
      <c r="K52" s="153"/>
      <c r="L52" s="153"/>
      <c r="M52" s="153">
        <v>234438410</v>
      </c>
    </row>
    <row r="53" spans="1:13" ht="12">
      <c r="A53" s="143" t="s">
        <v>332</v>
      </c>
      <c r="B53" s="153">
        <v>35368879</v>
      </c>
      <c r="C53" s="153">
        <v>6684579</v>
      </c>
      <c r="D53" s="153">
        <v>6947752</v>
      </c>
      <c r="E53" s="153">
        <v>232391509</v>
      </c>
      <c r="F53" s="153">
        <v>635050099022</v>
      </c>
      <c r="G53" s="153">
        <v>692823</v>
      </c>
      <c r="H53" s="153">
        <v>386219</v>
      </c>
      <c r="I53" s="153">
        <v>131461</v>
      </c>
      <c r="J53" s="153">
        <v>16736230</v>
      </c>
      <c r="K53" s="153"/>
      <c r="L53" s="153"/>
      <c r="M53" s="153">
        <v>3027177218</v>
      </c>
    </row>
    <row r="54" spans="1:13" ht="12">
      <c r="A54" s="143" t="s">
        <v>331</v>
      </c>
      <c r="B54" s="153">
        <v>15</v>
      </c>
      <c r="C54" s="144" t="s">
        <v>41</v>
      </c>
      <c r="D54" s="153">
        <v>9958</v>
      </c>
      <c r="E54" s="153">
        <v>839239</v>
      </c>
      <c r="F54" s="153">
        <v>9476183246</v>
      </c>
      <c r="G54" s="153">
        <v>0</v>
      </c>
      <c r="H54" s="144" t="s">
        <v>41</v>
      </c>
      <c r="I54" s="153">
        <v>124</v>
      </c>
      <c r="J54" s="153">
        <v>55851</v>
      </c>
      <c r="K54" s="153"/>
      <c r="L54" s="153"/>
      <c r="M54" s="153">
        <v>111105551</v>
      </c>
    </row>
    <row r="55" spans="1:13" ht="12">
      <c r="A55" s="143" t="s">
        <v>330</v>
      </c>
      <c r="B55" s="144" t="s">
        <v>41</v>
      </c>
      <c r="C55" s="144" t="s">
        <v>41</v>
      </c>
      <c r="D55" s="144" t="s">
        <v>41</v>
      </c>
      <c r="E55" s="153">
        <v>35764</v>
      </c>
      <c r="F55" s="153">
        <v>63896146334</v>
      </c>
      <c r="G55" s="144" t="s">
        <v>41</v>
      </c>
      <c r="H55" s="144" t="s">
        <v>41</v>
      </c>
      <c r="I55" s="144" t="s">
        <v>41</v>
      </c>
      <c r="J55" s="153">
        <v>350</v>
      </c>
      <c r="K55" s="153"/>
      <c r="L55" s="153"/>
      <c r="M55" s="153">
        <v>47037550</v>
      </c>
    </row>
    <row r="56" spans="1:13" ht="12">
      <c r="A56" s="143" t="s">
        <v>310</v>
      </c>
      <c r="B56" s="153">
        <v>103730</v>
      </c>
      <c r="C56" s="153">
        <v>430</v>
      </c>
      <c r="D56" s="153">
        <v>5237174</v>
      </c>
      <c r="E56" s="153">
        <v>7040214</v>
      </c>
      <c r="F56" s="153">
        <v>17680035904</v>
      </c>
      <c r="G56" s="153">
        <v>1324</v>
      </c>
      <c r="H56" s="153">
        <v>7</v>
      </c>
      <c r="I56" s="153">
        <v>184054</v>
      </c>
      <c r="J56" s="153">
        <v>279069</v>
      </c>
      <c r="K56" s="153"/>
      <c r="L56" s="153"/>
      <c r="M56" s="153">
        <v>170746332</v>
      </c>
    </row>
    <row r="57" spans="1:13" ht="12">
      <c r="A57" s="143" t="s">
        <v>329</v>
      </c>
      <c r="B57" s="153">
        <v>5800356</v>
      </c>
      <c r="C57" s="153">
        <v>53296</v>
      </c>
      <c r="D57" s="153">
        <v>26592132</v>
      </c>
      <c r="E57" s="153">
        <v>60279007</v>
      </c>
      <c r="F57" s="153">
        <v>164020576680</v>
      </c>
      <c r="G57" s="153">
        <v>115318</v>
      </c>
      <c r="H57" s="153">
        <v>2502</v>
      </c>
      <c r="I57" s="153">
        <v>691359</v>
      </c>
      <c r="J57" s="153">
        <v>1864104</v>
      </c>
      <c r="K57" s="153"/>
      <c r="L57" s="153"/>
      <c r="M57" s="153">
        <v>927079507</v>
      </c>
    </row>
    <row r="58" spans="1:13" ht="12">
      <c r="A58" s="143" t="s">
        <v>328</v>
      </c>
      <c r="B58" s="153">
        <v>40140177</v>
      </c>
      <c r="C58" s="153">
        <v>19834643</v>
      </c>
      <c r="D58" s="153">
        <v>12384752</v>
      </c>
      <c r="E58" s="153">
        <v>450310145</v>
      </c>
      <c r="F58" s="153">
        <v>228907933937</v>
      </c>
      <c r="G58" s="153">
        <v>834608</v>
      </c>
      <c r="H58" s="153">
        <v>1085041</v>
      </c>
      <c r="I58" s="153">
        <v>619354</v>
      </c>
      <c r="J58" s="153">
        <v>18972785</v>
      </c>
      <c r="K58" s="153"/>
      <c r="L58" s="153"/>
      <c r="M58" s="153">
        <v>1246770619</v>
      </c>
    </row>
    <row r="59" spans="1:13" ht="12">
      <c r="A59" s="143" t="s">
        <v>327</v>
      </c>
      <c r="B59" s="153">
        <v>63876</v>
      </c>
      <c r="C59" s="144" t="s">
        <v>41</v>
      </c>
      <c r="D59" s="153">
        <v>445221</v>
      </c>
      <c r="E59" s="153">
        <v>1348266</v>
      </c>
      <c r="F59" s="153">
        <v>10093787837</v>
      </c>
      <c r="G59" s="153">
        <v>675</v>
      </c>
      <c r="H59" s="144" t="s">
        <v>41</v>
      </c>
      <c r="I59" s="153">
        <v>13343</v>
      </c>
      <c r="J59" s="153">
        <v>92023</v>
      </c>
      <c r="K59" s="153"/>
      <c r="L59" s="153"/>
      <c r="M59" s="153">
        <v>139394429</v>
      </c>
    </row>
    <row r="60" spans="1:13" ht="12">
      <c r="A60" s="143" t="s">
        <v>326</v>
      </c>
      <c r="B60" s="153">
        <v>448980</v>
      </c>
      <c r="C60" s="153">
        <v>196054</v>
      </c>
      <c r="D60" s="153">
        <v>25944908</v>
      </c>
      <c r="E60" s="153">
        <v>10576626</v>
      </c>
      <c r="F60" s="153">
        <v>221663256399</v>
      </c>
      <c r="G60" s="153">
        <v>7697</v>
      </c>
      <c r="H60" s="153">
        <v>5974</v>
      </c>
      <c r="I60" s="153">
        <v>496040</v>
      </c>
      <c r="J60" s="153">
        <v>189281</v>
      </c>
      <c r="K60" s="153"/>
      <c r="L60" s="153"/>
      <c r="M60" s="153">
        <v>780797619</v>
      </c>
    </row>
    <row r="61" spans="1:13" ht="12">
      <c r="A61" s="143" t="s">
        <v>325</v>
      </c>
      <c r="B61" s="153">
        <v>503586</v>
      </c>
      <c r="C61" s="144" t="s">
        <v>41</v>
      </c>
      <c r="D61" s="153">
        <v>20948584</v>
      </c>
      <c r="E61" s="153">
        <v>6514560</v>
      </c>
      <c r="F61" s="153">
        <v>908084951</v>
      </c>
      <c r="G61" s="153">
        <v>9654</v>
      </c>
      <c r="H61" s="144" t="s">
        <v>41</v>
      </c>
      <c r="I61" s="153">
        <v>368436</v>
      </c>
      <c r="J61" s="153">
        <v>141152</v>
      </c>
      <c r="K61" s="153"/>
      <c r="L61" s="153"/>
      <c r="M61" s="153">
        <v>4699512</v>
      </c>
    </row>
    <row r="62" spans="1:13" ht="12">
      <c r="A62" s="143" t="s">
        <v>324</v>
      </c>
      <c r="B62" s="144" t="s">
        <v>41</v>
      </c>
      <c r="C62" s="153">
        <v>59</v>
      </c>
      <c r="D62" s="153">
        <v>1144478</v>
      </c>
      <c r="E62" s="153">
        <v>1565204</v>
      </c>
      <c r="F62" s="153">
        <v>8820576758</v>
      </c>
      <c r="G62" s="144" t="s">
        <v>41</v>
      </c>
      <c r="H62" s="153">
        <v>1</v>
      </c>
      <c r="I62" s="153">
        <v>50931</v>
      </c>
      <c r="J62" s="153">
        <v>69405</v>
      </c>
      <c r="K62" s="153"/>
      <c r="L62" s="153"/>
      <c r="M62" s="153">
        <v>165190649</v>
      </c>
    </row>
    <row r="63" spans="1:13" ht="12">
      <c r="A63" s="143" t="s">
        <v>323</v>
      </c>
      <c r="B63" s="153">
        <v>30397</v>
      </c>
      <c r="C63" s="144" t="s">
        <v>41</v>
      </c>
      <c r="D63" s="153">
        <v>38769</v>
      </c>
      <c r="E63" s="153">
        <v>2125540</v>
      </c>
      <c r="F63" s="153">
        <v>16014781293</v>
      </c>
      <c r="G63" s="153">
        <v>618</v>
      </c>
      <c r="H63" s="144" t="s">
        <v>41</v>
      </c>
      <c r="I63" s="153">
        <v>698</v>
      </c>
      <c r="J63" s="153">
        <v>118928</v>
      </c>
      <c r="K63" s="153"/>
      <c r="L63" s="153"/>
      <c r="M63" s="153">
        <v>189708594</v>
      </c>
    </row>
    <row r="64" spans="1:13" ht="12">
      <c r="A64" s="143" t="s">
        <v>322</v>
      </c>
      <c r="B64" s="153">
        <v>2963557</v>
      </c>
      <c r="C64" s="153">
        <v>977</v>
      </c>
      <c r="D64" s="153">
        <v>209233</v>
      </c>
      <c r="E64" s="153">
        <v>667377</v>
      </c>
      <c r="F64" s="153">
        <v>9704011782</v>
      </c>
      <c r="G64" s="153">
        <v>67065</v>
      </c>
      <c r="H64" s="153">
        <v>4</v>
      </c>
      <c r="I64" s="153">
        <v>5984</v>
      </c>
      <c r="J64" s="153">
        <v>4656</v>
      </c>
      <c r="K64" s="153"/>
      <c r="L64" s="153"/>
      <c r="M64" s="153">
        <v>65339226</v>
      </c>
    </row>
    <row r="65" spans="1:13" ht="12">
      <c r="A65" s="143" t="s">
        <v>321</v>
      </c>
      <c r="B65" s="153">
        <v>201467</v>
      </c>
      <c r="C65" s="153">
        <v>566108</v>
      </c>
      <c r="D65" s="153">
        <v>1353183</v>
      </c>
      <c r="E65" s="153">
        <v>150665</v>
      </c>
      <c r="F65" s="153">
        <v>82322025871</v>
      </c>
      <c r="G65" s="153">
        <v>1018</v>
      </c>
      <c r="H65" s="153">
        <v>27637</v>
      </c>
      <c r="I65" s="153">
        <v>52604</v>
      </c>
      <c r="J65" s="153">
        <v>5589</v>
      </c>
      <c r="K65" s="153"/>
      <c r="L65" s="153"/>
      <c r="M65" s="153">
        <v>393670382</v>
      </c>
    </row>
    <row r="66" spans="1:13" ht="12">
      <c r="A66" s="143" t="s">
        <v>320</v>
      </c>
      <c r="B66" s="144" t="s">
        <v>41</v>
      </c>
      <c r="C66" s="153">
        <v>55120</v>
      </c>
      <c r="D66" s="153">
        <v>306734</v>
      </c>
      <c r="E66" s="144" t="s">
        <v>41</v>
      </c>
      <c r="F66" s="153">
        <v>1166947281</v>
      </c>
      <c r="G66" s="144" t="s">
        <v>41</v>
      </c>
      <c r="H66" s="153">
        <v>1102</v>
      </c>
      <c r="I66" s="153">
        <v>6990</v>
      </c>
      <c r="J66" s="144" t="s">
        <v>41</v>
      </c>
      <c r="K66" s="144"/>
      <c r="L66" s="144"/>
      <c r="M66" s="153">
        <v>4539596</v>
      </c>
    </row>
    <row r="67" spans="1:13" ht="12">
      <c r="A67" s="143" t="s">
        <v>319</v>
      </c>
      <c r="B67" s="153">
        <v>238159243</v>
      </c>
      <c r="C67" s="153">
        <v>1770851</v>
      </c>
      <c r="D67" s="153">
        <v>9154389</v>
      </c>
      <c r="E67" s="153">
        <v>179677124</v>
      </c>
      <c r="F67" s="153">
        <v>388255586399</v>
      </c>
      <c r="G67" s="153">
        <v>4945783</v>
      </c>
      <c r="H67" s="153">
        <v>40443</v>
      </c>
      <c r="I67" s="153">
        <v>192982</v>
      </c>
      <c r="J67" s="153">
        <v>7995287</v>
      </c>
      <c r="K67" s="153"/>
      <c r="L67" s="153"/>
      <c r="M67" s="153">
        <v>2775420959</v>
      </c>
    </row>
    <row r="68" spans="1:13" ht="12">
      <c r="A68" s="143" t="s">
        <v>318</v>
      </c>
      <c r="B68" s="153">
        <v>3045449</v>
      </c>
      <c r="C68" s="153">
        <v>848789</v>
      </c>
      <c r="D68" s="153">
        <v>586617</v>
      </c>
      <c r="E68" s="153">
        <v>6442752</v>
      </c>
      <c r="F68" s="153">
        <v>101169527054</v>
      </c>
      <c r="G68" s="153">
        <v>70293</v>
      </c>
      <c r="H68" s="153">
        <v>60667</v>
      </c>
      <c r="I68" s="153">
        <v>15845</v>
      </c>
      <c r="J68" s="153">
        <v>296149</v>
      </c>
      <c r="K68" s="153"/>
      <c r="L68" s="153"/>
      <c r="M68" s="153">
        <v>498875554</v>
      </c>
    </row>
    <row r="69" spans="1:13" ht="12">
      <c r="A69" s="143" t="s">
        <v>317</v>
      </c>
      <c r="B69" s="153">
        <v>968672</v>
      </c>
      <c r="C69" s="153">
        <v>191</v>
      </c>
      <c r="D69" s="153">
        <v>420567</v>
      </c>
      <c r="E69" s="153">
        <v>2411377</v>
      </c>
      <c r="F69" s="153">
        <v>174818167918</v>
      </c>
      <c r="G69" s="153">
        <v>22584</v>
      </c>
      <c r="H69" s="153">
        <v>20</v>
      </c>
      <c r="I69" s="153">
        <v>9394</v>
      </c>
      <c r="J69" s="153">
        <v>75278</v>
      </c>
      <c r="K69" s="153"/>
      <c r="L69" s="153"/>
      <c r="M69" s="153">
        <v>875320277</v>
      </c>
    </row>
    <row r="70" spans="1:13" ht="12">
      <c r="A70" s="143" t="s">
        <v>316</v>
      </c>
      <c r="B70" s="153">
        <v>3941573</v>
      </c>
      <c r="C70" s="153">
        <v>536263</v>
      </c>
      <c r="D70" s="153">
        <v>477786</v>
      </c>
      <c r="E70" s="153">
        <v>11888267</v>
      </c>
      <c r="F70" s="153">
        <v>38392435136</v>
      </c>
      <c r="G70" s="153">
        <v>49900</v>
      </c>
      <c r="H70" s="153">
        <v>22998</v>
      </c>
      <c r="I70" s="153">
        <v>7485</v>
      </c>
      <c r="J70" s="153">
        <v>386395</v>
      </c>
      <c r="K70" s="153"/>
      <c r="L70" s="153"/>
      <c r="M70" s="153">
        <v>234869736</v>
      </c>
    </row>
    <row r="71" spans="1:13" ht="12">
      <c r="A71" s="143" t="s">
        <v>315</v>
      </c>
      <c r="B71" s="153">
        <v>47856</v>
      </c>
      <c r="C71" s="153">
        <v>2454</v>
      </c>
      <c r="D71" s="153">
        <v>730507</v>
      </c>
      <c r="E71" s="153">
        <v>315064</v>
      </c>
      <c r="F71" s="153">
        <v>45772623217</v>
      </c>
      <c r="G71" s="153">
        <v>125</v>
      </c>
      <c r="H71" s="153">
        <v>0</v>
      </c>
      <c r="I71" s="153">
        <v>22208</v>
      </c>
      <c r="J71" s="153">
        <v>10672</v>
      </c>
      <c r="K71" s="153"/>
      <c r="L71" s="153"/>
      <c r="M71" s="153">
        <v>197399400</v>
      </c>
    </row>
    <row r="72" spans="1:13" ht="12">
      <c r="A72" s="143" t="s">
        <v>314</v>
      </c>
      <c r="B72" s="153">
        <v>50230</v>
      </c>
      <c r="C72" s="144" t="s">
        <v>41</v>
      </c>
      <c r="D72" s="153">
        <v>9965337</v>
      </c>
      <c r="E72" s="153">
        <v>2415464</v>
      </c>
      <c r="F72" s="153">
        <v>26393019150</v>
      </c>
      <c r="G72" s="153">
        <v>728</v>
      </c>
      <c r="H72" s="144" t="s">
        <v>41</v>
      </c>
      <c r="I72" s="153">
        <v>241785</v>
      </c>
      <c r="J72" s="153">
        <v>57844</v>
      </c>
      <c r="K72" s="153"/>
      <c r="L72" s="153"/>
      <c r="M72" s="153">
        <v>173891638</v>
      </c>
    </row>
    <row r="73" spans="1:13" ht="12">
      <c r="A73" s="143" t="s">
        <v>313</v>
      </c>
      <c r="B73" s="144" t="s">
        <v>41</v>
      </c>
      <c r="C73" s="144" t="s">
        <v>41</v>
      </c>
      <c r="D73" s="153">
        <v>38665</v>
      </c>
      <c r="E73" s="153">
        <v>5565950</v>
      </c>
      <c r="F73" s="153">
        <v>59879700197</v>
      </c>
      <c r="G73" s="144" t="s">
        <v>41</v>
      </c>
      <c r="H73" s="144" t="s">
        <v>41</v>
      </c>
      <c r="I73" s="153">
        <v>779</v>
      </c>
      <c r="J73" s="153">
        <v>139654</v>
      </c>
      <c r="K73" s="153"/>
      <c r="L73" s="153"/>
      <c r="M73" s="153">
        <v>318504584</v>
      </c>
    </row>
    <row r="74" spans="1:13" ht="12">
      <c r="A74" s="143" t="s">
        <v>312</v>
      </c>
      <c r="B74" s="153">
        <v>570343</v>
      </c>
      <c r="C74" s="144" t="s">
        <v>41</v>
      </c>
      <c r="D74" s="153">
        <v>1963</v>
      </c>
      <c r="E74" s="153">
        <v>1606009</v>
      </c>
      <c r="F74" s="153">
        <v>31389810330</v>
      </c>
      <c r="G74" s="153">
        <v>12426</v>
      </c>
      <c r="H74" s="144" t="s">
        <v>41</v>
      </c>
      <c r="I74" s="153">
        <v>19</v>
      </c>
      <c r="J74" s="153">
        <v>50235</v>
      </c>
      <c r="K74" s="153"/>
      <c r="L74" s="153"/>
      <c r="M74" s="153">
        <v>265991363</v>
      </c>
    </row>
    <row r="75" spans="1:13" ht="12">
      <c r="A75" s="143" t="s">
        <v>311</v>
      </c>
      <c r="B75" s="153">
        <v>682</v>
      </c>
      <c r="C75" s="153">
        <v>498537</v>
      </c>
      <c r="D75" s="153">
        <v>1847351</v>
      </c>
      <c r="E75" s="153">
        <v>1685822</v>
      </c>
      <c r="F75" s="153">
        <v>71102446429</v>
      </c>
      <c r="G75" s="153">
        <v>6</v>
      </c>
      <c r="H75" s="153">
        <v>4650</v>
      </c>
      <c r="I75" s="153">
        <v>23371</v>
      </c>
      <c r="J75" s="153">
        <v>23884</v>
      </c>
      <c r="K75" s="153"/>
      <c r="L75" s="153"/>
      <c r="M75" s="153">
        <v>505703643</v>
      </c>
    </row>
    <row r="78" spans="1:13" ht="12">
      <c r="A78" s="140" t="s">
        <v>346</v>
      </c>
      <c r="B78" s="127"/>
      <c r="C78" s="127"/>
      <c r="D78" s="127"/>
      <c r="E78" s="127"/>
      <c r="F78" s="127"/>
      <c r="G78" s="127"/>
      <c r="H78" s="127"/>
      <c r="I78" s="127"/>
      <c r="J78" s="127"/>
      <c r="K78" s="127"/>
      <c r="L78" s="127"/>
      <c r="M78" s="127"/>
    </row>
    <row r="79" spans="1:13" ht="12">
      <c r="A79" s="127"/>
      <c r="B79" s="127"/>
      <c r="C79" s="127"/>
      <c r="D79" s="127"/>
      <c r="E79" s="127"/>
      <c r="F79" s="127"/>
      <c r="G79" s="127"/>
      <c r="H79" s="127"/>
      <c r="I79" s="127"/>
      <c r="J79" s="127"/>
      <c r="K79" s="127"/>
      <c r="L79" s="127"/>
      <c r="M79" s="127"/>
    </row>
    <row r="80" spans="1:13" ht="12">
      <c r="A80" s="140" t="s">
        <v>141</v>
      </c>
      <c r="B80" s="141">
        <v>44362.4471412037</v>
      </c>
      <c r="C80" s="127"/>
      <c r="D80" s="127"/>
      <c r="E80" s="127"/>
      <c r="F80" s="127"/>
      <c r="G80" s="127"/>
      <c r="H80" s="127"/>
      <c r="I80" s="127"/>
      <c r="J80" s="127"/>
      <c r="K80" s="127"/>
      <c r="L80" s="127"/>
      <c r="M80" s="127"/>
    </row>
    <row r="81" spans="1:13" ht="12">
      <c r="A81" s="140" t="s">
        <v>140</v>
      </c>
      <c r="B81" s="141">
        <v>44389.66873435186</v>
      </c>
      <c r="C81" s="127"/>
      <c r="D81" s="127"/>
      <c r="E81" s="127"/>
      <c r="F81" s="127"/>
      <c r="G81" s="127"/>
      <c r="H81" s="127"/>
      <c r="I81" s="127"/>
      <c r="J81" s="127"/>
      <c r="K81" s="127"/>
      <c r="L81" s="127"/>
      <c r="M81" s="127"/>
    </row>
    <row r="82" spans="1:13" ht="12">
      <c r="A82" s="140" t="s">
        <v>139</v>
      </c>
      <c r="B82" s="140" t="s">
        <v>138</v>
      </c>
      <c r="C82" s="127"/>
      <c r="D82" s="127"/>
      <c r="E82" s="127"/>
      <c r="F82" s="127"/>
      <c r="G82" s="127"/>
      <c r="H82" s="127"/>
      <c r="I82" s="127"/>
      <c r="J82" s="127"/>
      <c r="K82" s="127"/>
      <c r="L82" s="127"/>
      <c r="M82" s="127"/>
    </row>
    <row r="83" spans="1:13" ht="12">
      <c r="A83" s="127"/>
      <c r="B83" s="127"/>
      <c r="C83" s="127"/>
      <c r="D83" s="127"/>
      <c r="E83" s="127"/>
      <c r="F83" s="127"/>
      <c r="G83" s="127"/>
      <c r="H83" s="127"/>
      <c r="I83" s="127"/>
      <c r="J83" s="127"/>
      <c r="K83" s="127"/>
      <c r="L83" s="127"/>
      <c r="M83" s="127"/>
    </row>
    <row r="84" spans="1:13" ht="12">
      <c r="A84" s="140" t="s">
        <v>209</v>
      </c>
      <c r="B84" s="140" t="s">
        <v>345</v>
      </c>
      <c r="C84" s="127"/>
      <c r="D84" s="127"/>
      <c r="E84" s="127"/>
      <c r="F84" s="127"/>
      <c r="G84" s="127"/>
      <c r="H84" s="127"/>
      <c r="I84" s="127"/>
      <c r="J84" s="127"/>
      <c r="K84" s="127"/>
      <c r="L84" s="127"/>
      <c r="M84" s="127"/>
    </row>
    <row r="85" spans="1:13" ht="12">
      <c r="A85" s="140" t="s">
        <v>208</v>
      </c>
      <c r="B85" s="140" t="s">
        <v>343</v>
      </c>
      <c r="C85" s="127"/>
      <c r="D85" s="127"/>
      <c r="E85" s="127"/>
      <c r="F85" s="127"/>
      <c r="G85" s="127"/>
      <c r="H85" s="127"/>
      <c r="I85" s="127"/>
      <c r="J85" s="127"/>
      <c r="K85" s="127"/>
      <c r="L85" s="127"/>
      <c r="M85" s="127"/>
    </row>
    <row r="86" spans="1:13" ht="12">
      <c r="A86" s="140" t="s">
        <v>207</v>
      </c>
      <c r="B86" s="140" t="s">
        <v>355</v>
      </c>
      <c r="C86" s="127"/>
      <c r="D86" s="127"/>
      <c r="E86" s="127"/>
      <c r="F86" s="127"/>
      <c r="G86" s="127"/>
      <c r="H86" s="127"/>
      <c r="I86" s="127"/>
      <c r="J86" s="127"/>
      <c r="K86" s="127"/>
      <c r="L86" s="127"/>
      <c r="M86" s="127"/>
    </row>
    <row r="87" spans="1:13" ht="12">
      <c r="A87" s="127"/>
      <c r="B87" s="127"/>
      <c r="C87" s="127"/>
      <c r="D87" s="127"/>
      <c r="E87" s="127"/>
      <c r="F87" s="127"/>
      <c r="G87" s="127"/>
      <c r="H87" s="127"/>
      <c r="I87" s="127"/>
      <c r="J87" s="127"/>
      <c r="K87" s="127"/>
      <c r="L87" s="127"/>
      <c r="M87" s="127"/>
    </row>
    <row r="88" spans="1:13" ht="12">
      <c r="A88" s="154" t="s">
        <v>205</v>
      </c>
      <c r="B88" s="154" t="s">
        <v>204</v>
      </c>
      <c r="C88" s="154" t="s">
        <v>204</v>
      </c>
      <c r="D88" s="154" t="s">
        <v>204</v>
      </c>
      <c r="E88" s="154" t="s">
        <v>204</v>
      </c>
      <c r="F88" s="154" t="s">
        <v>204</v>
      </c>
      <c r="G88" s="154" t="s">
        <v>203</v>
      </c>
      <c r="H88" s="154" t="s">
        <v>203</v>
      </c>
      <c r="I88" s="154" t="s">
        <v>203</v>
      </c>
      <c r="J88" s="154" t="s">
        <v>203</v>
      </c>
      <c r="K88" s="154"/>
      <c r="L88" s="154"/>
      <c r="M88" s="154" t="s">
        <v>203</v>
      </c>
    </row>
    <row r="89" spans="1:13" ht="12">
      <c r="A89" s="154" t="s">
        <v>342</v>
      </c>
      <c r="B89" s="154" t="s">
        <v>341</v>
      </c>
      <c r="C89" s="154" t="s">
        <v>340</v>
      </c>
      <c r="D89" s="154" t="s">
        <v>339</v>
      </c>
      <c r="E89" s="154" t="s">
        <v>338</v>
      </c>
      <c r="F89" s="154" t="s">
        <v>354</v>
      </c>
      <c r="G89" s="154" t="s">
        <v>341</v>
      </c>
      <c r="H89" s="154" t="s">
        <v>340</v>
      </c>
      <c r="I89" s="154" t="s">
        <v>339</v>
      </c>
      <c r="J89" s="154" t="s">
        <v>338</v>
      </c>
      <c r="K89" s="154"/>
      <c r="L89" s="154"/>
      <c r="M89" s="154" t="s">
        <v>354</v>
      </c>
    </row>
    <row r="90" spans="1:18" ht="12">
      <c r="A90" s="154" t="s">
        <v>337</v>
      </c>
      <c r="B90" s="155">
        <v>16077045</v>
      </c>
      <c r="C90" s="155">
        <v>210233</v>
      </c>
      <c r="D90" s="155">
        <v>133682054</v>
      </c>
      <c r="E90" s="155">
        <v>85123166</v>
      </c>
      <c r="F90" s="155">
        <v>1714343872934</v>
      </c>
      <c r="G90" s="155">
        <v>336140</v>
      </c>
      <c r="H90" s="155">
        <v>2015</v>
      </c>
      <c r="I90" s="155">
        <v>3314647</v>
      </c>
      <c r="J90" s="155">
        <v>2257843</v>
      </c>
      <c r="K90" s="155"/>
      <c r="L90" s="155"/>
      <c r="M90" s="155">
        <v>15227735233</v>
      </c>
      <c r="O90" s="151">
        <f>+SUM(G90:J90)/10000</f>
        <v>591.0645</v>
      </c>
      <c r="P90" s="151">
        <f>+SUM(B90:E90)/1000000</f>
        <v>235.092498</v>
      </c>
      <c r="R90" s="151">
        <f>+I90/SUM(G90:J90)</f>
        <v>0.5607927730391522</v>
      </c>
    </row>
    <row r="91" spans="1:13" ht="12">
      <c r="A91" s="154" t="s">
        <v>336</v>
      </c>
      <c r="B91" s="155">
        <v>249452</v>
      </c>
      <c r="C91" s="155">
        <v>99859</v>
      </c>
      <c r="D91" s="155">
        <v>13885983</v>
      </c>
      <c r="E91" s="155">
        <v>8383031</v>
      </c>
      <c r="F91" s="155">
        <v>134764127939</v>
      </c>
      <c r="G91" s="155">
        <v>5260</v>
      </c>
      <c r="H91" s="155">
        <v>732</v>
      </c>
      <c r="I91" s="155">
        <v>350676</v>
      </c>
      <c r="J91" s="155">
        <v>357623</v>
      </c>
      <c r="K91" s="155"/>
      <c r="L91" s="155"/>
      <c r="M91" s="155">
        <v>974350984</v>
      </c>
    </row>
    <row r="92" spans="1:13" ht="12">
      <c r="A92" s="154" t="s">
        <v>335</v>
      </c>
      <c r="B92" s="156" t="s">
        <v>41</v>
      </c>
      <c r="C92" s="156" t="s">
        <v>41</v>
      </c>
      <c r="D92" s="155">
        <v>43869</v>
      </c>
      <c r="E92" s="155">
        <v>83538</v>
      </c>
      <c r="F92" s="155">
        <v>11945429270</v>
      </c>
      <c r="G92" s="156" t="s">
        <v>41</v>
      </c>
      <c r="H92" s="156" t="s">
        <v>41</v>
      </c>
      <c r="I92" s="155">
        <v>1081</v>
      </c>
      <c r="J92" s="155">
        <v>8340</v>
      </c>
      <c r="K92" s="155"/>
      <c r="L92" s="155"/>
      <c r="M92" s="155">
        <v>165724439</v>
      </c>
    </row>
    <row r="93" spans="1:13" ht="12">
      <c r="A93" s="154" t="s">
        <v>334</v>
      </c>
      <c r="B93" s="155">
        <v>2354</v>
      </c>
      <c r="C93" s="155">
        <v>3688</v>
      </c>
      <c r="D93" s="155">
        <v>9467</v>
      </c>
      <c r="E93" s="155">
        <v>67136</v>
      </c>
      <c r="F93" s="155">
        <v>40516263546</v>
      </c>
      <c r="G93" s="155">
        <v>14</v>
      </c>
      <c r="H93" s="155">
        <v>7</v>
      </c>
      <c r="I93" s="155">
        <v>261</v>
      </c>
      <c r="J93" s="155">
        <v>1136</v>
      </c>
      <c r="K93" s="155"/>
      <c r="L93" s="155"/>
      <c r="M93" s="155">
        <v>183860310</v>
      </c>
    </row>
    <row r="94" spans="1:13" ht="12">
      <c r="A94" s="154" t="s">
        <v>333</v>
      </c>
      <c r="B94" s="155">
        <v>104430</v>
      </c>
      <c r="C94" s="156" t="s">
        <v>41</v>
      </c>
      <c r="D94" s="155">
        <v>223337</v>
      </c>
      <c r="E94" s="155">
        <v>1431465</v>
      </c>
      <c r="F94" s="155">
        <v>26670943514</v>
      </c>
      <c r="G94" s="155">
        <v>2046</v>
      </c>
      <c r="H94" s="156" t="s">
        <v>41</v>
      </c>
      <c r="I94" s="155">
        <v>6748</v>
      </c>
      <c r="J94" s="155">
        <v>27589</v>
      </c>
      <c r="K94" s="155"/>
      <c r="L94" s="155"/>
      <c r="M94" s="155">
        <v>230827389</v>
      </c>
    </row>
    <row r="95" spans="1:13" ht="12">
      <c r="A95" s="154" t="s">
        <v>332</v>
      </c>
      <c r="B95" s="155">
        <v>428665</v>
      </c>
      <c r="C95" s="156" t="s">
        <v>41</v>
      </c>
      <c r="D95" s="155">
        <v>17348972</v>
      </c>
      <c r="E95" s="155">
        <v>4428081</v>
      </c>
      <c r="F95" s="155">
        <v>377141751357</v>
      </c>
      <c r="G95" s="155">
        <v>7925</v>
      </c>
      <c r="H95" s="156" t="s">
        <v>41</v>
      </c>
      <c r="I95" s="155">
        <v>458663</v>
      </c>
      <c r="J95" s="155">
        <v>121606</v>
      </c>
      <c r="K95" s="155"/>
      <c r="L95" s="155"/>
      <c r="M95" s="155">
        <v>2217812742</v>
      </c>
    </row>
    <row r="96" spans="1:13" ht="12">
      <c r="A96" s="154" t="s">
        <v>331</v>
      </c>
      <c r="B96" s="156" t="s">
        <v>41</v>
      </c>
      <c r="C96" s="156" t="s">
        <v>41</v>
      </c>
      <c r="D96" s="156" t="s">
        <v>41</v>
      </c>
      <c r="E96" s="155">
        <v>3833</v>
      </c>
      <c r="F96" s="155">
        <v>3761355430</v>
      </c>
      <c r="G96" s="156" t="s">
        <v>41</v>
      </c>
      <c r="H96" s="156" t="s">
        <v>41</v>
      </c>
      <c r="I96" s="156" t="s">
        <v>41</v>
      </c>
      <c r="J96" s="155">
        <v>35</v>
      </c>
      <c r="K96" s="155"/>
      <c r="L96" s="155"/>
      <c r="M96" s="155">
        <v>62731291</v>
      </c>
    </row>
    <row r="97" spans="1:13" ht="12">
      <c r="A97" s="154" t="s">
        <v>330</v>
      </c>
      <c r="B97" s="155">
        <v>2831377</v>
      </c>
      <c r="C97" s="155">
        <v>40526</v>
      </c>
      <c r="D97" s="155">
        <v>3424428</v>
      </c>
      <c r="E97" s="155">
        <v>17115167</v>
      </c>
      <c r="F97" s="155">
        <v>53799024681</v>
      </c>
      <c r="G97" s="155">
        <v>74648</v>
      </c>
      <c r="H97" s="155">
        <v>207</v>
      </c>
      <c r="I97" s="155">
        <v>111384</v>
      </c>
      <c r="J97" s="155">
        <v>330329</v>
      </c>
      <c r="K97" s="155"/>
      <c r="L97" s="155"/>
      <c r="M97" s="155">
        <v>307588315</v>
      </c>
    </row>
    <row r="98" spans="1:13" ht="12">
      <c r="A98" s="154" t="s">
        <v>329</v>
      </c>
      <c r="B98" s="155">
        <v>5657381</v>
      </c>
      <c r="C98" s="155">
        <v>3718</v>
      </c>
      <c r="D98" s="155">
        <v>13606472</v>
      </c>
      <c r="E98" s="155">
        <v>20963470</v>
      </c>
      <c r="F98" s="155">
        <v>122596600792</v>
      </c>
      <c r="G98" s="155">
        <v>102415</v>
      </c>
      <c r="H98" s="155">
        <v>20</v>
      </c>
      <c r="I98" s="155">
        <v>277831</v>
      </c>
      <c r="J98" s="155">
        <v>585495</v>
      </c>
      <c r="K98" s="155"/>
      <c r="L98" s="155"/>
      <c r="M98" s="155">
        <v>1530529675</v>
      </c>
    </row>
    <row r="99" spans="1:13" ht="12">
      <c r="A99" s="154" t="s">
        <v>328</v>
      </c>
      <c r="B99" s="155">
        <v>573110</v>
      </c>
      <c r="C99" s="155">
        <v>1290</v>
      </c>
      <c r="D99" s="155">
        <v>5842768</v>
      </c>
      <c r="E99" s="155">
        <v>285808</v>
      </c>
      <c r="F99" s="155">
        <v>172957681617</v>
      </c>
      <c r="G99" s="155">
        <v>10777</v>
      </c>
      <c r="H99" s="155">
        <v>24</v>
      </c>
      <c r="I99" s="155">
        <v>110059</v>
      </c>
      <c r="J99" s="155">
        <v>5892</v>
      </c>
      <c r="K99" s="155"/>
      <c r="L99" s="155"/>
      <c r="M99" s="155">
        <v>1306807784</v>
      </c>
    </row>
    <row r="100" spans="1:13" ht="12">
      <c r="A100" s="154" t="s">
        <v>327</v>
      </c>
      <c r="B100" s="155">
        <v>37090</v>
      </c>
      <c r="C100" s="156" t="s">
        <v>41</v>
      </c>
      <c r="D100" s="155">
        <v>2256182</v>
      </c>
      <c r="E100" s="155">
        <v>16091</v>
      </c>
      <c r="F100" s="155">
        <v>5381212370</v>
      </c>
      <c r="G100" s="155">
        <v>675</v>
      </c>
      <c r="H100" s="156" t="s">
        <v>41</v>
      </c>
      <c r="I100" s="155">
        <v>68183</v>
      </c>
      <c r="J100" s="155">
        <v>702</v>
      </c>
      <c r="K100" s="155"/>
      <c r="L100" s="155"/>
      <c r="M100" s="155">
        <v>98190954</v>
      </c>
    </row>
    <row r="101" spans="1:13" ht="12">
      <c r="A101" s="154" t="s">
        <v>326</v>
      </c>
      <c r="B101" s="155">
        <v>130663</v>
      </c>
      <c r="C101" s="156" t="s">
        <v>41</v>
      </c>
      <c r="D101" s="155">
        <v>20929690</v>
      </c>
      <c r="E101" s="155">
        <v>323107</v>
      </c>
      <c r="F101" s="155">
        <v>154726285917</v>
      </c>
      <c r="G101" s="155">
        <v>2698</v>
      </c>
      <c r="H101" s="156" t="s">
        <v>41</v>
      </c>
      <c r="I101" s="155">
        <v>436824</v>
      </c>
      <c r="J101" s="155">
        <v>9549</v>
      </c>
      <c r="K101" s="155"/>
      <c r="L101" s="155"/>
      <c r="M101" s="155">
        <v>1780578935</v>
      </c>
    </row>
    <row r="102" spans="1:13" ht="12">
      <c r="A102" s="154" t="s">
        <v>325</v>
      </c>
      <c r="B102" s="155">
        <v>62570</v>
      </c>
      <c r="C102" s="156" t="s">
        <v>41</v>
      </c>
      <c r="D102" s="155">
        <v>35550</v>
      </c>
      <c r="E102" s="155">
        <v>51343</v>
      </c>
      <c r="F102" s="155">
        <v>3146152089</v>
      </c>
      <c r="G102" s="155">
        <v>1053</v>
      </c>
      <c r="H102" s="156" t="s">
        <v>41</v>
      </c>
      <c r="I102" s="155">
        <v>1524</v>
      </c>
      <c r="J102" s="155">
        <v>1507</v>
      </c>
      <c r="K102" s="155"/>
      <c r="L102" s="155"/>
      <c r="M102" s="155">
        <v>22770170</v>
      </c>
    </row>
    <row r="103" spans="1:13" ht="12">
      <c r="A103" s="154" t="s">
        <v>324</v>
      </c>
      <c r="B103" s="156" t="s">
        <v>41</v>
      </c>
      <c r="C103" s="156" t="s">
        <v>41</v>
      </c>
      <c r="D103" s="155">
        <v>18662</v>
      </c>
      <c r="E103" s="156" t="s">
        <v>41</v>
      </c>
      <c r="F103" s="155">
        <v>3847491120</v>
      </c>
      <c r="G103" s="156" t="s">
        <v>41</v>
      </c>
      <c r="H103" s="156" t="s">
        <v>41</v>
      </c>
      <c r="I103" s="155">
        <v>550</v>
      </c>
      <c r="J103" s="156" t="s">
        <v>41</v>
      </c>
      <c r="K103" s="156"/>
      <c r="L103" s="156"/>
      <c r="M103" s="155">
        <v>69752458</v>
      </c>
    </row>
    <row r="104" spans="1:13" ht="12">
      <c r="A104" s="154" t="s">
        <v>323</v>
      </c>
      <c r="B104" s="156" t="s">
        <v>41</v>
      </c>
      <c r="C104" s="156" t="s">
        <v>41</v>
      </c>
      <c r="D104" s="155">
        <v>18181</v>
      </c>
      <c r="E104" s="155">
        <v>61794</v>
      </c>
      <c r="F104" s="155">
        <v>8523892080</v>
      </c>
      <c r="G104" s="156" t="s">
        <v>41</v>
      </c>
      <c r="H104" s="156" t="s">
        <v>41</v>
      </c>
      <c r="I104" s="155">
        <v>400</v>
      </c>
      <c r="J104" s="155">
        <v>990</v>
      </c>
      <c r="K104" s="155"/>
      <c r="L104" s="155"/>
      <c r="M104" s="155">
        <v>207679339</v>
      </c>
    </row>
    <row r="105" spans="1:13" ht="12">
      <c r="A105" s="154" t="s">
        <v>322</v>
      </c>
      <c r="B105" s="155">
        <v>19289</v>
      </c>
      <c r="C105" s="156" t="s">
        <v>41</v>
      </c>
      <c r="D105" s="156" t="s">
        <v>41</v>
      </c>
      <c r="E105" s="156" t="s">
        <v>41</v>
      </c>
      <c r="F105" s="155">
        <v>2029901946</v>
      </c>
      <c r="G105" s="155">
        <v>198</v>
      </c>
      <c r="H105" s="156" t="s">
        <v>41</v>
      </c>
      <c r="I105" s="156" t="s">
        <v>41</v>
      </c>
      <c r="J105" s="156" t="s">
        <v>41</v>
      </c>
      <c r="K105" s="156"/>
      <c r="L105" s="156"/>
      <c r="M105" s="155">
        <v>2108836</v>
      </c>
    </row>
    <row r="106" spans="1:13" ht="12">
      <c r="A106" s="154" t="s">
        <v>321</v>
      </c>
      <c r="B106" s="155">
        <v>109284</v>
      </c>
      <c r="C106" s="156" t="s">
        <v>41</v>
      </c>
      <c r="D106" s="155">
        <v>7342</v>
      </c>
      <c r="E106" s="155">
        <v>10582</v>
      </c>
      <c r="F106" s="155">
        <v>29369149978</v>
      </c>
      <c r="G106" s="155">
        <v>1685</v>
      </c>
      <c r="H106" s="156" t="s">
        <v>41</v>
      </c>
      <c r="I106" s="155">
        <v>238</v>
      </c>
      <c r="J106" s="155">
        <v>1211</v>
      </c>
      <c r="K106" s="155"/>
      <c r="L106" s="155"/>
      <c r="M106" s="155">
        <v>185523688</v>
      </c>
    </row>
    <row r="107" spans="1:13" ht="12">
      <c r="A107" s="154" t="s">
        <v>320</v>
      </c>
      <c r="B107" s="155">
        <v>39238</v>
      </c>
      <c r="C107" s="156" t="s">
        <v>41</v>
      </c>
      <c r="D107" s="156" t="s">
        <v>41</v>
      </c>
      <c r="E107" s="155">
        <v>42735</v>
      </c>
      <c r="F107" s="155">
        <v>1958959440</v>
      </c>
      <c r="G107" s="155">
        <v>750</v>
      </c>
      <c r="H107" s="156" t="s">
        <v>41</v>
      </c>
      <c r="I107" s="156" t="s">
        <v>41</v>
      </c>
      <c r="J107" s="155">
        <v>1043</v>
      </c>
      <c r="K107" s="155"/>
      <c r="L107" s="155"/>
      <c r="M107" s="155">
        <v>12350613</v>
      </c>
    </row>
    <row r="108" spans="1:13" ht="12">
      <c r="A108" s="154" t="s">
        <v>319</v>
      </c>
      <c r="B108" s="155">
        <v>3752155</v>
      </c>
      <c r="C108" s="155">
        <v>475</v>
      </c>
      <c r="D108" s="155">
        <v>15592145</v>
      </c>
      <c r="E108" s="155">
        <v>16990529</v>
      </c>
      <c r="F108" s="155">
        <v>304606401000</v>
      </c>
      <c r="G108" s="155">
        <v>90043</v>
      </c>
      <c r="H108" s="155">
        <v>9</v>
      </c>
      <c r="I108" s="155">
        <v>304756</v>
      </c>
      <c r="J108" s="155">
        <v>349655</v>
      </c>
      <c r="K108" s="155"/>
      <c r="L108" s="155"/>
      <c r="M108" s="155">
        <v>2845480239</v>
      </c>
    </row>
    <row r="109" spans="1:13" ht="12">
      <c r="A109" s="154" t="s">
        <v>318</v>
      </c>
      <c r="B109" s="155">
        <v>20065</v>
      </c>
      <c r="C109" s="156" t="s">
        <v>41</v>
      </c>
      <c r="D109" s="156" t="s">
        <v>41</v>
      </c>
      <c r="E109" s="155">
        <v>2603206</v>
      </c>
      <c r="F109" s="155">
        <v>34881774176</v>
      </c>
      <c r="G109" s="155">
        <v>458</v>
      </c>
      <c r="H109" s="156" t="s">
        <v>41</v>
      </c>
      <c r="I109" s="156" t="s">
        <v>41</v>
      </c>
      <c r="J109" s="155">
        <v>57820</v>
      </c>
      <c r="K109" s="155"/>
      <c r="L109" s="155"/>
      <c r="M109" s="155">
        <v>265030362</v>
      </c>
    </row>
    <row r="110" spans="1:13" ht="12">
      <c r="A110" s="154" t="s">
        <v>317</v>
      </c>
      <c r="B110" s="155">
        <v>547471</v>
      </c>
      <c r="C110" s="156" t="s">
        <v>41</v>
      </c>
      <c r="D110" s="155">
        <v>502602</v>
      </c>
      <c r="E110" s="155">
        <v>2827274</v>
      </c>
      <c r="F110" s="155">
        <v>73503421187</v>
      </c>
      <c r="G110" s="155">
        <v>13260</v>
      </c>
      <c r="H110" s="156" t="s">
        <v>41</v>
      </c>
      <c r="I110" s="155">
        <v>13323</v>
      </c>
      <c r="J110" s="155">
        <v>109809</v>
      </c>
      <c r="K110" s="155"/>
      <c r="L110" s="155"/>
      <c r="M110" s="155">
        <v>809070932</v>
      </c>
    </row>
    <row r="111" spans="1:13" ht="12">
      <c r="A111" s="154" t="s">
        <v>316</v>
      </c>
      <c r="B111" s="155">
        <v>236543</v>
      </c>
      <c r="C111" s="156" t="s">
        <v>41</v>
      </c>
      <c r="D111" s="155">
        <v>8569</v>
      </c>
      <c r="E111" s="155">
        <v>734420</v>
      </c>
      <c r="F111" s="155">
        <v>17197916779</v>
      </c>
      <c r="G111" s="155">
        <v>4557</v>
      </c>
      <c r="H111" s="156" t="s">
        <v>41</v>
      </c>
      <c r="I111" s="155">
        <v>155</v>
      </c>
      <c r="J111" s="155">
        <v>12912</v>
      </c>
      <c r="K111" s="155"/>
      <c r="L111" s="155"/>
      <c r="M111" s="155">
        <v>271576587</v>
      </c>
    </row>
    <row r="112" spans="1:13" ht="12">
      <c r="A112" s="154" t="s">
        <v>315</v>
      </c>
      <c r="B112" s="155">
        <v>114970</v>
      </c>
      <c r="C112" s="156" t="s">
        <v>41</v>
      </c>
      <c r="D112" s="155">
        <v>640197</v>
      </c>
      <c r="E112" s="155">
        <v>197264</v>
      </c>
      <c r="F112" s="155">
        <v>21239205162</v>
      </c>
      <c r="G112" s="155">
        <v>2220</v>
      </c>
      <c r="H112" s="156" t="s">
        <v>41</v>
      </c>
      <c r="I112" s="155">
        <v>20310</v>
      </c>
      <c r="J112" s="155">
        <v>4698</v>
      </c>
      <c r="K112" s="155"/>
      <c r="L112" s="155"/>
      <c r="M112" s="155">
        <v>255401650</v>
      </c>
    </row>
    <row r="113" spans="1:13" ht="12">
      <c r="A113" s="154" t="s">
        <v>314</v>
      </c>
      <c r="B113" s="155">
        <v>141200</v>
      </c>
      <c r="C113" s="156" t="s">
        <v>41</v>
      </c>
      <c r="D113" s="155">
        <v>14571965</v>
      </c>
      <c r="E113" s="155">
        <v>2426717</v>
      </c>
      <c r="F113" s="155">
        <v>15243450027</v>
      </c>
      <c r="G113" s="155">
        <v>2290</v>
      </c>
      <c r="H113" s="156" t="s">
        <v>41</v>
      </c>
      <c r="I113" s="155">
        <v>323364</v>
      </c>
      <c r="J113" s="155">
        <v>65571</v>
      </c>
      <c r="K113" s="155"/>
      <c r="L113" s="155"/>
      <c r="M113" s="155">
        <v>81799825</v>
      </c>
    </row>
    <row r="114" spans="1:13" ht="12">
      <c r="A114" s="154" t="s">
        <v>313</v>
      </c>
      <c r="B114" s="156" t="s">
        <v>41</v>
      </c>
      <c r="C114" s="156" t="s">
        <v>41</v>
      </c>
      <c r="D114" s="156" t="s">
        <v>41</v>
      </c>
      <c r="E114" s="155">
        <v>1131811</v>
      </c>
      <c r="F114" s="155">
        <v>14481918077</v>
      </c>
      <c r="G114" s="156" t="s">
        <v>41</v>
      </c>
      <c r="H114" s="156" t="s">
        <v>41</v>
      </c>
      <c r="I114" s="156" t="s">
        <v>41</v>
      </c>
      <c r="J114" s="155">
        <v>35069</v>
      </c>
      <c r="K114" s="155"/>
      <c r="L114" s="155"/>
      <c r="M114" s="155">
        <v>165330612</v>
      </c>
    </row>
    <row r="115" spans="1:13" ht="12">
      <c r="A115" s="154" t="s">
        <v>312</v>
      </c>
      <c r="B115" s="156" t="s">
        <v>41</v>
      </c>
      <c r="C115" s="156" t="s">
        <v>41</v>
      </c>
      <c r="D115" s="155">
        <v>81270</v>
      </c>
      <c r="E115" s="155">
        <v>19487</v>
      </c>
      <c r="F115" s="155">
        <v>16924850914</v>
      </c>
      <c r="G115" s="156" t="s">
        <v>41</v>
      </c>
      <c r="H115" s="156" t="s">
        <v>41</v>
      </c>
      <c r="I115" s="155">
        <v>1080</v>
      </c>
      <c r="J115" s="155">
        <v>270</v>
      </c>
      <c r="K115" s="155"/>
      <c r="L115" s="155"/>
      <c r="M115" s="155">
        <v>325628231</v>
      </c>
    </row>
    <row r="116" spans="1:13" ht="12">
      <c r="A116" s="154" t="s">
        <v>311</v>
      </c>
      <c r="B116" s="155">
        <v>26279</v>
      </c>
      <c r="C116" s="155">
        <v>60677</v>
      </c>
      <c r="D116" s="155">
        <v>89533</v>
      </c>
      <c r="E116" s="155">
        <v>526821</v>
      </c>
      <c r="F116" s="155">
        <v>42155123919</v>
      </c>
      <c r="G116" s="155">
        <v>500</v>
      </c>
      <c r="H116" s="155">
        <v>1015</v>
      </c>
      <c r="I116" s="155">
        <v>1551</v>
      </c>
      <c r="J116" s="155">
        <v>8023</v>
      </c>
      <c r="K116" s="155"/>
      <c r="L116" s="155"/>
      <c r="M116" s="155">
        <v>420149756</v>
      </c>
    </row>
    <row r="117" spans="1:13" ht="12">
      <c r="A117" s="154" t="s">
        <v>310</v>
      </c>
      <c r="B117" s="155">
        <v>993459</v>
      </c>
      <c r="C117" s="156" t="s">
        <v>41</v>
      </c>
      <c r="D117" s="155">
        <v>24544870</v>
      </c>
      <c r="E117" s="155">
        <v>4398456</v>
      </c>
      <c r="F117" s="155">
        <v>20973588607</v>
      </c>
      <c r="G117" s="155">
        <v>12667</v>
      </c>
      <c r="H117" s="156" t="s">
        <v>41</v>
      </c>
      <c r="I117" s="155">
        <v>825687</v>
      </c>
      <c r="J117" s="155">
        <v>160968</v>
      </c>
      <c r="K117" s="155"/>
      <c r="L117" s="155"/>
      <c r="M117" s="155">
        <v>429079117</v>
      </c>
    </row>
    <row r="118" spans="1:13" ht="12">
      <c r="A118" s="127"/>
      <c r="B118" s="127"/>
      <c r="C118" s="127"/>
      <c r="D118" s="127"/>
      <c r="E118" s="127"/>
      <c r="F118" s="127"/>
      <c r="G118" s="127"/>
      <c r="H118" s="127"/>
      <c r="I118" s="127"/>
      <c r="J118" s="127"/>
      <c r="K118" s="127"/>
      <c r="L118" s="127"/>
      <c r="M118" s="127"/>
    </row>
    <row r="119" spans="1:13" ht="12">
      <c r="A119" s="140" t="s">
        <v>70</v>
      </c>
      <c r="B119" s="127"/>
      <c r="C119" s="127"/>
      <c r="D119" s="127"/>
      <c r="E119" s="127"/>
      <c r="F119" s="127"/>
      <c r="G119" s="127"/>
      <c r="H119" s="127"/>
      <c r="I119" s="127"/>
      <c r="J119" s="127"/>
      <c r="K119" s="127"/>
      <c r="L119" s="127"/>
      <c r="M119" s="127"/>
    </row>
    <row r="120" spans="1:13" ht="12">
      <c r="A120" s="140" t="s">
        <v>41</v>
      </c>
      <c r="B120" s="140" t="s">
        <v>67</v>
      </c>
      <c r="C120" s="127"/>
      <c r="D120" s="127"/>
      <c r="E120" s="127"/>
      <c r="F120" s="127"/>
      <c r="G120" s="127"/>
      <c r="H120" s="127"/>
      <c r="I120" s="127"/>
      <c r="J120" s="127"/>
      <c r="K120" s="127"/>
      <c r="L120" s="127"/>
      <c r="M120" s="127"/>
    </row>
    <row r="124" spans="1:3" ht="12">
      <c r="A124" s="140" t="s">
        <v>346</v>
      </c>
      <c r="B124" s="127"/>
      <c r="C124" s="127"/>
    </row>
    <row r="125" spans="1:3" ht="12">
      <c r="A125" s="127"/>
      <c r="B125" s="127"/>
      <c r="C125" s="127"/>
    </row>
    <row r="126" spans="1:3" ht="12">
      <c r="A126" s="140" t="s">
        <v>141</v>
      </c>
      <c r="B126" s="141">
        <v>44362.4471412037</v>
      </c>
      <c r="C126" s="127"/>
    </row>
    <row r="127" spans="1:3" ht="12">
      <c r="A127" s="140" t="s">
        <v>140</v>
      </c>
      <c r="B127" s="141">
        <v>44389.67849903935</v>
      </c>
      <c r="C127" s="127"/>
    </row>
    <row r="128" spans="1:3" ht="12">
      <c r="A128" s="140" t="s">
        <v>139</v>
      </c>
      <c r="B128" s="140" t="s">
        <v>138</v>
      </c>
      <c r="C128" s="127"/>
    </row>
    <row r="129" spans="1:3" ht="12">
      <c r="A129" s="127"/>
      <c r="B129" s="127"/>
      <c r="C129" s="127"/>
    </row>
    <row r="130" spans="1:3" ht="12">
      <c r="A130" s="140" t="s">
        <v>356</v>
      </c>
      <c r="B130" s="140" t="s">
        <v>337</v>
      </c>
      <c r="C130" s="127"/>
    </row>
    <row r="131" spans="1:3" ht="12">
      <c r="A131" s="140" t="s">
        <v>208</v>
      </c>
      <c r="B131" s="140" t="s">
        <v>343</v>
      </c>
      <c r="C131" s="127"/>
    </row>
    <row r="132" spans="1:3" ht="12">
      <c r="A132" s="140" t="s">
        <v>207</v>
      </c>
      <c r="B132" s="140" t="s">
        <v>355</v>
      </c>
      <c r="C132" s="127"/>
    </row>
    <row r="133" spans="1:3" ht="12">
      <c r="A133" s="127"/>
      <c r="B133" s="127"/>
      <c r="C133" s="127"/>
    </row>
    <row r="134" spans="1:3" ht="12">
      <c r="A134" s="154" t="s">
        <v>205</v>
      </c>
      <c r="B134" s="154" t="s">
        <v>203</v>
      </c>
      <c r="C134" s="154" t="s">
        <v>203</v>
      </c>
    </row>
    <row r="135" spans="1:3" ht="12">
      <c r="A135" s="154" t="s">
        <v>357</v>
      </c>
      <c r="B135" s="154" t="s">
        <v>339</v>
      </c>
      <c r="C135" s="154" t="s">
        <v>354</v>
      </c>
    </row>
    <row r="136" spans="1:6" ht="12">
      <c r="A136" s="154" t="s">
        <v>345</v>
      </c>
      <c r="B136" s="155">
        <v>3314647</v>
      </c>
      <c r="C136" s="155">
        <v>15227735233</v>
      </c>
      <c r="E136" s="157" t="s">
        <v>612</v>
      </c>
      <c r="F136" s="158">
        <f>+B206/B136*100</f>
        <v>70.66517188708178</v>
      </c>
    </row>
    <row r="137" spans="1:6" ht="12">
      <c r="A137" s="154" t="s">
        <v>344</v>
      </c>
      <c r="B137" s="155">
        <v>6038022</v>
      </c>
      <c r="C137" s="155">
        <v>16201401386</v>
      </c>
      <c r="E137" s="157" t="s">
        <v>613</v>
      </c>
      <c r="F137" s="158">
        <f>+B249/B136*100</f>
        <v>18.689742829326924</v>
      </c>
    </row>
    <row r="138" spans="1:3" ht="12">
      <c r="A138" s="154" t="s">
        <v>358</v>
      </c>
      <c r="B138" s="156" t="s">
        <v>41</v>
      </c>
      <c r="C138" s="155">
        <v>2547671</v>
      </c>
    </row>
    <row r="139" spans="1:3" ht="12">
      <c r="A139" s="154" t="s">
        <v>359</v>
      </c>
      <c r="B139" s="156" t="s">
        <v>41</v>
      </c>
      <c r="C139" s="155">
        <v>49475244</v>
      </c>
    </row>
    <row r="140" spans="1:3" ht="12">
      <c r="A140" s="154" t="s">
        <v>360</v>
      </c>
      <c r="B140" s="156" t="s">
        <v>41</v>
      </c>
      <c r="C140" s="155">
        <v>47110</v>
      </c>
    </row>
    <row r="141" spans="1:3" ht="12">
      <c r="A141" s="154" t="s">
        <v>361</v>
      </c>
      <c r="B141" s="156" t="s">
        <v>41</v>
      </c>
      <c r="C141" s="155">
        <v>23157</v>
      </c>
    </row>
    <row r="142" spans="1:3" ht="12">
      <c r="A142" s="154" t="s">
        <v>362</v>
      </c>
      <c r="B142" s="156" t="s">
        <v>41</v>
      </c>
      <c r="C142" s="155">
        <v>190</v>
      </c>
    </row>
    <row r="143" spans="1:3" ht="12">
      <c r="A143" s="154" t="s">
        <v>363</v>
      </c>
      <c r="B143" s="156" t="s">
        <v>41</v>
      </c>
      <c r="C143" s="155">
        <v>13477320</v>
      </c>
    </row>
    <row r="144" spans="1:3" ht="12">
      <c r="A144" s="154" t="s">
        <v>364</v>
      </c>
      <c r="B144" s="156" t="s">
        <v>41</v>
      </c>
      <c r="C144" s="155">
        <v>1287441</v>
      </c>
    </row>
    <row r="145" spans="1:3" ht="12">
      <c r="A145" s="154" t="s">
        <v>365</v>
      </c>
      <c r="B145" s="156" t="s">
        <v>41</v>
      </c>
      <c r="C145" s="156" t="s">
        <v>41</v>
      </c>
    </row>
    <row r="146" spans="1:3" ht="12">
      <c r="A146" s="154" t="s">
        <v>366</v>
      </c>
      <c r="B146" s="156" t="s">
        <v>41</v>
      </c>
      <c r="C146" s="155">
        <v>63338256</v>
      </c>
    </row>
    <row r="147" spans="1:3" ht="12">
      <c r="A147" s="154" t="s">
        <v>367</v>
      </c>
      <c r="B147" s="156" t="s">
        <v>41</v>
      </c>
      <c r="C147" s="155">
        <v>350</v>
      </c>
    </row>
    <row r="148" spans="1:3" ht="12">
      <c r="A148" s="154" t="s">
        <v>368</v>
      </c>
      <c r="B148" s="156" t="s">
        <v>41</v>
      </c>
      <c r="C148" s="155">
        <v>113842562</v>
      </c>
    </row>
    <row r="149" spans="1:3" ht="12">
      <c r="A149" s="154" t="s">
        <v>369</v>
      </c>
      <c r="B149" s="156" t="s">
        <v>41</v>
      </c>
      <c r="C149" s="155">
        <v>199</v>
      </c>
    </row>
    <row r="150" spans="1:3" ht="12">
      <c r="A150" s="154" t="s">
        <v>318</v>
      </c>
      <c r="B150" s="155">
        <v>14037</v>
      </c>
      <c r="C150" s="155">
        <v>611932568</v>
      </c>
    </row>
    <row r="151" spans="1:3" ht="12">
      <c r="A151" s="154" t="s">
        <v>370</v>
      </c>
      <c r="B151" s="156" t="s">
        <v>41</v>
      </c>
      <c r="C151" s="155">
        <v>141838846</v>
      </c>
    </row>
    <row r="152" spans="1:3" ht="12">
      <c r="A152" s="154" t="s">
        <v>371</v>
      </c>
      <c r="B152" s="156" t="s">
        <v>41</v>
      </c>
      <c r="C152" s="155">
        <v>46280</v>
      </c>
    </row>
    <row r="153" spans="1:3" ht="12">
      <c r="A153" s="154" t="s">
        <v>372</v>
      </c>
      <c r="B153" s="156" t="s">
        <v>41</v>
      </c>
      <c r="C153" s="155">
        <v>204290766</v>
      </c>
    </row>
    <row r="154" spans="1:3" ht="12">
      <c r="A154" s="154" t="s">
        <v>373</v>
      </c>
      <c r="B154" s="155">
        <v>10800</v>
      </c>
      <c r="C154" s="155">
        <v>58389518</v>
      </c>
    </row>
    <row r="155" spans="1:3" ht="12">
      <c r="A155" s="154" t="s">
        <v>374</v>
      </c>
      <c r="B155" s="156" t="s">
        <v>41</v>
      </c>
      <c r="C155" s="155">
        <v>76999</v>
      </c>
    </row>
    <row r="156" spans="1:3" ht="12">
      <c r="A156" s="154" t="s">
        <v>375</v>
      </c>
      <c r="B156" s="156" t="s">
        <v>41</v>
      </c>
      <c r="C156" s="155">
        <v>11295948</v>
      </c>
    </row>
    <row r="157" spans="1:3" ht="12">
      <c r="A157" s="154" t="s">
        <v>336</v>
      </c>
      <c r="B157" s="155">
        <v>263705</v>
      </c>
      <c r="C157" s="155">
        <v>1693380591</v>
      </c>
    </row>
    <row r="158" spans="1:3" ht="12">
      <c r="A158" s="154" t="s">
        <v>376</v>
      </c>
      <c r="B158" s="156" t="s">
        <v>41</v>
      </c>
      <c r="C158" s="155">
        <v>1260039</v>
      </c>
    </row>
    <row r="159" spans="1:3" ht="12">
      <c r="A159" s="154" t="s">
        <v>335</v>
      </c>
      <c r="B159" s="155">
        <v>17630</v>
      </c>
      <c r="C159" s="155">
        <v>146771425</v>
      </c>
    </row>
    <row r="160" spans="1:3" ht="12">
      <c r="A160" s="154" t="s">
        <v>377</v>
      </c>
      <c r="B160" s="156" t="s">
        <v>41</v>
      </c>
      <c r="C160" s="155">
        <v>8079769</v>
      </c>
    </row>
    <row r="161" spans="1:3" ht="12">
      <c r="A161" s="154" t="s">
        <v>378</v>
      </c>
      <c r="B161" s="156" t="s">
        <v>41</v>
      </c>
      <c r="C161" s="155">
        <v>77810</v>
      </c>
    </row>
    <row r="162" spans="1:3" ht="12">
      <c r="A162" s="154" t="s">
        <v>379</v>
      </c>
      <c r="B162" s="156" t="s">
        <v>41</v>
      </c>
      <c r="C162" s="155">
        <v>1013463</v>
      </c>
    </row>
    <row r="163" spans="1:3" ht="12">
      <c r="A163" s="154" t="s">
        <v>380</v>
      </c>
      <c r="B163" s="156" t="s">
        <v>41</v>
      </c>
      <c r="C163" s="155">
        <v>9501</v>
      </c>
    </row>
    <row r="164" spans="1:3" ht="12">
      <c r="A164" s="154" t="s">
        <v>381</v>
      </c>
      <c r="B164" s="156" t="s">
        <v>41</v>
      </c>
      <c r="C164" s="155">
        <v>7060</v>
      </c>
    </row>
    <row r="165" spans="1:3" ht="12">
      <c r="A165" s="154" t="s">
        <v>382</v>
      </c>
      <c r="B165" s="156" t="s">
        <v>41</v>
      </c>
      <c r="C165" s="155">
        <v>7374</v>
      </c>
    </row>
    <row r="166" spans="1:3" ht="12">
      <c r="A166" s="154" t="s">
        <v>383</v>
      </c>
      <c r="B166" s="156" t="s">
        <v>41</v>
      </c>
      <c r="C166" s="155">
        <v>3388618</v>
      </c>
    </row>
    <row r="167" spans="1:3" ht="12">
      <c r="A167" s="154" t="s">
        <v>384</v>
      </c>
      <c r="B167" s="156" t="s">
        <v>41</v>
      </c>
      <c r="C167" s="155">
        <v>1050803</v>
      </c>
    </row>
    <row r="168" spans="1:3" ht="12">
      <c r="A168" s="154" t="s">
        <v>385</v>
      </c>
      <c r="B168" s="156" t="s">
        <v>41</v>
      </c>
      <c r="C168" s="155">
        <v>617074227</v>
      </c>
    </row>
    <row r="169" spans="1:3" ht="12">
      <c r="A169" s="154" t="s">
        <v>386</v>
      </c>
      <c r="B169" s="156" t="s">
        <v>41</v>
      </c>
      <c r="C169" s="155">
        <v>1455386</v>
      </c>
    </row>
    <row r="170" spans="1:3" ht="12">
      <c r="A170" s="154" t="s">
        <v>387</v>
      </c>
      <c r="B170" s="156" t="s">
        <v>41</v>
      </c>
      <c r="C170" s="155">
        <v>60864</v>
      </c>
    </row>
    <row r="171" spans="1:3" ht="12">
      <c r="A171" s="154" t="s">
        <v>388</v>
      </c>
      <c r="B171" s="156" t="s">
        <v>41</v>
      </c>
      <c r="C171" s="155">
        <v>46</v>
      </c>
    </row>
    <row r="172" spans="1:3" ht="12">
      <c r="A172" s="154" t="s">
        <v>389</v>
      </c>
      <c r="B172" s="156" t="s">
        <v>41</v>
      </c>
      <c r="C172" s="155">
        <v>10014</v>
      </c>
    </row>
    <row r="173" spans="1:3" ht="12">
      <c r="A173" s="154" t="s">
        <v>390</v>
      </c>
      <c r="B173" s="156" t="s">
        <v>41</v>
      </c>
      <c r="C173" s="155">
        <v>164887213</v>
      </c>
    </row>
    <row r="174" spans="1:3" ht="12">
      <c r="A174" s="154" t="s">
        <v>391</v>
      </c>
      <c r="B174" s="156" t="s">
        <v>41</v>
      </c>
      <c r="C174" s="155">
        <v>1026739</v>
      </c>
    </row>
    <row r="175" spans="1:3" ht="12">
      <c r="A175" s="154" t="s">
        <v>392</v>
      </c>
      <c r="B175" s="156" t="s">
        <v>41</v>
      </c>
      <c r="C175" s="155">
        <v>367666257</v>
      </c>
    </row>
    <row r="176" spans="1:3" ht="12">
      <c r="A176" s="154" t="s">
        <v>393</v>
      </c>
      <c r="B176" s="156" t="s">
        <v>41</v>
      </c>
      <c r="C176" s="155">
        <v>629</v>
      </c>
    </row>
    <row r="177" spans="1:3" ht="12">
      <c r="A177" s="154" t="s">
        <v>394</v>
      </c>
      <c r="B177" s="156" t="s">
        <v>41</v>
      </c>
      <c r="C177" s="155">
        <v>6022628</v>
      </c>
    </row>
    <row r="178" spans="1:3" ht="12">
      <c r="A178" s="154" t="s">
        <v>395</v>
      </c>
      <c r="B178" s="156" t="s">
        <v>41</v>
      </c>
      <c r="C178" s="155">
        <v>132543</v>
      </c>
    </row>
    <row r="179" spans="1:3" ht="12">
      <c r="A179" s="154" t="s">
        <v>396</v>
      </c>
      <c r="B179" s="156" t="s">
        <v>41</v>
      </c>
      <c r="C179" s="155">
        <v>11993911</v>
      </c>
    </row>
    <row r="180" spans="1:3" ht="12">
      <c r="A180" s="154" t="s">
        <v>397</v>
      </c>
      <c r="B180" s="156" t="s">
        <v>41</v>
      </c>
      <c r="C180" s="155">
        <v>154542251</v>
      </c>
    </row>
    <row r="181" spans="1:3" ht="12">
      <c r="A181" s="154" t="s">
        <v>398</v>
      </c>
      <c r="B181" s="156" t="s">
        <v>41</v>
      </c>
      <c r="C181" s="155">
        <v>25059921</v>
      </c>
    </row>
    <row r="182" spans="1:3" ht="12">
      <c r="A182" s="154" t="s">
        <v>399</v>
      </c>
      <c r="B182" s="156" t="s">
        <v>41</v>
      </c>
      <c r="C182" s="155">
        <v>451</v>
      </c>
    </row>
    <row r="183" spans="1:3" ht="12">
      <c r="A183" s="154" t="s">
        <v>400</v>
      </c>
      <c r="B183" s="156" t="s">
        <v>41</v>
      </c>
      <c r="C183" s="155">
        <v>30855336</v>
      </c>
    </row>
    <row r="184" spans="1:3" ht="12">
      <c r="A184" s="154" t="s">
        <v>401</v>
      </c>
      <c r="B184" s="156" t="s">
        <v>41</v>
      </c>
      <c r="C184" s="155">
        <v>27914577</v>
      </c>
    </row>
    <row r="185" spans="1:3" ht="12">
      <c r="A185" s="154" t="s">
        <v>402</v>
      </c>
      <c r="B185" s="156" t="s">
        <v>41</v>
      </c>
      <c r="C185" s="155">
        <v>558234667</v>
      </c>
    </row>
    <row r="186" spans="1:3" ht="12">
      <c r="A186" s="154" t="s">
        <v>403</v>
      </c>
      <c r="B186" s="156" t="s">
        <v>41</v>
      </c>
      <c r="C186" s="155">
        <v>93002592</v>
      </c>
    </row>
    <row r="187" spans="1:3" ht="12">
      <c r="A187" s="154" t="s">
        <v>404</v>
      </c>
      <c r="B187" s="156" t="s">
        <v>41</v>
      </c>
      <c r="C187" s="155">
        <v>22060882</v>
      </c>
    </row>
    <row r="188" spans="1:3" ht="12">
      <c r="A188" s="154" t="s">
        <v>405</v>
      </c>
      <c r="B188" s="156" t="s">
        <v>41</v>
      </c>
      <c r="C188" s="156" t="s">
        <v>41</v>
      </c>
    </row>
    <row r="189" spans="1:3" ht="12">
      <c r="A189" s="154" t="s">
        <v>406</v>
      </c>
      <c r="B189" s="156" t="s">
        <v>41</v>
      </c>
      <c r="C189" s="155">
        <v>7845998</v>
      </c>
    </row>
    <row r="190" spans="1:3" ht="12">
      <c r="A190" s="154" t="s">
        <v>407</v>
      </c>
      <c r="B190" s="156" t="s">
        <v>41</v>
      </c>
      <c r="C190" s="155">
        <v>234600</v>
      </c>
    </row>
    <row r="191" spans="1:3" ht="12">
      <c r="A191" s="154" t="s">
        <v>408</v>
      </c>
      <c r="B191" s="156" t="s">
        <v>41</v>
      </c>
      <c r="C191" s="155">
        <v>157927</v>
      </c>
    </row>
    <row r="192" spans="1:3" ht="12">
      <c r="A192" s="154" t="s">
        <v>409</v>
      </c>
      <c r="B192" s="156" t="s">
        <v>41</v>
      </c>
      <c r="C192" s="155">
        <v>1029</v>
      </c>
    </row>
    <row r="193" spans="1:3" ht="12">
      <c r="A193" s="154" t="s">
        <v>325</v>
      </c>
      <c r="B193" s="155">
        <v>160207</v>
      </c>
      <c r="C193" s="155">
        <v>8008673</v>
      </c>
    </row>
    <row r="194" spans="1:3" ht="12">
      <c r="A194" s="154" t="s">
        <v>334</v>
      </c>
      <c r="B194" s="155">
        <v>36198</v>
      </c>
      <c r="C194" s="155">
        <v>691187068</v>
      </c>
    </row>
    <row r="195" spans="1:3" ht="12">
      <c r="A195" s="154" t="s">
        <v>410</v>
      </c>
      <c r="B195" s="156" t="s">
        <v>41</v>
      </c>
      <c r="C195" s="156" t="s">
        <v>41</v>
      </c>
    </row>
    <row r="196" spans="1:3" ht="12">
      <c r="A196" s="154" t="s">
        <v>332</v>
      </c>
      <c r="B196" s="155">
        <v>304887</v>
      </c>
      <c r="C196" s="155">
        <v>2760496458</v>
      </c>
    </row>
    <row r="197" spans="1:3" ht="12">
      <c r="A197" s="154" t="s">
        <v>411</v>
      </c>
      <c r="B197" s="156" t="s">
        <v>41</v>
      </c>
      <c r="C197" s="155">
        <v>32900</v>
      </c>
    </row>
    <row r="198" spans="1:3" ht="12">
      <c r="A198" s="154" t="s">
        <v>333</v>
      </c>
      <c r="B198" s="155">
        <v>38952</v>
      </c>
      <c r="C198" s="155">
        <v>236464578</v>
      </c>
    </row>
    <row r="199" spans="1:3" ht="12">
      <c r="A199" s="154" t="s">
        <v>412</v>
      </c>
      <c r="B199" s="156" t="s">
        <v>41</v>
      </c>
      <c r="C199" s="155">
        <v>968066</v>
      </c>
    </row>
    <row r="200" spans="1:3" ht="12">
      <c r="A200" s="154" t="s">
        <v>413</v>
      </c>
      <c r="B200" s="156" t="s">
        <v>41</v>
      </c>
      <c r="C200" s="155">
        <v>4150951</v>
      </c>
    </row>
    <row r="201" spans="1:3" ht="12">
      <c r="A201" s="154" t="s">
        <v>414</v>
      </c>
      <c r="B201" s="155">
        <v>9440</v>
      </c>
      <c r="C201" s="155">
        <v>423146014</v>
      </c>
    </row>
    <row r="202" spans="1:3" ht="12">
      <c r="A202" s="154" t="s">
        <v>415</v>
      </c>
      <c r="B202" s="156" t="s">
        <v>41</v>
      </c>
      <c r="C202" s="156" t="s">
        <v>41</v>
      </c>
    </row>
    <row r="203" spans="1:3" ht="12">
      <c r="A203" s="154" t="s">
        <v>416</v>
      </c>
      <c r="B203" s="156" t="s">
        <v>41</v>
      </c>
      <c r="C203" s="156" t="s">
        <v>41</v>
      </c>
    </row>
    <row r="204" spans="1:3" ht="12">
      <c r="A204" s="154" t="s">
        <v>417</v>
      </c>
      <c r="B204" s="156" t="s">
        <v>41</v>
      </c>
      <c r="C204" s="155">
        <v>21331755</v>
      </c>
    </row>
    <row r="205" spans="1:3" ht="12">
      <c r="A205" s="154" t="s">
        <v>331</v>
      </c>
      <c r="B205" s="155">
        <v>12180</v>
      </c>
      <c r="C205" s="155">
        <v>99161429</v>
      </c>
    </row>
    <row r="206" spans="1:3" ht="12">
      <c r="A206" s="154" t="s">
        <v>418</v>
      </c>
      <c r="B206" s="155">
        <v>2342301</v>
      </c>
      <c r="C206" s="155">
        <v>136624835</v>
      </c>
    </row>
    <row r="207" spans="1:3" ht="12">
      <c r="A207" s="154" t="s">
        <v>419</v>
      </c>
      <c r="B207" s="156" t="s">
        <v>41</v>
      </c>
      <c r="C207" s="155">
        <v>7</v>
      </c>
    </row>
    <row r="208" spans="1:3" ht="12">
      <c r="A208" s="154" t="s">
        <v>420</v>
      </c>
      <c r="B208" s="156" t="s">
        <v>41</v>
      </c>
      <c r="C208" s="155">
        <v>1017</v>
      </c>
    </row>
    <row r="209" spans="1:3" ht="12">
      <c r="A209" s="154" t="s">
        <v>329</v>
      </c>
      <c r="B209" s="155">
        <v>602565</v>
      </c>
      <c r="C209" s="155">
        <v>853061941</v>
      </c>
    </row>
    <row r="210" spans="1:3" ht="12">
      <c r="A210" s="154" t="s">
        <v>421</v>
      </c>
      <c r="B210" s="156" t="s">
        <v>41</v>
      </c>
      <c r="C210" s="155">
        <v>2062121</v>
      </c>
    </row>
    <row r="211" spans="1:3" ht="12">
      <c r="A211" s="154" t="s">
        <v>422</v>
      </c>
      <c r="B211" s="156" t="s">
        <v>41</v>
      </c>
      <c r="C211" s="156" t="s">
        <v>41</v>
      </c>
    </row>
    <row r="212" spans="1:3" ht="12">
      <c r="A212" s="154" t="s">
        <v>423</v>
      </c>
      <c r="B212" s="156" t="s">
        <v>41</v>
      </c>
      <c r="C212" s="156" t="s">
        <v>41</v>
      </c>
    </row>
    <row r="213" spans="1:3" ht="12">
      <c r="A213" s="154" t="s">
        <v>424</v>
      </c>
      <c r="B213" s="156" t="s">
        <v>41</v>
      </c>
      <c r="C213" s="156" t="s">
        <v>41</v>
      </c>
    </row>
    <row r="214" spans="1:3" ht="12">
      <c r="A214" s="154" t="s">
        <v>425</v>
      </c>
      <c r="B214" s="156" t="s">
        <v>41</v>
      </c>
      <c r="C214" s="156" t="s">
        <v>41</v>
      </c>
    </row>
    <row r="215" spans="1:3" ht="12">
      <c r="A215" s="154" t="s">
        <v>426</v>
      </c>
      <c r="B215" s="156" t="s">
        <v>41</v>
      </c>
      <c r="C215" s="156" t="s">
        <v>41</v>
      </c>
    </row>
    <row r="216" spans="1:3" ht="12">
      <c r="A216" s="154" t="s">
        <v>427</v>
      </c>
      <c r="B216" s="156" t="s">
        <v>41</v>
      </c>
      <c r="C216" s="156" t="s">
        <v>41</v>
      </c>
    </row>
    <row r="217" spans="1:3" ht="12">
      <c r="A217" s="154" t="s">
        <v>312</v>
      </c>
      <c r="B217" s="155">
        <v>11691</v>
      </c>
      <c r="C217" s="155">
        <v>306106393</v>
      </c>
    </row>
    <row r="218" spans="1:3" ht="12">
      <c r="A218" s="154" t="s">
        <v>428</v>
      </c>
      <c r="B218" s="156" t="s">
        <v>41</v>
      </c>
      <c r="C218" s="155">
        <v>644978</v>
      </c>
    </row>
    <row r="219" spans="1:3" ht="12">
      <c r="A219" s="154" t="s">
        <v>429</v>
      </c>
      <c r="B219" s="156" t="s">
        <v>41</v>
      </c>
      <c r="C219" s="155">
        <v>612926</v>
      </c>
    </row>
    <row r="220" spans="1:3" ht="12">
      <c r="A220" s="154" t="s">
        <v>430</v>
      </c>
      <c r="B220" s="156" t="s">
        <v>41</v>
      </c>
      <c r="C220" s="155">
        <v>4</v>
      </c>
    </row>
    <row r="221" spans="1:3" ht="12">
      <c r="A221" s="154" t="s">
        <v>431</v>
      </c>
      <c r="B221" s="156" t="s">
        <v>41</v>
      </c>
      <c r="C221" s="155">
        <v>1604671</v>
      </c>
    </row>
    <row r="222" spans="1:3" ht="12">
      <c r="A222" s="154" t="s">
        <v>328</v>
      </c>
      <c r="B222" s="155">
        <v>2913306</v>
      </c>
      <c r="C222" s="155">
        <v>1255783692</v>
      </c>
    </row>
    <row r="223" spans="1:3" ht="12">
      <c r="A223" s="154" t="s">
        <v>432</v>
      </c>
      <c r="B223" s="156" t="s">
        <v>41</v>
      </c>
      <c r="C223" s="155">
        <v>17209267</v>
      </c>
    </row>
    <row r="224" spans="1:3" ht="12">
      <c r="A224" s="154" t="s">
        <v>433</v>
      </c>
      <c r="B224" s="155">
        <v>230573</v>
      </c>
      <c r="C224" s="155">
        <v>1091561331</v>
      </c>
    </row>
    <row r="225" spans="1:3" ht="12">
      <c r="A225" s="154" t="s">
        <v>434</v>
      </c>
      <c r="B225" s="156" t="s">
        <v>41</v>
      </c>
      <c r="C225" s="155">
        <v>6848</v>
      </c>
    </row>
    <row r="226" spans="1:3" ht="12">
      <c r="A226" s="154" t="s">
        <v>435</v>
      </c>
      <c r="B226" s="156" t="s">
        <v>41</v>
      </c>
      <c r="C226" s="155">
        <v>6801974</v>
      </c>
    </row>
    <row r="227" spans="1:3" ht="12">
      <c r="A227" s="154" t="s">
        <v>436</v>
      </c>
      <c r="B227" s="156" t="s">
        <v>41</v>
      </c>
      <c r="C227" s="156" t="s">
        <v>41</v>
      </c>
    </row>
    <row r="228" spans="1:3" ht="12">
      <c r="A228" s="154" t="s">
        <v>437</v>
      </c>
      <c r="B228" s="156" t="s">
        <v>41</v>
      </c>
      <c r="C228" s="155">
        <v>18219591</v>
      </c>
    </row>
    <row r="229" spans="1:3" ht="12">
      <c r="A229" s="154" t="s">
        <v>438</v>
      </c>
      <c r="B229" s="156" t="s">
        <v>41</v>
      </c>
      <c r="C229" s="155">
        <v>1377707</v>
      </c>
    </row>
    <row r="230" spans="1:3" ht="12">
      <c r="A230" s="154" t="s">
        <v>439</v>
      </c>
      <c r="B230" s="156" t="s">
        <v>41</v>
      </c>
      <c r="C230" s="155">
        <v>1607741</v>
      </c>
    </row>
    <row r="231" spans="1:3" ht="12">
      <c r="A231" s="154" t="s">
        <v>440</v>
      </c>
      <c r="B231" s="156" t="s">
        <v>41</v>
      </c>
      <c r="C231" s="155">
        <v>22946</v>
      </c>
    </row>
    <row r="232" spans="1:3" ht="12">
      <c r="A232" s="154" t="s">
        <v>441</v>
      </c>
      <c r="B232" s="156" t="s">
        <v>41</v>
      </c>
      <c r="C232" s="155">
        <v>116613610</v>
      </c>
    </row>
    <row r="233" spans="1:3" ht="12">
      <c r="A233" s="154" t="s">
        <v>442</v>
      </c>
      <c r="B233" s="156" t="s">
        <v>41</v>
      </c>
      <c r="C233" s="156" t="s">
        <v>41</v>
      </c>
    </row>
    <row r="234" spans="1:3" ht="12">
      <c r="A234" s="154" t="s">
        <v>443</v>
      </c>
      <c r="B234" s="156" t="s">
        <v>41</v>
      </c>
      <c r="C234" s="155">
        <v>30516503</v>
      </c>
    </row>
    <row r="235" spans="1:3" ht="12">
      <c r="A235" s="154" t="s">
        <v>310</v>
      </c>
      <c r="B235" s="155">
        <v>465037</v>
      </c>
      <c r="C235" s="155">
        <v>141685806</v>
      </c>
    </row>
    <row r="236" spans="1:3" ht="12">
      <c r="A236" s="154" t="s">
        <v>444</v>
      </c>
      <c r="B236" s="156" t="s">
        <v>41</v>
      </c>
      <c r="C236" s="155">
        <v>0</v>
      </c>
    </row>
    <row r="237" spans="1:3" ht="12">
      <c r="A237" s="154" t="s">
        <v>445</v>
      </c>
      <c r="B237" s="156" t="s">
        <v>41</v>
      </c>
      <c r="C237" s="155">
        <v>9965625</v>
      </c>
    </row>
    <row r="238" spans="1:3" ht="12">
      <c r="A238" s="154" t="s">
        <v>446</v>
      </c>
      <c r="B238" s="156" t="s">
        <v>41</v>
      </c>
      <c r="C238" s="155">
        <v>314</v>
      </c>
    </row>
    <row r="239" spans="1:3" ht="12">
      <c r="A239" s="154" t="s">
        <v>447</v>
      </c>
      <c r="B239" s="156" t="s">
        <v>41</v>
      </c>
      <c r="C239" s="155">
        <v>92007</v>
      </c>
    </row>
    <row r="240" spans="1:3" ht="12">
      <c r="A240" s="154" t="s">
        <v>448</v>
      </c>
      <c r="B240" s="156" t="s">
        <v>41</v>
      </c>
      <c r="C240" s="155">
        <v>6151602</v>
      </c>
    </row>
    <row r="241" spans="1:3" ht="12">
      <c r="A241" s="154" t="s">
        <v>449</v>
      </c>
      <c r="B241" s="156" t="s">
        <v>41</v>
      </c>
      <c r="C241" s="155">
        <v>2767891</v>
      </c>
    </row>
    <row r="242" spans="1:3" ht="12">
      <c r="A242" s="154" t="s">
        <v>450</v>
      </c>
      <c r="B242" s="156" t="s">
        <v>41</v>
      </c>
      <c r="C242" s="155">
        <v>8</v>
      </c>
    </row>
    <row r="243" spans="1:3" ht="12">
      <c r="A243" s="154" t="s">
        <v>451</v>
      </c>
      <c r="B243" s="156" t="s">
        <v>41</v>
      </c>
      <c r="C243" s="155">
        <v>8425085</v>
      </c>
    </row>
    <row r="244" spans="1:3" ht="12">
      <c r="A244" s="154" t="s">
        <v>327</v>
      </c>
      <c r="B244" s="155">
        <v>14976</v>
      </c>
      <c r="C244" s="155">
        <v>107513571</v>
      </c>
    </row>
    <row r="245" spans="1:3" ht="12">
      <c r="A245" s="154" t="s">
        <v>452</v>
      </c>
      <c r="B245" s="156" t="s">
        <v>41</v>
      </c>
      <c r="C245" s="155">
        <v>31099</v>
      </c>
    </row>
    <row r="246" spans="1:3" ht="12">
      <c r="A246" s="154" t="s">
        <v>321</v>
      </c>
      <c r="B246" s="155">
        <v>20078</v>
      </c>
      <c r="C246" s="155">
        <v>388590072</v>
      </c>
    </row>
    <row r="247" spans="1:3" ht="12">
      <c r="A247" s="154" t="s">
        <v>453</v>
      </c>
      <c r="B247" s="155">
        <v>1</v>
      </c>
      <c r="C247" s="155">
        <v>100497035</v>
      </c>
    </row>
    <row r="248" spans="1:3" ht="12">
      <c r="A248" s="154" t="s">
        <v>330</v>
      </c>
      <c r="B248" s="155">
        <v>3</v>
      </c>
      <c r="C248" s="155">
        <v>66371672</v>
      </c>
    </row>
    <row r="249" spans="1:3" ht="12">
      <c r="A249" s="154" t="s">
        <v>454</v>
      </c>
      <c r="B249" s="155">
        <v>619499</v>
      </c>
      <c r="C249" s="155">
        <v>47735529</v>
      </c>
    </row>
    <row r="250" spans="1:3" ht="12">
      <c r="A250" s="154" t="s">
        <v>455</v>
      </c>
      <c r="B250" s="156" t="s">
        <v>41</v>
      </c>
      <c r="C250" s="155">
        <v>135263000</v>
      </c>
    </row>
    <row r="251" spans="1:3" ht="12">
      <c r="A251" s="154" t="s">
        <v>456</v>
      </c>
      <c r="B251" s="156" t="s">
        <v>41</v>
      </c>
      <c r="C251" s="155">
        <v>472</v>
      </c>
    </row>
    <row r="252" spans="1:3" ht="12">
      <c r="A252" s="154" t="s">
        <v>457</v>
      </c>
      <c r="B252" s="156" t="s">
        <v>41</v>
      </c>
      <c r="C252" s="155">
        <v>291136945</v>
      </c>
    </row>
    <row r="253" spans="1:3" ht="12">
      <c r="A253" s="154" t="s">
        <v>458</v>
      </c>
      <c r="B253" s="156" t="s">
        <v>41</v>
      </c>
      <c r="C253" s="155">
        <v>6585867</v>
      </c>
    </row>
    <row r="254" spans="1:3" ht="12">
      <c r="A254" s="154" t="s">
        <v>459</v>
      </c>
      <c r="B254" s="156" t="s">
        <v>41</v>
      </c>
      <c r="C254" s="155">
        <v>14949151</v>
      </c>
    </row>
    <row r="255" spans="1:3" ht="12">
      <c r="A255" s="154" t="s">
        <v>326</v>
      </c>
      <c r="B255" s="155">
        <v>391487</v>
      </c>
      <c r="C255" s="155">
        <v>794816444</v>
      </c>
    </row>
    <row r="256" spans="1:3" ht="12">
      <c r="A256" s="154" t="s">
        <v>460</v>
      </c>
      <c r="B256" s="156" t="s">
        <v>41</v>
      </c>
      <c r="C256" s="155">
        <v>3971764</v>
      </c>
    </row>
    <row r="257" spans="1:3" ht="12">
      <c r="A257" s="154" t="s">
        <v>461</v>
      </c>
      <c r="B257" s="156" t="s">
        <v>41</v>
      </c>
      <c r="C257" s="155">
        <v>2628829</v>
      </c>
    </row>
    <row r="258" spans="1:3" ht="12">
      <c r="A258" s="154" t="s">
        <v>462</v>
      </c>
      <c r="B258" s="156" t="s">
        <v>41</v>
      </c>
      <c r="C258" s="155">
        <v>41878499</v>
      </c>
    </row>
    <row r="259" spans="1:3" ht="12">
      <c r="A259" s="154" t="s">
        <v>463</v>
      </c>
      <c r="B259" s="156" t="s">
        <v>41</v>
      </c>
      <c r="C259" s="155">
        <v>3653974</v>
      </c>
    </row>
    <row r="260" spans="1:3" ht="12">
      <c r="A260" s="154" t="s">
        <v>464</v>
      </c>
      <c r="B260" s="156" t="s">
        <v>41</v>
      </c>
      <c r="C260" s="155">
        <v>164915</v>
      </c>
    </row>
    <row r="261" spans="1:3" ht="12">
      <c r="A261" s="154" t="s">
        <v>465</v>
      </c>
      <c r="B261" s="156" t="s">
        <v>41</v>
      </c>
      <c r="C261" s="155">
        <v>4203051</v>
      </c>
    </row>
    <row r="262" spans="1:3" ht="12">
      <c r="A262" s="154" t="s">
        <v>466</v>
      </c>
      <c r="B262" s="156" t="s">
        <v>41</v>
      </c>
      <c r="C262" s="155">
        <v>3333</v>
      </c>
    </row>
    <row r="263" spans="1:3" ht="12">
      <c r="A263" s="154" t="s">
        <v>467</v>
      </c>
      <c r="B263" s="156" t="s">
        <v>41</v>
      </c>
      <c r="C263" s="155">
        <v>4282</v>
      </c>
    </row>
    <row r="264" spans="1:3" ht="12">
      <c r="A264" s="154" t="s">
        <v>468</v>
      </c>
      <c r="B264" s="156" t="s">
        <v>41</v>
      </c>
      <c r="C264" s="155">
        <v>1338</v>
      </c>
    </row>
    <row r="265" spans="1:3" ht="12">
      <c r="A265" s="154" t="s">
        <v>469</v>
      </c>
      <c r="B265" s="156" t="s">
        <v>41</v>
      </c>
      <c r="C265" s="155">
        <v>3015</v>
      </c>
    </row>
    <row r="266" spans="1:3" ht="12">
      <c r="A266" s="154" t="s">
        <v>470</v>
      </c>
      <c r="B266" s="156" t="s">
        <v>41</v>
      </c>
      <c r="C266" s="155">
        <v>100372354</v>
      </c>
    </row>
    <row r="267" spans="1:3" ht="12">
      <c r="A267" s="154" t="s">
        <v>471</v>
      </c>
      <c r="B267" s="156" t="s">
        <v>41</v>
      </c>
      <c r="C267" s="155">
        <v>26054618</v>
      </c>
    </row>
    <row r="268" spans="1:3" ht="12">
      <c r="A268" s="154" t="s">
        <v>472</v>
      </c>
      <c r="B268" s="156" t="s">
        <v>41</v>
      </c>
      <c r="C268" s="155">
        <v>2045</v>
      </c>
    </row>
    <row r="269" spans="1:3" ht="12">
      <c r="A269" s="154" t="s">
        <v>473</v>
      </c>
      <c r="B269" s="156" t="s">
        <v>41</v>
      </c>
      <c r="C269" s="155">
        <v>407114970</v>
      </c>
    </row>
    <row r="270" spans="1:3" ht="12">
      <c r="A270" s="154" t="s">
        <v>474</v>
      </c>
      <c r="B270" s="156" t="s">
        <v>41</v>
      </c>
      <c r="C270" s="155">
        <v>1321207</v>
      </c>
    </row>
    <row r="271" spans="1:3" ht="12">
      <c r="A271" s="154" t="s">
        <v>475</v>
      </c>
      <c r="B271" s="155">
        <v>579</v>
      </c>
      <c r="C271" s="155">
        <v>4101985</v>
      </c>
    </row>
    <row r="272" spans="1:3" ht="12">
      <c r="A272" s="154" t="s">
        <v>476</v>
      </c>
      <c r="B272" s="156" t="s">
        <v>41</v>
      </c>
      <c r="C272" s="155">
        <v>126305</v>
      </c>
    </row>
    <row r="273" spans="1:3" ht="12">
      <c r="A273" s="154" t="s">
        <v>477</v>
      </c>
      <c r="B273" s="156" t="s">
        <v>41</v>
      </c>
      <c r="C273" s="155">
        <v>1706159</v>
      </c>
    </row>
    <row r="274" spans="1:3" ht="12">
      <c r="A274" s="154" t="s">
        <v>478</v>
      </c>
      <c r="B274" s="156" t="s">
        <v>41</v>
      </c>
      <c r="C274" s="155">
        <v>3402683</v>
      </c>
    </row>
    <row r="275" spans="1:3" ht="12">
      <c r="A275" s="154" t="s">
        <v>479</v>
      </c>
      <c r="B275" s="156" t="s">
        <v>41</v>
      </c>
      <c r="C275" s="155">
        <v>43576878</v>
      </c>
    </row>
    <row r="276" spans="1:3" ht="12">
      <c r="A276" s="154" t="s">
        <v>480</v>
      </c>
      <c r="B276" s="156" t="s">
        <v>41</v>
      </c>
      <c r="C276" s="155">
        <v>10369</v>
      </c>
    </row>
    <row r="277" spans="1:3" ht="12">
      <c r="A277" s="154" t="s">
        <v>323</v>
      </c>
      <c r="B277" s="155">
        <v>1791</v>
      </c>
      <c r="C277" s="155">
        <v>184353746</v>
      </c>
    </row>
    <row r="278" spans="1:3" ht="12">
      <c r="A278" s="154" t="s">
        <v>322</v>
      </c>
      <c r="B278" s="155">
        <v>62626</v>
      </c>
      <c r="C278" s="155">
        <v>109660400</v>
      </c>
    </row>
    <row r="279" spans="1:3" ht="12">
      <c r="A279" s="154" t="s">
        <v>324</v>
      </c>
      <c r="B279" s="155">
        <v>13461</v>
      </c>
      <c r="C279" s="155">
        <v>149469880</v>
      </c>
    </row>
    <row r="280" spans="1:3" ht="12">
      <c r="A280" s="154" t="s">
        <v>481</v>
      </c>
      <c r="B280" s="156" t="s">
        <v>41</v>
      </c>
      <c r="C280" s="155">
        <v>133498159</v>
      </c>
    </row>
    <row r="281" spans="1:3" ht="12">
      <c r="A281" s="154" t="s">
        <v>482</v>
      </c>
      <c r="B281" s="155">
        <v>92896</v>
      </c>
      <c r="C281" s="155">
        <v>86217683</v>
      </c>
    </row>
    <row r="282" spans="1:3" ht="12">
      <c r="A282" s="154" t="s">
        <v>483</v>
      </c>
      <c r="B282" s="155">
        <v>210</v>
      </c>
      <c r="C282" s="155">
        <v>16183949</v>
      </c>
    </row>
    <row r="283" spans="1:3" ht="12">
      <c r="A283" s="154" t="s">
        <v>484</v>
      </c>
      <c r="B283" s="156" t="s">
        <v>41</v>
      </c>
      <c r="C283" s="155">
        <v>2546787</v>
      </c>
    </row>
    <row r="284" spans="1:3" ht="12">
      <c r="A284" s="154" t="s">
        <v>485</v>
      </c>
      <c r="B284" s="156" t="s">
        <v>41</v>
      </c>
      <c r="C284" s="155">
        <v>1051200</v>
      </c>
    </row>
    <row r="285" spans="1:3" ht="12">
      <c r="A285" s="154" t="s">
        <v>486</v>
      </c>
      <c r="B285" s="156" t="s">
        <v>41</v>
      </c>
      <c r="C285" s="155">
        <v>66919</v>
      </c>
    </row>
    <row r="286" spans="1:3" ht="12">
      <c r="A286" s="154" t="s">
        <v>487</v>
      </c>
      <c r="B286" s="156" t="s">
        <v>41</v>
      </c>
      <c r="C286" s="155">
        <v>14213517</v>
      </c>
    </row>
    <row r="287" spans="1:3" ht="12">
      <c r="A287" s="154" t="s">
        <v>488</v>
      </c>
      <c r="B287" s="156" t="s">
        <v>41</v>
      </c>
      <c r="C287" s="155">
        <v>686050</v>
      </c>
    </row>
    <row r="288" spans="1:3" ht="12">
      <c r="A288" s="154" t="s">
        <v>489</v>
      </c>
      <c r="B288" s="156" t="s">
        <v>41</v>
      </c>
      <c r="C288" s="155">
        <v>6541655</v>
      </c>
    </row>
    <row r="289" spans="1:3" ht="12">
      <c r="A289" s="154" t="s">
        <v>490</v>
      </c>
      <c r="B289" s="156" t="s">
        <v>41</v>
      </c>
      <c r="C289" s="155">
        <v>60554</v>
      </c>
    </row>
    <row r="290" spans="1:3" ht="12">
      <c r="A290" s="154" t="s">
        <v>491</v>
      </c>
      <c r="B290" s="156" t="s">
        <v>41</v>
      </c>
      <c r="C290" s="155">
        <v>11907</v>
      </c>
    </row>
    <row r="291" spans="1:3" ht="12">
      <c r="A291" s="154" t="s">
        <v>492</v>
      </c>
      <c r="B291" s="156" t="s">
        <v>41</v>
      </c>
      <c r="C291" s="155">
        <v>217</v>
      </c>
    </row>
    <row r="292" spans="1:3" ht="12">
      <c r="A292" s="154" t="s">
        <v>493</v>
      </c>
      <c r="B292" s="156" t="s">
        <v>41</v>
      </c>
      <c r="C292" s="156" t="s">
        <v>41</v>
      </c>
    </row>
    <row r="293" spans="1:3" ht="12">
      <c r="A293" s="154" t="s">
        <v>494</v>
      </c>
      <c r="B293" s="156" t="s">
        <v>41</v>
      </c>
      <c r="C293" s="155">
        <v>27852372</v>
      </c>
    </row>
    <row r="294" spans="1:3" ht="12">
      <c r="A294" s="154" t="s">
        <v>495</v>
      </c>
      <c r="B294" s="156" t="s">
        <v>41</v>
      </c>
      <c r="C294" s="155">
        <v>481676</v>
      </c>
    </row>
    <row r="295" spans="1:3" ht="12">
      <c r="A295" s="154" t="s">
        <v>320</v>
      </c>
      <c r="B295" s="155">
        <v>10697</v>
      </c>
      <c r="C295" s="155">
        <v>6865984</v>
      </c>
    </row>
    <row r="296" spans="1:3" ht="12">
      <c r="A296" s="154" t="s">
        <v>496</v>
      </c>
      <c r="B296" s="156" t="s">
        <v>41</v>
      </c>
      <c r="C296" s="155">
        <v>3055573</v>
      </c>
    </row>
    <row r="297" spans="1:3" ht="12">
      <c r="A297" s="154" t="s">
        <v>497</v>
      </c>
      <c r="B297" s="156" t="s">
        <v>41</v>
      </c>
      <c r="C297" s="155">
        <v>95302</v>
      </c>
    </row>
    <row r="298" spans="1:3" ht="12">
      <c r="A298" s="154" t="s">
        <v>498</v>
      </c>
      <c r="B298" s="156" t="s">
        <v>41</v>
      </c>
      <c r="C298" s="155">
        <v>933012</v>
      </c>
    </row>
    <row r="299" spans="1:3" ht="12">
      <c r="A299" s="154" t="s">
        <v>499</v>
      </c>
      <c r="B299" s="156" t="s">
        <v>41</v>
      </c>
      <c r="C299" s="155">
        <v>116590057</v>
      </c>
    </row>
    <row r="300" spans="1:3" ht="12">
      <c r="A300" s="154" t="s">
        <v>500</v>
      </c>
      <c r="B300" s="156" t="s">
        <v>41</v>
      </c>
      <c r="C300" s="155">
        <v>70214773</v>
      </c>
    </row>
    <row r="301" spans="1:3" ht="12">
      <c r="A301" s="154" t="s">
        <v>501</v>
      </c>
      <c r="B301" s="156" t="s">
        <v>41</v>
      </c>
      <c r="C301" s="155">
        <v>16476200</v>
      </c>
    </row>
    <row r="302" spans="1:3" ht="12">
      <c r="A302" s="154" t="s">
        <v>502</v>
      </c>
      <c r="B302" s="156" t="s">
        <v>41</v>
      </c>
      <c r="C302" s="155">
        <v>2781736</v>
      </c>
    </row>
    <row r="303" spans="1:3" ht="12">
      <c r="A303" s="154" t="s">
        <v>503</v>
      </c>
      <c r="B303" s="156" t="s">
        <v>41</v>
      </c>
      <c r="C303" s="155">
        <v>259095</v>
      </c>
    </row>
    <row r="304" spans="1:3" ht="12">
      <c r="A304" s="154" t="s">
        <v>504</v>
      </c>
      <c r="B304" s="156" t="s">
        <v>41</v>
      </c>
      <c r="C304" s="155">
        <v>435579</v>
      </c>
    </row>
    <row r="305" spans="1:3" ht="12">
      <c r="A305" s="154" t="s">
        <v>505</v>
      </c>
      <c r="B305" s="156" t="s">
        <v>41</v>
      </c>
      <c r="C305" s="155">
        <v>461</v>
      </c>
    </row>
    <row r="306" spans="1:3" ht="12">
      <c r="A306" s="154" t="s">
        <v>506</v>
      </c>
      <c r="B306" s="156" t="s">
        <v>41</v>
      </c>
      <c r="C306" s="155">
        <v>454862421</v>
      </c>
    </row>
    <row r="307" spans="1:3" ht="12">
      <c r="A307" s="154" t="s">
        <v>507</v>
      </c>
      <c r="B307" s="156" t="s">
        <v>41</v>
      </c>
      <c r="C307" s="155">
        <v>2046895</v>
      </c>
    </row>
    <row r="308" spans="1:3" ht="12">
      <c r="A308" s="154" t="s">
        <v>319</v>
      </c>
      <c r="B308" s="155">
        <v>455326</v>
      </c>
      <c r="C308" s="155">
        <v>3360488682</v>
      </c>
    </row>
    <row r="309" spans="1:3" ht="12">
      <c r="A309" s="154" t="s">
        <v>508</v>
      </c>
      <c r="B309" s="156" t="s">
        <v>41</v>
      </c>
      <c r="C309" s="155">
        <v>1327581409</v>
      </c>
    </row>
    <row r="310" spans="1:3" ht="12">
      <c r="A310" s="154" t="s">
        <v>509</v>
      </c>
      <c r="B310" s="156" t="s">
        <v>41</v>
      </c>
      <c r="C310" s="155">
        <v>22621</v>
      </c>
    </row>
    <row r="311" spans="1:3" ht="12">
      <c r="A311" s="154" t="s">
        <v>510</v>
      </c>
      <c r="B311" s="156" t="s">
        <v>41</v>
      </c>
      <c r="C311" s="155">
        <v>1</v>
      </c>
    </row>
    <row r="312" spans="1:3" ht="12">
      <c r="A312" s="154" t="s">
        <v>511</v>
      </c>
      <c r="B312" s="156" t="s">
        <v>41</v>
      </c>
      <c r="C312" s="155">
        <v>17</v>
      </c>
    </row>
    <row r="313" spans="1:3" ht="12">
      <c r="A313" s="154" t="s">
        <v>512</v>
      </c>
      <c r="B313" s="156" t="s">
        <v>41</v>
      </c>
      <c r="C313" s="155">
        <v>7114231</v>
      </c>
    </row>
    <row r="314" spans="1:3" ht="12">
      <c r="A314" s="154" t="s">
        <v>513</v>
      </c>
      <c r="B314" s="156" t="s">
        <v>41</v>
      </c>
      <c r="C314" s="155">
        <v>6689472</v>
      </c>
    </row>
    <row r="315" spans="1:3" ht="12">
      <c r="A315" s="154" t="s">
        <v>514</v>
      </c>
      <c r="B315" s="156" t="s">
        <v>41</v>
      </c>
      <c r="C315" s="155">
        <v>6420046</v>
      </c>
    </row>
    <row r="316" spans="1:3" ht="12">
      <c r="A316" s="154" t="s">
        <v>515</v>
      </c>
      <c r="B316" s="156" t="s">
        <v>41</v>
      </c>
      <c r="C316" s="155">
        <v>29213675</v>
      </c>
    </row>
    <row r="317" spans="1:3" ht="12">
      <c r="A317" s="154" t="s">
        <v>516</v>
      </c>
      <c r="B317" s="156" t="s">
        <v>41</v>
      </c>
      <c r="C317" s="155">
        <v>85208</v>
      </c>
    </row>
    <row r="318" spans="1:3" ht="12">
      <c r="A318" s="154" t="s">
        <v>517</v>
      </c>
      <c r="B318" s="156" t="s">
        <v>41</v>
      </c>
      <c r="C318" s="155">
        <v>6015351</v>
      </c>
    </row>
    <row r="319" spans="1:3" ht="12">
      <c r="A319" s="154" t="s">
        <v>518</v>
      </c>
      <c r="B319" s="156" t="s">
        <v>41</v>
      </c>
      <c r="C319" s="155">
        <v>9185906</v>
      </c>
    </row>
    <row r="320" spans="1:3" ht="12">
      <c r="A320" s="154" t="s">
        <v>519</v>
      </c>
      <c r="B320" s="156" t="s">
        <v>41</v>
      </c>
      <c r="C320" s="155">
        <v>14741556</v>
      </c>
    </row>
    <row r="321" spans="1:3" ht="12">
      <c r="A321" s="154" t="s">
        <v>317</v>
      </c>
      <c r="B321" s="155">
        <v>25036</v>
      </c>
      <c r="C321" s="155">
        <v>836480839</v>
      </c>
    </row>
    <row r="322" spans="1:3" ht="12">
      <c r="A322" s="154" t="s">
        <v>520</v>
      </c>
      <c r="B322" s="156" t="s">
        <v>41</v>
      </c>
      <c r="C322" s="155">
        <v>5307</v>
      </c>
    </row>
    <row r="323" spans="1:3" ht="12">
      <c r="A323" s="154" t="s">
        <v>521</v>
      </c>
      <c r="B323" s="156" t="s">
        <v>41</v>
      </c>
      <c r="C323" s="155">
        <v>1139</v>
      </c>
    </row>
    <row r="324" spans="1:3" ht="12">
      <c r="A324" s="154" t="s">
        <v>522</v>
      </c>
      <c r="B324" s="156" t="s">
        <v>41</v>
      </c>
      <c r="C324" s="155">
        <v>42100</v>
      </c>
    </row>
    <row r="325" spans="1:3" ht="12">
      <c r="A325" s="154" t="s">
        <v>316</v>
      </c>
      <c r="B325" s="155">
        <v>51329</v>
      </c>
      <c r="C325" s="155">
        <v>199210924</v>
      </c>
    </row>
    <row r="326" spans="1:3" ht="12">
      <c r="A326" s="154" t="s">
        <v>523</v>
      </c>
      <c r="B326" s="156" t="s">
        <v>41</v>
      </c>
      <c r="C326" s="155">
        <v>5</v>
      </c>
    </row>
    <row r="327" spans="1:3" ht="12">
      <c r="A327" s="154" t="s">
        <v>524</v>
      </c>
      <c r="B327" s="156" t="s">
        <v>41</v>
      </c>
      <c r="C327" s="155">
        <v>8319567</v>
      </c>
    </row>
    <row r="328" spans="1:3" ht="12">
      <c r="A328" s="154" t="s">
        <v>525</v>
      </c>
      <c r="B328" s="156" t="s">
        <v>41</v>
      </c>
      <c r="C328" s="156" t="s">
        <v>41</v>
      </c>
    </row>
    <row r="329" spans="1:3" ht="12">
      <c r="A329" s="154" t="s">
        <v>526</v>
      </c>
      <c r="B329" s="156" t="s">
        <v>41</v>
      </c>
      <c r="C329" s="155">
        <v>138425042</v>
      </c>
    </row>
    <row r="330" spans="1:3" ht="12">
      <c r="A330" s="154" t="s">
        <v>527</v>
      </c>
      <c r="B330" s="156" t="s">
        <v>41</v>
      </c>
      <c r="C330" s="155">
        <v>9668205</v>
      </c>
    </row>
    <row r="331" spans="1:3" ht="12">
      <c r="A331" s="154" t="s">
        <v>528</v>
      </c>
      <c r="B331" s="156" t="s">
        <v>41</v>
      </c>
      <c r="C331" s="156" t="s">
        <v>41</v>
      </c>
    </row>
    <row r="332" spans="1:3" ht="12">
      <c r="A332" s="154" t="s">
        <v>529</v>
      </c>
      <c r="B332" s="156" t="s">
        <v>41</v>
      </c>
      <c r="C332" s="156" t="s">
        <v>41</v>
      </c>
    </row>
    <row r="333" spans="1:3" ht="12">
      <c r="A333" s="154" t="s">
        <v>530</v>
      </c>
      <c r="B333" s="156" t="s">
        <v>41</v>
      </c>
      <c r="C333" s="156" t="s">
        <v>41</v>
      </c>
    </row>
    <row r="334" spans="1:3" ht="12">
      <c r="A334" s="154" t="s">
        <v>531</v>
      </c>
      <c r="B334" s="156" t="s">
        <v>41</v>
      </c>
      <c r="C334" s="156" t="s">
        <v>41</v>
      </c>
    </row>
    <row r="335" spans="1:3" ht="12">
      <c r="A335" s="154" t="s">
        <v>532</v>
      </c>
      <c r="B335" s="156" t="s">
        <v>41</v>
      </c>
      <c r="C335" s="156" t="s">
        <v>41</v>
      </c>
    </row>
    <row r="336" spans="1:3" ht="12">
      <c r="A336" s="154" t="s">
        <v>533</v>
      </c>
      <c r="B336" s="156" t="s">
        <v>41</v>
      </c>
      <c r="C336" s="155">
        <v>32219193</v>
      </c>
    </row>
    <row r="337" spans="1:3" ht="12">
      <c r="A337" s="154" t="s">
        <v>534</v>
      </c>
      <c r="B337" s="156" t="s">
        <v>41</v>
      </c>
      <c r="C337" s="155">
        <v>95614171</v>
      </c>
    </row>
    <row r="338" spans="1:3" ht="12">
      <c r="A338" s="154" t="s">
        <v>535</v>
      </c>
      <c r="B338" s="156" t="s">
        <v>41</v>
      </c>
      <c r="C338" s="156" t="s">
        <v>41</v>
      </c>
    </row>
    <row r="339" spans="1:3" ht="12">
      <c r="A339" s="154" t="s">
        <v>536</v>
      </c>
      <c r="B339" s="156" t="s">
        <v>41</v>
      </c>
      <c r="C339" s="155">
        <v>2400053</v>
      </c>
    </row>
    <row r="340" spans="1:3" ht="12">
      <c r="A340" s="154" t="s">
        <v>537</v>
      </c>
      <c r="B340" s="156" t="s">
        <v>41</v>
      </c>
      <c r="C340" s="155">
        <v>5411</v>
      </c>
    </row>
    <row r="341" spans="1:3" ht="12">
      <c r="A341" s="154" t="s">
        <v>538</v>
      </c>
      <c r="B341" s="156" t="s">
        <v>41</v>
      </c>
      <c r="C341" s="156" t="s">
        <v>41</v>
      </c>
    </row>
    <row r="342" spans="1:3" ht="12">
      <c r="A342" s="154" t="s">
        <v>315</v>
      </c>
      <c r="B342" s="155">
        <v>3151</v>
      </c>
      <c r="C342" s="155">
        <v>192086788</v>
      </c>
    </row>
    <row r="343" spans="1:3" ht="12">
      <c r="A343" s="154" t="s">
        <v>539</v>
      </c>
      <c r="B343" s="156" t="s">
        <v>41</v>
      </c>
      <c r="C343" s="155">
        <v>3676430700</v>
      </c>
    </row>
    <row r="344" spans="1:3" ht="12">
      <c r="A344" s="154" t="s">
        <v>540</v>
      </c>
      <c r="B344" s="156" t="s">
        <v>41</v>
      </c>
      <c r="C344" s="155">
        <v>135151</v>
      </c>
    </row>
    <row r="345" spans="1:3" ht="12">
      <c r="A345" s="154" t="s">
        <v>541</v>
      </c>
      <c r="B345" s="156" t="s">
        <v>41</v>
      </c>
      <c r="C345" s="155">
        <v>471098444</v>
      </c>
    </row>
    <row r="346" spans="1:3" ht="12">
      <c r="A346" s="154" t="s">
        <v>542</v>
      </c>
      <c r="B346" s="156" t="s">
        <v>41</v>
      </c>
      <c r="C346" s="155">
        <v>291912</v>
      </c>
    </row>
    <row r="347" spans="1:3" ht="12">
      <c r="A347" s="154" t="s">
        <v>543</v>
      </c>
      <c r="B347" s="156" t="s">
        <v>41</v>
      </c>
      <c r="C347" s="155">
        <v>713255</v>
      </c>
    </row>
    <row r="348" spans="1:3" ht="12">
      <c r="A348" s="154" t="s">
        <v>544</v>
      </c>
      <c r="B348" s="156" t="s">
        <v>41</v>
      </c>
      <c r="C348" s="155">
        <v>3329500</v>
      </c>
    </row>
    <row r="349" spans="1:3" ht="12">
      <c r="A349" s="154" t="s">
        <v>311</v>
      </c>
      <c r="B349" s="155">
        <v>26645</v>
      </c>
      <c r="C349" s="155">
        <v>489091970</v>
      </c>
    </row>
    <row r="350" spans="1:3" ht="12">
      <c r="A350" s="154" t="s">
        <v>545</v>
      </c>
      <c r="B350" s="156" t="s">
        <v>41</v>
      </c>
      <c r="C350" s="155">
        <v>22894602</v>
      </c>
    </row>
    <row r="351" spans="1:3" ht="12">
      <c r="A351" s="154" t="s">
        <v>546</v>
      </c>
      <c r="B351" s="156" t="s">
        <v>41</v>
      </c>
      <c r="C351" s="155">
        <v>362</v>
      </c>
    </row>
    <row r="352" spans="1:3" ht="12">
      <c r="A352" s="154" t="s">
        <v>314</v>
      </c>
      <c r="B352" s="155">
        <v>116907</v>
      </c>
      <c r="C352" s="155">
        <v>165524555</v>
      </c>
    </row>
    <row r="353" spans="1:3" ht="12">
      <c r="A353" s="154" t="s">
        <v>547</v>
      </c>
      <c r="B353" s="156" t="s">
        <v>41</v>
      </c>
      <c r="C353" s="156" t="s">
        <v>41</v>
      </c>
    </row>
    <row r="354" spans="1:3" ht="12">
      <c r="A354" s="154" t="s">
        <v>313</v>
      </c>
      <c r="B354" s="155">
        <v>4113</v>
      </c>
      <c r="C354" s="155">
        <v>312215990</v>
      </c>
    </row>
    <row r="355" spans="1:3" ht="12">
      <c r="A355" s="154" t="s">
        <v>548</v>
      </c>
      <c r="B355" s="156" t="s">
        <v>41</v>
      </c>
      <c r="C355" s="155">
        <v>10636186</v>
      </c>
    </row>
    <row r="356" spans="1:3" ht="12">
      <c r="A356" s="154" t="s">
        <v>549</v>
      </c>
      <c r="B356" s="156" t="s">
        <v>41</v>
      </c>
      <c r="C356" s="155">
        <v>64159</v>
      </c>
    </row>
    <row r="357" spans="1:3" ht="12">
      <c r="A357" s="154" t="s">
        <v>550</v>
      </c>
      <c r="B357" s="156" t="s">
        <v>41</v>
      </c>
      <c r="C357" s="155">
        <v>5204260</v>
      </c>
    </row>
    <row r="358" spans="1:3" ht="12">
      <c r="A358" s="154" t="s">
        <v>551</v>
      </c>
      <c r="B358" s="156" t="s">
        <v>41</v>
      </c>
      <c r="C358" s="155">
        <v>21931</v>
      </c>
    </row>
    <row r="359" spans="1:3" ht="12">
      <c r="A359" s="154" t="s">
        <v>552</v>
      </c>
      <c r="B359" s="156" t="s">
        <v>41</v>
      </c>
      <c r="C359" s="155">
        <v>747703</v>
      </c>
    </row>
    <row r="360" spans="1:3" ht="12">
      <c r="A360" s="154" t="s">
        <v>553</v>
      </c>
      <c r="B360" s="156" t="s">
        <v>41</v>
      </c>
      <c r="C360" s="155">
        <v>782758</v>
      </c>
    </row>
    <row r="361" spans="1:3" ht="12">
      <c r="A361" s="154" t="s">
        <v>554</v>
      </c>
      <c r="B361" s="156" t="s">
        <v>41</v>
      </c>
      <c r="C361" s="155">
        <v>57421</v>
      </c>
    </row>
    <row r="362" spans="1:3" ht="12">
      <c r="A362" s="154" t="s">
        <v>555</v>
      </c>
      <c r="B362" s="156" t="s">
        <v>41</v>
      </c>
      <c r="C362" s="156" t="s">
        <v>41</v>
      </c>
    </row>
    <row r="363" spans="1:3" ht="12">
      <c r="A363" s="154" t="s">
        <v>556</v>
      </c>
      <c r="B363" s="156" t="s">
        <v>41</v>
      </c>
      <c r="C363" s="155">
        <v>1427604</v>
      </c>
    </row>
    <row r="364" spans="1:3" ht="12">
      <c r="A364" s="154" t="s">
        <v>557</v>
      </c>
      <c r="B364" s="156" t="s">
        <v>41</v>
      </c>
      <c r="C364" s="155">
        <v>20635</v>
      </c>
    </row>
    <row r="365" spans="1:3" ht="12">
      <c r="A365" s="154" t="s">
        <v>558</v>
      </c>
      <c r="B365" s="156" t="s">
        <v>41</v>
      </c>
      <c r="C365" s="155">
        <v>447824</v>
      </c>
    </row>
    <row r="366" spans="1:3" ht="12">
      <c r="A366" s="154" t="s">
        <v>559</v>
      </c>
      <c r="B366" s="156" t="s">
        <v>41</v>
      </c>
      <c r="C366" s="155">
        <v>1117623</v>
      </c>
    </row>
    <row r="367" spans="1:3" ht="12">
      <c r="A367" s="154" t="s">
        <v>560</v>
      </c>
      <c r="B367" s="156" t="s">
        <v>41</v>
      </c>
      <c r="C367" s="155">
        <v>5409</v>
      </c>
    </row>
    <row r="368" spans="1:3" ht="12">
      <c r="A368" s="154" t="s">
        <v>561</v>
      </c>
      <c r="B368" s="156" t="s">
        <v>41</v>
      </c>
      <c r="C368" s="155">
        <v>18825089</v>
      </c>
    </row>
    <row r="369" spans="1:3" ht="12">
      <c r="A369" s="154" t="s">
        <v>562</v>
      </c>
      <c r="B369" s="156" t="s">
        <v>41</v>
      </c>
      <c r="C369" s="155">
        <v>12248</v>
      </c>
    </row>
    <row r="370" spans="1:3" ht="12">
      <c r="A370" s="154" t="s">
        <v>563</v>
      </c>
      <c r="B370" s="156" t="s">
        <v>41</v>
      </c>
      <c r="C370" s="155">
        <v>834034</v>
      </c>
    </row>
    <row r="371" spans="1:3" ht="12">
      <c r="A371" s="154" t="s">
        <v>564</v>
      </c>
      <c r="B371" s="156" t="s">
        <v>41</v>
      </c>
      <c r="C371" s="155">
        <v>25557785</v>
      </c>
    </row>
    <row r="372" spans="1:3" ht="12">
      <c r="A372" s="154" t="s">
        <v>565</v>
      </c>
      <c r="B372" s="156" t="s">
        <v>41</v>
      </c>
      <c r="C372" s="155">
        <v>268805</v>
      </c>
    </row>
    <row r="373" spans="1:3" ht="12">
      <c r="A373" s="154" t="s">
        <v>566</v>
      </c>
      <c r="B373" s="156" t="s">
        <v>41</v>
      </c>
      <c r="C373" s="155">
        <v>697</v>
      </c>
    </row>
    <row r="374" spans="1:3" ht="12">
      <c r="A374" s="154" t="s">
        <v>567</v>
      </c>
      <c r="B374" s="156" t="s">
        <v>41</v>
      </c>
      <c r="C374" s="155">
        <v>4632</v>
      </c>
    </row>
    <row r="375" spans="1:3" ht="12">
      <c r="A375" s="154" t="s">
        <v>568</v>
      </c>
      <c r="B375" s="156" t="s">
        <v>41</v>
      </c>
      <c r="C375" s="155">
        <v>9079000</v>
      </c>
    </row>
    <row r="376" spans="1:3" ht="12">
      <c r="A376" s="154" t="s">
        <v>569</v>
      </c>
      <c r="B376" s="155">
        <v>8347</v>
      </c>
      <c r="C376" s="155">
        <v>38401111</v>
      </c>
    </row>
    <row r="377" spans="1:3" ht="12">
      <c r="A377" s="154" t="s">
        <v>570</v>
      </c>
      <c r="B377" s="156" t="s">
        <v>41</v>
      </c>
      <c r="C377" s="155">
        <v>68</v>
      </c>
    </row>
    <row r="378" spans="1:3" ht="12">
      <c r="A378" s="154" t="s">
        <v>571</v>
      </c>
      <c r="B378" s="156" t="s">
        <v>41</v>
      </c>
      <c r="C378" s="156" t="s">
        <v>41</v>
      </c>
    </row>
    <row r="379" spans="1:3" ht="12">
      <c r="A379" s="154" t="s">
        <v>572</v>
      </c>
      <c r="B379" s="156" t="s">
        <v>41</v>
      </c>
      <c r="C379" s="155">
        <v>397613602</v>
      </c>
    </row>
    <row r="380" spans="1:3" ht="12">
      <c r="A380" s="154" t="s">
        <v>573</v>
      </c>
      <c r="B380" s="156" t="s">
        <v>41</v>
      </c>
      <c r="C380" s="155">
        <v>53463269</v>
      </c>
    </row>
    <row r="381" spans="1:3" ht="12">
      <c r="A381" s="154" t="s">
        <v>574</v>
      </c>
      <c r="B381" s="156" t="s">
        <v>41</v>
      </c>
      <c r="C381" s="155">
        <v>59</v>
      </c>
    </row>
    <row r="382" spans="1:3" ht="12">
      <c r="A382" s="154" t="s">
        <v>575</v>
      </c>
      <c r="B382" s="156" t="s">
        <v>41</v>
      </c>
      <c r="C382" s="155">
        <v>30915844</v>
      </c>
    </row>
    <row r="383" spans="1:3" ht="12">
      <c r="A383" s="154" t="s">
        <v>576</v>
      </c>
      <c r="B383" s="156" t="s">
        <v>41</v>
      </c>
      <c r="C383" s="155">
        <v>1489773</v>
      </c>
    </row>
    <row r="384" spans="1:3" ht="12">
      <c r="A384" s="154" t="s">
        <v>577</v>
      </c>
      <c r="B384" s="156" t="s">
        <v>41</v>
      </c>
      <c r="C384" s="155">
        <v>507613105</v>
      </c>
    </row>
    <row r="385" spans="1:3" ht="12">
      <c r="A385" s="154" t="s">
        <v>578</v>
      </c>
      <c r="B385" s="156" t="s">
        <v>41</v>
      </c>
      <c r="C385" s="155">
        <v>2315907</v>
      </c>
    </row>
    <row r="386" spans="1:3" ht="12">
      <c r="A386" s="154" t="s">
        <v>579</v>
      </c>
      <c r="B386" s="156" t="s">
        <v>41</v>
      </c>
      <c r="C386" s="155">
        <v>269</v>
      </c>
    </row>
    <row r="387" spans="1:3" ht="12">
      <c r="A387" s="154" t="s">
        <v>580</v>
      </c>
      <c r="B387" s="156" t="s">
        <v>41</v>
      </c>
      <c r="C387" s="155">
        <v>1081875732</v>
      </c>
    </row>
    <row r="388" spans="1:3" ht="12">
      <c r="A388" s="154" t="s">
        <v>581</v>
      </c>
      <c r="B388" s="156" t="s">
        <v>41</v>
      </c>
      <c r="C388" s="155">
        <v>21056918</v>
      </c>
    </row>
    <row r="389" spans="1:3" ht="12">
      <c r="A389" s="154" t="s">
        <v>582</v>
      </c>
      <c r="B389" s="156" t="s">
        <v>41</v>
      </c>
      <c r="C389" s="155">
        <v>1318556</v>
      </c>
    </row>
    <row r="390" spans="1:3" ht="12">
      <c r="A390" s="154" t="s">
        <v>583</v>
      </c>
      <c r="B390" s="156" t="s">
        <v>41</v>
      </c>
      <c r="C390" s="155">
        <v>139</v>
      </c>
    </row>
    <row r="391" spans="1:3" ht="12">
      <c r="A391" s="154" t="s">
        <v>584</v>
      </c>
      <c r="B391" s="156" t="s">
        <v>41</v>
      </c>
      <c r="C391" s="155">
        <v>3208</v>
      </c>
    </row>
    <row r="392" spans="1:3" ht="12">
      <c r="A392" s="154" t="s">
        <v>585</v>
      </c>
      <c r="B392" s="156" t="s">
        <v>41</v>
      </c>
      <c r="C392" s="156" t="s">
        <v>41</v>
      </c>
    </row>
    <row r="393" spans="1:3" ht="12">
      <c r="A393" s="154" t="s">
        <v>586</v>
      </c>
      <c r="B393" s="156" t="s">
        <v>41</v>
      </c>
      <c r="C393" s="155">
        <v>30544164</v>
      </c>
    </row>
    <row r="394" spans="1:3" ht="12">
      <c r="A394" s="154" t="s">
        <v>587</v>
      </c>
      <c r="B394" s="156" t="s">
        <v>41</v>
      </c>
      <c r="C394" s="155">
        <v>8284</v>
      </c>
    </row>
    <row r="395" spans="1:3" ht="12">
      <c r="A395" s="154" t="s">
        <v>588</v>
      </c>
      <c r="B395" s="156" t="s">
        <v>41</v>
      </c>
      <c r="C395" s="155">
        <v>273537</v>
      </c>
    </row>
    <row r="396" spans="1:3" ht="12">
      <c r="A396" s="154" t="s">
        <v>589</v>
      </c>
      <c r="B396" s="156" t="s">
        <v>41</v>
      </c>
      <c r="C396" s="155">
        <v>43708973</v>
      </c>
    </row>
    <row r="397" spans="1:3" ht="12">
      <c r="A397" s="154" t="s">
        <v>590</v>
      </c>
      <c r="B397" s="156" t="s">
        <v>41</v>
      </c>
      <c r="C397" s="155">
        <v>1409</v>
      </c>
    </row>
    <row r="398" spans="1:3" ht="12">
      <c r="A398" s="154" t="s">
        <v>591</v>
      </c>
      <c r="B398" s="156" t="s">
        <v>41</v>
      </c>
      <c r="C398" s="155">
        <v>24</v>
      </c>
    </row>
    <row r="399" spans="1:3" ht="12">
      <c r="A399" s="154" t="s">
        <v>592</v>
      </c>
      <c r="B399" s="156" t="s">
        <v>41</v>
      </c>
      <c r="C399" s="156" t="s">
        <v>41</v>
      </c>
    </row>
    <row r="400" spans="1:3" ht="12">
      <c r="A400" s="154" t="s">
        <v>593</v>
      </c>
      <c r="B400" s="156" t="s">
        <v>41</v>
      </c>
      <c r="C400" s="155">
        <v>1315</v>
      </c>
    </row>
    <row r="401" spans="1:3" ht="12">
      <c r="A401" s="154" t="s">
        <v>594</v>
      </c>
      <c r="B401" s="156" t="s">
        <v>41</v>
      </c>
      <c r="C401" s="156" t="s">
        <v>41</v>
      </c>
    </row>
    <row r="402" spans="1:3" ht="12">
      <c r="A402" s="154" t="s">
        <v>595</v>
      </c>
      <c r="B402" s="156" t="s">
        <v>41</v>
      </c>
      <c r="C402" s="156" t="s">
        <v>41</v>
      </c>
    </row>
    <row r="403" spans="1:3" ht="12">
      <c r="A403" s="154" t="s">
        <v>596</v>
      </c>
      <c r="B403" s="156" t="s">
        <v>41</v>
      </c>
      <c r="C403" s="155">
        <v>459277</v>
      </c>
    </row>
    <row r="404" spans="1:3" ht="12">
      <c r="A404" s="154" t="s">
        <v>597</v>
      </c>
      <c r="B404" s="156" t="s">
        <v>41</v>
      </c>
      <c r="C404" s="155">
        <v>1130914</v>
      </c>
    </row>
    <row r="405" spans="1:3" ht="12">
      <c r="A405" s="154" t="s">
        <v>598</v>
      </c>
      <c r="B405" s="156" t="s">
        <v>41</v>
      </c>
      <c r="C405" s="155">
        <v>118331</v>
      </c>
    </row>
    <row r="406" spans="1:3" ht="12">
      <c r="A406" s="154" t="s">
        <v>599</v>
      </c>
      <c r="B406" s="156" t="s">
        <v>41</v>
      </c>
      <c r="C406" s="156" t="s">
        <v>41</v>
      </c>
    </row>
    <row r="407" spans="1:3" ht="12">
      <c r="A407" s="154" t="s">
        <v>600</v>
      </c>
      <c r="B407" s="156" t="s">
        <v>41</v>
      </c>
      <c r="C407" s="156" t="s">
        <v>41</v>
      </c>
    </row>
    <row r="408" spans="1:3" ht="12">
      <c r="A408" s="154" t="s">
        <v>601</v>
      </c>
      <c r="B408" s="156" t="s">
        <v>41</v>
      </c>
      <c r="C408" s="156" t="s">
        <v>41</v>
      </c>
    </row>
    <row r="409" spans="1:3" ht="12">
      <c r="A409" s="154" t="s">
        <v>602</v>
      </c>
      <c r="B409" s="156" t="s">
        <v>41</v>
      </c>
      <c r="C409" s="156" t="s">
        <v>41</v>
      </c>
    </row>
    <row r="410" spans="1:3" ht="12">
      <c r="A410" s="154" t="s">
        <v>603</v>
      </c>
      <c r="B410" s="156" t="s">
        <v>41</v>
      </c>
      <c r="C410" s="155">
        <v>85066112</v>
      </c>
    </row>
    <row r="411" spans="1:3" ht="12">
      <c r="A411" s="154" t="s">
        <v>604</v>
      </c>
      <c r="B411" s="156" t="s">
        <v>41</v>
      </c>
      <c r="C411" s="156" t="s">
        <v>41</v>
      </c>
    </row>
    <row r="412" spans="1:3" ht="12">
      <c r="A412" s="154" t="s">
        <v>605</v>
      </c>
      <c r="B412" s="156" t="s">
        <v>41</v>
      </c>
      <c r="C412" s="156" t="s">
        <v>41</v>
      </c>
    </row>
    <row r="413" spans="1:3" ht="12">
      <c r="A413" s="154" t="s">
        <v>606</v>
      </c>
      <c r="B413" s="156" t="s">
        <v>41</v>
      </c>
      <c r="C413" s="155">
        <v>890797</v>
      </c>
    </row>
    <row r="414" spans="1:3" ht="12">
      <c r="A414" s="154" t="s">
        <v>607</v>
      </c>
      <c r="B414" s="156" t="s">
        <v>41</v>
      </c>
      <c r="C414" s="156" t="s">
        <v>41</v>
      </c>
    </row>
    <row r="415" spans="1:3" ht="12">
      <c r="A415" s="154" t="s">
        <v>608</v>
      </c>
      <c r="B415" s="156" t="s">
        <v>41</v>
      </c>
      <c r="C415" s="156" t="s">
        <v>41</v>
      </c>
    </row>
    <row r="416" spans="1:3" ht="12">
      <c r="A416" s="154" t="s">
        <v>609</v>
      </c>
      <c r="B416" s="156" t="s">
        <v>41</v>
      </c>
      <c r="C416" s="155">
        <v>151750147</v>
      </c>
    </row>
    <row r="417" spans="1:3" ht="12">
      <c r="A417" s="154" t="s">
        <v>610</v>
      </c>
      <c r="B417" s="156" t="s">
        <v>41</v>
      </c>
      <c r="C417" s="155">
        <v>633835</v>
      </c>
    </row>
    <row r="418" spans="1:3" ht="12">
      <c r="A418" s="154" t="s">
        <v>611</v>
      </c>
      <c r="B418" s="156" t="s">
        <v>41</v>
      </c>
      <c r="C418" s="155">
        <v>2621688</v>
      </c>
    </row>
    <row r="419" spans="1:3" ht="12">
      <c r="A419" s="127"/>
      <c r="B419" s="127"/>
      <c r="C419" s="127"/>
    </row>
    <row r="420" spans="1:3" ht="12">
      <c r="A420" s="140" t="s">
        <v>70</v>
      </c>
      <c r="B420" s="127"/>
      <c r="C420" s="127"/>
    </row>
    <row r="421" spans="1:3" ht="12">
      <c r="A421" s="140" t="s">
        <v>41</v>
      </c>
      <c r="B421" s="140" t="s">
        <v>67</v>
      </c>
      <c r="C421" s="127"/>
    </row>
    <row r="423" spans="1:40" ht="12">
      <c r="A423" s="126" t="s">
        <v>346</v>
      </c>
      <c r="B423" s="127"/>
      <c r="C423" s="127"/>
      <c r="D423" s="127"/>
      <c r="E423" s="127"/>
      <c r="F423" s="127"/>
      <c r="N423" s="126" t="s">
        <v>346</v>
      </c>
      <c r="O423" s="127"/>
      <c r="P423" s="127"/>
      <c r="Q423" s="127"/>
      <c r="R423" s="127"/>
      <c r="S423" s="127"/>
      <c r="AD423" s="126" t="s">
        <v>346</v>
      </c>
      <c r="AE423" s="127"/>
      <c r="AF423" s="127"/>
      <c r="AG423" s="127"/>
      <c r="AH423" s="127"/>
      <c r="AI423" s="127"/>
      <c r="AJ423" s="127"/>
      <c r="AK423" s="127"/>
      <c r="AL423" s="127"/>
      <c r="AM423" s="127"/>
      <c r="AN423" s="127"/>
    </row>
    <row r="424" spans="1:40" ht="12">
      <c r="A424" s="127"/>
      <c r="B424" s="127"/>
      <c r="C424" s="127"/>
      <c r="D424" s="127"/>
      <c r="E424" s="127"/>
      <c r="F424" s="127"/>
      <c r="N424" s="127"/>
      <c r="O424" s="127"/>
      <c r="P424" s="127"/>
      <c r="Q424" s="127"/>
      <c r="R424" s="127"/>
      <c r="S424" s="127"/>
      <c r="AD424" s="127"/>
      <c r="AE424" s="127"/>
      <c r="AF424" s="127"/>
      <c r="AG424" s="127"/>
      <c r="AH424" s="127"/>
      <c r="AI424" s="127"/>
      <c r="AJ424" s="127"/>
      <c r="AK424" s="127"/>
      <c r="AL424" s="127"/>
      <c r="AM424" s="127"/>
      <c r="AN424" s="127"/>
    </row>
    <row r="425" spans="1:40" ht="12">
      <c r="A425" s="126" t="s">
        <v>141</v>
      </c>
      <c r="B425" s="128">
        <v>44362.4471412037</v>
      </c>
      <c r="C425" s="127"/>
      <c r="D425" s="127"/>
      <c r="E425" s="127"/>
      <c r="F425" s="127"/>
      <c r="N425" s="126" t="s">
        <v>141</v>
      </c>
      <c r="O425" s="128">
        <v>44362.4471412037</v>
      </c>
      <c r="P425" s="127"/>
      <c r="Q425" s="127"/>
      <c r="R425" s="127"/>
      <c r="S425" s="127"/>
      <c r="AD425" s="126" t="s">
        <v>141</v>
      </c>
      <c r="AE425" s="128">
        <v>44362.4471412037</v>
      </c>
      <c r="AF425" s="127"/>
      <c r="AG425" s="127"/>
      <c r="AH425" s="127"/>
      <c r="AI425" s="127"/>
      <c r="AJ425" s="127"/>
      <c r="AK425" s="127"/>
      <c r="AL425" s="127"/>
      <c r="AM425" s="127"/>
      <c r="AN425" s="127"/>
    </row>
    <row r="426" spans="1:40" ht="12">
      <c r="A426" s="126" t="s">
        <v>140</v>
      </c>
      <c r="B426" s="128">
        <v>44389.68826575232</v>
      </c>
      <c r="C426" s="127"/>
      <c r="D426" s="127"/>
      <c r="E426" s="127"/>
      <c r="F426" s="127"/>
      <c r="N426" s="126" t="s">
        <v>140</v>
      </c>
      <c r="O426" s="128">
        <v>44389.69609369213</v>
      </c>
      <c r="P426" s="127"/>
      <c r="Q426" s="127"/>
      <c r="R426" s="127"/>
      <c r="S426" s="127"/>
      <c r="AD426" s="126" t="s">
        <v>140</v>
      </c>
      <c r="AE426" s="128">
        <v>44389.70902252315</v>
      </c>
      <c r="AF426" s="127"/>
      <c r="AG426" s="127"/>
      <c r="AH426" s="127"/>
      <c r="AI426" s="127"/>
      <c r="AJ426" s="127"/>
      <c r="AK426" s="127"/>
      <c r="AL426" s="127"/>
      <c r="AM426" s="127"/>
      <c r="AN426" s="127"/>
    </row>
    <row r="427" spans="1:40" ht="12">
      <c r="A427" s="126" t="s">
        <v>139</v>
      </c>
      <c r="B427" s="126" t="s">
        <v>138</v>
      </c>
      <c r="C427" s="127"/>
      <c r="D427" s="127"/>
      <c r="E427" s="127"/>
      <c r="F427" s="127"/>
      <c r="N427" s="126" t="s">
        <v>139</v>
      </c>
      <c r="O427" s="126" t="s">
        <v>138</v>
      </c>
      <c r="P427" s="127"/>
      <c r="Q427" s="127"/>
      <c r="R427" s="127"/>
      <c r="S427" s="127"/>
      <c r="AD427" s="126" t="s">
        <v>139</v>
      </c>
      <c r="AE427" s="126" t="s">
        <v>138</v>
      </c>
      <c r="AF427" s="127"/>
      <c r="AG427" s="127"/>
      <c r="AH427" s="127"/>
      <c r="AI427" s="127"/>
      <c r="AJ427" s="127"/>
      <c r="AK427" s="127"/>
      <c r="AL427" s="127"/>
      <c r="AM427" s="127"/>
      <c r="AN427" s="127"/>
    </row>
    <row r="428" spans="1:40" ht="12">
      <c r="A428" s="127"/>
      <c r="B428" s="127"/>
      <c r="C428" s="127"/>
      <c r="D428" s="127"/>
      <c r="E428" s="127"/>
      <c r="F428" s="127"/>
      <c r="N428" s="127"/>
      <c r="O428" s="127"/>
      <c r="P428" s="127"/>
      <c r="Q428" s="127"/>
      <c r="R428" s="127"/>
      <c r="S428" s="127"/>
      <c r="AD428" s="127"/>
      <c r="AE428" s="127"/>
      <c r="AF428" s="127"/>
      <c r="AG428" s="127"/>
      <c r="AH428" s="127"/>
      <c r="AI428" s="127"/>
      <c r="AJ428" s="127"/>
      <c r="AK428" s="127"/>
      <c r="AL428" s="127"/>
      <c r="AM428" s="127"/>
      <c r="AN428" s="127"/>
    </row>
    <row r="429" spans="1:40" ht="12">
      <c r="A429" s="126" t="s">
        <v>356</v>
      </c>
      <c r="B429" s="126" t="s">
        <v>337</v>
      </c>
      <c r="C429" s="127"/>
      <c r="D429" s="127"/>
      <c r="E429" s="127"/>
      <c r="F429" s="127"/>
      <c r="N429" s="126" t="s">
        <v>356</v>
      </c>
      <c r="O429" s="126" t="s">
        <v>337</v>
      </c>
      <c r="P429" s="127"/>
      <c r="Q429" s="127"/>
      <c r="R429" s="127"/>
      <c r="S429" s="127"/>
      <c r="AD429" s="126" t="s">
        <v>209</v>
      </c>
      <c r="AE429" s="126" t="s">
        <v>426</v>
      </c>
      <c r="AF429" s="127"/>
      <c r="AG429" s="127"/>
      <c r="AH429" s="127"/>
      <c r="AI429" s="127"/>
      <c r="AJ429" s="127"/>
      <c r="AK429" s="127"/>
      <c r="AL429" s="127"/>
      <c r="AM429" s="127"/>
      <c r="AN429" s="127"/>
    </row>
    <row r="430" spans="1:40" ht="12">
      <c r="A430" s="126" t="s">
        <v>208</v>
      </c>
      <c r="B430" s="126" t="s">
        <v>343</v>
      </c>
      <c r="C430" s="127"/>
      <c r="D430" s="127"/>
      <c r="E430" s="127"/>
      <c r="F430" s="127"/>
      <c r="N430" s="126" t="s">
        <v>208</v>
      </c>
      <c r="O430" s="126" t="s">
        <v>343</v>
      </c>
      <c r="P430" s="127"/>
      <c r="Q430" s="127"/>
      <c r="R430" s="127"/>
      <c r="S430" s="127"/>
      <c r="AD430" s="126" t="s">
        <v>208</v>
      </c>
      <c r="AE430" s="126" t="s">
        <v>343</v>
      </c>
      <c r="AF430" s="127"/>
      <c r="AG430" s="127"/>
      <c r="AH430" s="127"/>
      <c r="AI430" s="127"/>
      <c r="AJ430" s="127"/>
      <c r="AK430" s="127"/>
      <c r="AL430" s="127"/>
      <c r="AM430" s="127"/>
      <c r="AN430" s="127"/>
    </row>
    <row r="431" spans="1:40" ht="12">
      <c r="A431" s="126" t="s">
        <v>207</v>
      </c>
      <c r="B431" s="126" t="s">
        <v>206</v>
      </c>
      <c r="C431" s="127"/>
      <c r="D431" s="127"/>
      <c r="E431" s="127"/>
      <c r="F431" s="127"/>
      <c r="N431" s="126" t="s">
        <v>207</v>
      </c>
      <c r="O431" s="126" t="s">
        <v>206</v>
      </c>
      <c r="P431" s="127"/>
      <c r="Q431" s="127"/>
      <c r="R431" s="127"/>
      <c r="S431" s="127"/>
      <c r="AD431" s="126" t="s">
        <v>207</v>
      </c>
      <c r="AE431" s="126" t="s">
        <v>206</v>
      </c>
      <c r="AF431" s="127"/>
      <c r="AG431" s="127"/>
      <c r="AH431" s="127"/>
      <c r="AI431" s="127"/>
      <c r="AJ431" s="127"/>
      <c r="AK431" s="127"/>
      <c r="AL431" s="127"/>
      <c r="AM431" s="127"/>
      <c r="AN431" s="127"/>
    </row>
    <row r="432" spans="1:40" ht="12">
      <c r="A432" s="127"/>
      <c r="B432" s="127"/>
      <c r="C432" s="127"/>
      <c r="D432" s="127"/>
      <c r="E432" s="127"/>
      <c r="F432" s="127"/>
      <c r="N432" s="127"/>
      <c r="O432" s="127"/>
      <c r="P432" s="127"/>
      <c r="Q432" s="127"/>
      <c r="R432" s="127"/>
      <c r="S432" s="127"/>
      <c r="AD432" s="127"/>
      <c r="AE432" s="127"/>
      <c r="AF432" s="127"/>
      <c r="AG432" s="127"/>
      <c r="AH432" s="127"/>
      <c r="AI432" s="127"/>
      <c r="AJ432" s="127"/>
      <c r="AK432" s="127"/>
      <c r="AL432" s="127"/>
      <c r="AM432" s="127"/>
      <c r="AN432" s="127"/>
    </row>
    <row r="433" spans="1:40" ht="12">
      <c r="A433" s="143" t="s">
        <v>205</v>
      </c>
      <c r="B433" s="143" t="s">
        <v>203</v>
      </c>
      <c r="C433" s="143" t="s">
        <v>203</v>
      </c>
      <c r="D433" s="143" t="s">
        <v>203</v>
      </c>
      <c r="E433" s="143" t="s">
        <v>203</v>
      </c>
      <c r="F433" s="143" t="s">
        <v>203</v>
      </c>
      <c r="N433" s="143" t="s">
        <v>205</v>
      </c>
      <c r="O433" s="143" t="s">
        <v>204</v>
      </c>
      <c r="P433" s="143" t="s">
        <v>204</v>
      </c>
      <c r="Q433" s="143" t="s">
        <v>204</v>
      </c>
      <c r="R433" s="143" t="s">
        <v>204</v>
      </c>
      <c r="S433" s="143" t="s">
        <v>204</v>
      </c>
      <c r="AD433" s="143" t="s">
        <v>356</v>
      </c>
      <c r="AE433" s="143" t="s">
        <v>337</v>
      </c>
      <c r="AF433" s="143" t="s">
        <v>337</v>
      </c>
      <c r="AG433" s="143" t="s">
        <v>337</v>
      </c>
      <c r="AH433" s="143" t="s">
        <v>337</v>
      </c>
      <c r="AI433" s="143" t="s">
        <v>337</v>
      </c>
      <c r="AJ433" s="143" t="s">
        <v>319</v>
      </c>
      <c r="AK433" s="143" t="s">
        <v>319</v>
      </c>
      <c r="AL433" s="143" t="s">
        <v>319</v>
      </c>
      <c r="AM433" s="143" t="s">
        <v>319</v>
      </c>
      <c r="AN433" s="143" t="s">
        <v>319</v>
      </c>
    </row>
    <row r="434" spans="1:40" ht="12">
      <c r="A434" s="143" t="s">
        <v>357</v>
      </c>
      <c r="B434" s="143" t="s">
        <v>341</v>
      </c>
      <c r="C434" s="143" t="s">
        <v>340</v>
      </c>
      <c r="D434" s="143" t="s">
        <v>339</v>
      </c>
      <c r="E434" s="143" t="s">
        <v>338</v>
      </c>
      <c r="F434" s="143" t="s">
        <v>354</v>
      </c>
      <c r="L434" s="151" t="s">
        <v>619</v>
      </c>
      <c r="N434" s="143" t="s">
        <v>357</v>
      </c>
      <c r="O434" s="143" t="s">
        <v>341</v>
      </c>
      <c r="P434" s="143" t="s">
        <v>340</v>
      </c>
      <c r="Q434" s="143" t="s">
        <v>339</v>
      </c>
      <c r="R434" s="143" t="s">
        <v>338</v>
      </c>
      <c r="S434" s="143" t="s">
        <v>354</v>
      </c>
      <c r="V434" s="151" t="s">
        <v>618</v>
      </c>
      <c r="Y434" s="151" t="s">
        <v>619</v>
      </c>
      <c r="AD434" s="143" t="s">
        <v>622</v>
      </c>
      <c r="AE434" s="143" t="s">
        <v>341</v>
      </c>
      <c r="AF434" s="143" t="s">
        <v>340</v>
      </c>
      <c r="AG434" s="143" t="s">
        <v>339</v>
      </c>
      <c r="AH434" s="143" t="s">
        <v>338</v>
      </c>
      <c r="AI434" s="143" t="s">
        <v>354</v>
      </c>
      <c r="AJ434" s="143" t="s">
        <v>341</v>
      </c>
      <c r="AK434" s="143" t="s">
        <v>340</v>
      </c>
      <c r="AL434" s="143" t="s">
        <v>339</v>
      </c>
      <c r="AM434" s="143" t="s">
        <v>338</v>
      </c>
      <c r="AN434" s="143" t="s">
        <v>354</v>
      </c>
    </row>
    <row r="435" spans="1:40" ht="12">
      <c r="A435" s="143" t="s">
        <v>345</v>
      </c>
      <c r="B435" s="153">
        <v>5729775</v>
      </c>
      <c r="C435" s="153">
        <v>457606</v>
      </c>
      <c r="D435" s="153">
        <v>467932</v>
      </c>
      <c r="E435" s="153">
        <v>7054268</v>
      </c>
      <c r="F435" s="153">
        <v>7208429626</v>
      </c>
      <c r="H435" s="151" t="s">
        <v>614</v>
      </c>
      <c r="I435" s="159">
        <f>+SUM(B435:E435)</f>
        <v>13709581</v>
      </c>
      <c r="N435" s="143" t="s">
        <v>345</v>
      </c>
      <c r="O435" s="153">
        <v>311249777</v>
      </c>
      <c r="P435" s="153">
        <v>8500786</v>
      </c>
      <c r="Q435" s="153">
        <v>20940056</v>
      </c>
      <c r="R435" s="153">
        <v>167918455</v>
      </c>
      <c r="S435" s="153">
        <v>1932176939134</v>
      </c>
      <c r="U435" s="151" t="s">
        <v>614</v>
      </c>
      <c r="V435" s="159">
        <f>+SUM(O435:R435)</f>
        <v>508609074</v>
      </c>
      <c r="AD435" s="143" t="s">
        <v>204</v>
      </c>
      <c r="AE435" s="144" t="s">
        <v>41</v>
      </c>
      <c r="AF435" s="144" t="s">
        <v>41</v>
      </c>
      <c r="AG435" s="144" t="s">
        <v>41</v>
      </c>
      <c r="AH435" s="144" t="s">
        <v>41</v>
      </c>
      <c r="AI435" s="144" t="s">
        <v>41</v>
      </c>
      <c r="AJ435" s="153">
        <v>221036973</v>
      </c>
      <c r="AK435" s="153">
        <v>5676428</v>
      </c>
      <c r="AL435" s="153">
        <v>1212288</v>
      </c>
      <c r="AM435" s="153">
        <v>71279674</v>
      </c>
      <c r="AN435" s="153">
        <v>198198763581</v>
      </c>
    </row>
    <row r="436" spans="1:40" ht="12">
      <c r="A436" s="143" t="s">
        <v>344</v>
      </c>
      <c r="B436" s="153">
        <v>7957394</v>
      </c>
      <c r="C436" s="153">
        <v>1685290</v>
      </c>
      <c r="D436" s="153">
        <v>3322149</v>
      </c>
      <c r="E436" s="153">
        <v>57520763</v>
      </c>
      <c r="F436" s="153">
        <v>15927642057</v>
      </c>
      <c r="H436" s="151" t="s">
        <v>615</v>
      </c>
      <c r="I436" s="159">
        <f>+SUM(B505:E505)</f>
        <v>678662</v>
      </c>
      <c r="J436" s="158">
        <f>+I436/I435*100</f>
        <v>4.9502752855831265</v>
      </c>
      <c r="K436" s="158"/>
      <c r="N436" s="143" t="s">
        <v>344</v>
      </c>
      <c r="O436" s="153">
        <v>379644169</v>
      </c>
      <c r="P436" s="153">
        <v>31521202</v>
      </c>
      <c r="Q436" s="153">
        <v>133657421</v>
      </c>
      <c r="R436" s="153">
        <v>1141325453</v>
      </c>
      <c r="S436" s="153">
        <v>2844450857756</v>
      </c>
      <c r="U436" s="151" t="s">
        <v>615</v>
      </c>
      <c r="V436" s="159">
        <f>+SUM(O505:R505)</f>
        <v>36581042</v>
      </c>
      <c r="W436" s="158">
        <f>+V436/V435*100</f>
        <v>7.192369123953145</v>
      </c>
      <c r="AD436" s="143" t="s">
        <v>203</v>
      </c>
      <c r="AE436" s="144" t="s">
        <v>41</v>
      </c>
      <c r="AF436" s="144" t="s">
        <v>41</v>
      </c>
      <c r="AG436" s="144" t="s">
        <v>41</v>
      </c>
      <c r="AH436" s="144" t="s">
        <v>41</v>
      </c>
      <c r="AI436" s="144" t="s">
        <v>41</v>
      </c>
      <c r="AJ436" s="153">
        <v>3943448</v>
      </c>
      <c r="AK436" s="153">
        <v>330161</v>
      </c>
      <c r="AL436" s="153">
        <v>50725</v>
      </c>
      <c r="AM436" s="153">
        <v>3167055</v>
      </c>
      <c r="AN436" s="153">
        <v>1046391837</v>
      </c>
    </row>
    <row r="437" spans="1:40" ht="12">
      <c r="A437" s="143" t="s">
        <v>358</v>
      </c>
      <c r="B437" s="153">
        <v>137</v>
      </c>
      <c r="C437" s="144" t="s">
        <v>41</v>
      </c>
      <c r="D437" s="153">
        <v>1212</v>
      </c>
      <c r="E437" s="153">
        <v>15088</v>
      </c>
      <c r="F437" s="153">
        <v>7088933</v>
      </c>
      <c r="H437" s="151" t="s">
        <v>616</v>
      </c>
      <c r="I437" s="159">
        <f>+SUM(B500:E500)</f>
        <v>621534</v>
      </c>
      <c r="J437" s="158">
        <f>+I437/I435*100</f>
        <v>4.5335740020063335</v>
      </c>
      <c r="K437" s="158"/>
      <c r="N437" s="143" t="s">
        <v>358</v>
      </c>
      <c r="O437" s="153">
        <v>20692</v>
      </c>
      <c r="P437" s="144" t="s">
        <v>41</v>
      </c>
      <c r="Q437" s="153">
        <v>74432</v>
      </c>
      <c r="R437" s="153">
        <v>783550</v>
      </c>
      <c r="S437" s="153">
        <v>1316353896</v>
      </c>
      <c r="U437" s="151" t="s">
        <v>616</v>
      </c>
      <c r="V437" s="159">
        <f>+SUM(O500:R500)</f>
        <v>30233394</v>
      </c>
      <c r="W437" s="158">
        <f>+V437/V435*100</f>
        <v>5.94432847259819</v>
      </c>
      <c r="AD437" s="127"/>
      <c r="AE437" s="127"/>
      <c r="AF437" s="127"/>
      <c r="AG437" s="127"/>
      <c r="AH437" s="127"/>
      <c r="AI437" s="127"/>
      <c r="AJ437" s="127"/>
      <c r="AK437" s="127"/>
      <c r="AL437" s="127"/>
      <c r="AM437" s="127"/>
      <c r="AN437" s="127"/>
    </row>
    <row r="438" spans="1:40" ht="12">
      <c r="A438" s="143" t="s">
        <v>359</v>
      </c>
      <c r="B438" s="153">
        <v>11704</v>
      </c>
      <c r="C438" s="144" t="s">
        <v>41</v>
      </c>
      <c r="D438" s="153">
        <v>2619</v>
      </c>
      <c r="E438" s="153">
        <v>127382</v>
      </c>
      <c r="F438" s="153">
        <v>79264908</v>
      </c>
      <c r="H438" s="151" t="s">
        <v>617</v>
      </c>
      <c r="I438" s="159">
        <f>+SUM(B523:E523)</f>
        <v>1544896</v>
      </c>
      <c r="J438" s="158">
        <f>+I438/I435*100</f>
        <v>11.268732428802894</v>
      </c>
      <c r="K438" s="158"/>
      <c r="L438" s="158">
        <f>+E523/E435*100</f>
        <v>13.502152172273579</v>
      </c>
      <c r="N438" s="143" t="s">
        <v>359</v>
      </c>
      <c r="O438" s="153">
        <v>541808</v>
      </c>
      <c r="P438" s="144" t="s">
        <v>41</v>
      </c>
      <c r="Q438" s="153">
        <v>164121</v>
      </c>
      <c r="R438" s="153">
        <v>3617175</v>
      </c>
      <c r="S438" s="153">
        <v>26083973667</v>
      </c>
      <c r="U438" s="151" t="s">
        <v>617</v>
      </c>
      <c r="V438" s="159">
        <f>+SUM(O523:R523)</f>
        <v>55099523</v>
      </c>
      <c r="W438" s="158">
        <f>+V438/V435*100</f>
        <v>10.83337396375276</v>
      </c>
      <c r="Y438" s="151">
        <f>+R523/R435*100</f>
        <v>15.944815595164927</v>
      </c>
      <c r="AD438" s="126" t="s">
        <v>70</v>
      </c>
      <c r="AE438" s="127"/>
      <c r="AF438" s="127"/>
      <c r="AG438" s="127"/>
      <c r="AH438" s="127"/>
      <c r="AI438" s="127"/>
      <c r="AJ438" s="127"/>
      <c r="AK438" s="127"/>
      <c r="AL438" s="127"/>
      <c r="AM438" s="127"/>
      <c r="AN438" s="127"/>
    </row>
    <row r="439" spans="1:40" ht="12">
      <c r="A439" s="143" t="s">
        <v>360</v>
      </c>
      <c r="B439" s="144" t="s">
        <v>41</v>
      </c>
      <c r="C439" s="144" t="s">
        <v>41</v>
      </c>
      <c r="D439" s="144" t="s">
        <v>41</v>
      </c>
      <c r="E439" s="144" t="s">
        <v>41</v>
      </c>
      <c r="F439" s="153">
        <v>1108094</v>
      </c>
      <c r="N439" s="143" t="s">
        <v>360</v>
      </c>
      <c r="O439" s="144" t="s">
        <v>41</v>
      </c>
      <c r="P439" s="144" t="s">
        <v>41</v>
      </c>
      <c r="Q439" s="144" t="s">
        <v>41</v>
      </c>
      <c r="R439" s="144" t="s">
        <v>41</v>
      </c>
      <c r="S439" s="153">
        <v>302091478</v>
      </c>
      <c r="AD439" s="126" t="s">
        <v>41</v>
      </c>
      <c r="AE439" s="126" t="s">
        <v>67</v>
      </c>
      <c r="AF439" s="127"/>
      <c r="AG439" s="127"/>
      <c r="AH439" s="127"/>
      <c r="AI439" s="127"/>
      <c r="AJ439" s="127"/>
      <c r="AK439" s="127"/>
      <c r="AL439" s="127"/>
      <c r="AM439" s="127"/>
      <c r="AN439" s="127"/>
    </row>
    <row r="440" spans="1:23" ht="12">
      <c r="A440" s="143" t="s">
        <v>361</v>
      </c>
      <c r="B440" s="144" t="s">
        <v>41</v>
      </c>
      <c r="C440" s="153">
        <v>971</v>
      </c>
      <c r="D440" s="144" t="s">
        <v>41</v>
      </c>
      <c r="E440" s="153">
        <v>5355</v>
      </c>
      <c r="F440" s="153">
        <v>415681</v>
      </c>
      <c r="H440" s="151" t="s">
        <v>620</v>
      </c>
      <c r="I440" s="159">
        <f>+SUM(AJ436:AM436)</f>
        <v>7491389</v>
      </c>
      <c r="J440" s="158">
        <f>+I440/I435*100</f>
        <v>54.64345701010118</v>
      </c>
      <c r="N440" s="143" t="s">
        <v>361</v>
      </c>
      <c r="O440" s="144" t="s">
        <v>41</v>
      </c>
      <c r="P440" s="153">
        <v>18903</v>
      </c>
      <c r="Q440" s="144" t="s">
        <v>41</v>
      </c>
      <c r="R440" s="153">
        <v>251836</v>
      </c>
      <c r="S440" s="153">
        <v>166868607</v>
      </c>
      <c r="U440" s="151" t="s">
        <v>621</v>
      </c>
      <c r="V440" s="159">
        <f>+SUM(AJ435:AM435)</f>
        <v>299205363</v>
      </c>
      <c r="W440" s="158">
        <f>+V440/V435*100</f>
        <v>58.82816062381144</v>
      </c>
    </row>
    <row r="441" spans="1:35" ht="12">
      <c r="A441" s="143" t="s">
        <v>362</v>
      </c>
      <c r="B441" s="144" t="s">
        <v>41</v>
      </c>
      <c r="C441" s="144" t="s">
        <v>41</v>
      </c>
      <c r="D441" s="144" t="s">
        <v>41</v>
      </c>
      <c r="E441" s="144" t="s">
        <v>41</v>
      </c>
      <c r="F441" s="153">
        <v>29662</v>
      </c>
      <c r="H441" s="151" t="s">
        <v>624</v>
      </c>
      <c r="I441" s="159">
        <f>+SUM(AE444:AH444)</f>
        <v>1825066</v>
      </c>
      <c r="J441" s="158">
        <f>+I441/I435*100</f>
        <v>13.312339742549389</v>
      </c>
      <c r="N441" s="143" t="s">
        <v>362</v>
      </c>
      <c r="O441" s="144" t="s">
        <v>41</v>
      </c>
      <c r="P441" s="144" t="s">
        <v>41</v>
      </c>
      <c r="Q441" s="144" t="s">
        <v>41</v>
      </c>
      <c r="R441" s="144" t="s">
        <v>41</v>
      </c>
      <c r="S441" s="153">
        <v>5595434</v>
      </c>
      <c r="U441" s="151" t="s">
        <v>623</v>
      </c>
      <c r="V441" s="159">
        <f>+SUM(AE443:AH443)</f>
        <v>74025741</v>
      </c>
      <c r="W441" s="158">
        <f>+V441/V435*100</f>
        <v>14.55454587505059</v>
      </c>
      <c r="AD441" s="143" t="s">
        <v>356</v>
      </c>
      <c r="AE441" s="143" t="s">
        <v>328</v>
      </c>
      <c r="AF441" s="143" t="s">
        <v>328</v>
      </c>
      <c r="AG441" s="143" t="s">
        <v>328</v>
      </c>
      <c r="AH441" s="143" t="s">
        <v>328</v>
      </c>
      <c r="AI441" s="143" t="s">
        <v>328</v>
      </c>
    </row>
    <row r="442" spans="1:35" ht="12">
      <c r="A442" s="143" t="s">
        <v>363</v>
      </c>
      <c r="B442" s="153">
        <v>32377</v>
      </c>
      <c r="C442" s="144" t="s">
        <v>41</v>
      </c>
      <c r="D442" s="153">
        <v>10454</v>
      </c>
      <c r="E442" s="153">
        <v>29145</v>
      </c>
      <c r="F442" s="153">
        <v>26725251</v>
      </c>
      <c r="N442" s="143" t="s">
        <v>363</v>
      </c>
      <c r="O442" s="153">
        <v>1820633</v>
      </c>
      <c r="P442" s="144" t="s">
        <v>41</v>
      </c>
      <c r="Q442" s="153">
        <v>304532</v>
      </c>
      <c r="R442" s="153">
        <v>733560</v>
      </c>
      <c r="S442" s="153">
        <v>2935205610</v>
      </c>
      <c r="AD442" s="143" t="s">
        <v>622</v>
      </c>
      <c r="AE442" s="143" t="s">
        <v>341</v>
      </c>
      <c r="AF442" s="143" t="s">
        <v>340</v>
      </c>
      <c r="AG442" s="143" t="s">
        <v>339</v>
      </c>
      <c r="AH442" s="143" t="s">
        <v>338</v>
      </c>
      <c r="AI442" s="143" t="s">
        <v>354</v>
      </c>
    </row>
    <row r="443" spans="1:35" ht="12">
      <c r="A443" s="143" t="s">
        <v>364</v>
      </c>
      <c r="B443" s="153">
        <v>21194</v>
      </c>
      <c r="C443" s="144" t="s">
        <v>41</v>
      </c>
      <c r="D443" s="144" t="s">
        <v>41</v>
      </c>
      <c r="E443" s="144" t="s">
        <v>41</v>
      </c>
      <c r="F443" s="153">
        <v>1690227</v>
      </c>
      <c r="N443" s="143" t="s">
        <v>364</v>
      </c>
      <c r="O443" s="153">
        <v>1225696</v>
      </c>
      <c r="P443" s="144" t="s">
        <v>41</v>
      </c>
      <c r="Q443" s="144" t="s">
        <v>41</v>
      </c>
      <c r="R443" s="144" t="s">
        <v>41</v>
      </c>
      <c r="S443" s="153">
        <v>715623814</v>
      </c>
      <c r="AD443" s="143" t="s">
        <v>204</v>
      </c>
      <c r="AE443" s="153">
        <v>50129024</v>
      </c>
      <c r="AF443" s="153">
        <v>152239</v>
      </c>
      <c r="AG443" s="153">
        <v>860669</v>
      </c>
      <c r="AH443" s="153">
        <v>22883809</v>
      </c>
      <c r="AI443" s="153">
        <v>195666477827</v>
      </c>
    </row>
    <row r="444" spans="1:35" ht="12">
      <c r="A444" s="143" t="s">
        <v>365</v>
      </c>
      <c r="B444" s="144" t="s">
        <v>41</v>
      </c>
      <c r="C444" s="144" t="s">
        <v>41</v>
      </c>
      <c r="D444" s="144" t="s">
        <v>41</v>
      </c>
      <c r="E444" s="144" t="s">
        <v>41</v>
      </c>
      <c r="F444" s="144" t="s">
        <v>41</v>
      </c>
      <c r="N444" s="143" t="s">
        <v>365</v>
      </c>
      <c r="O444" s="144" t="s">
        <v>41</v>
      </c>
      <c r="P444" s="144" t="s">
        <v>41</v>
      </c>
      <c r="Q444" s="144" t="s">
        <v>41</v>
      </c>
      <c r="R444" s="144" t="s">
        <v>41</v>
      </c>
      <c r="S444" s="144" t="s">
        <v>41</v>
      </c>
      <c r="AD444" s="143" t="s">
        <v>203</v>
      </c>
      <c r="AE444" s="153">
        <v>1041875</v>
      </c>
      <c r="AF444" s="153">
        <v>6217</v>
      </c>
      <c r="AG444" s="153">
        <v>24776</v>
      </c>
      <c r="AH444" s="153">
        <v>752198</v>
      </c>
      <c r="AI444" s="153">
        <v>583131315</v>
      </c>
    </row>
    <row r="445" spans="1:19" ht="12">
      <c r="A445" s="143" t="s">
        <v>366</v>
      </c>
      <c r="B445" s="153">
        <v>8316</v>
      </c>
      <c r="C445" s="144" t="s">
        <v>41</v>
      </c>
      <c r="D445" s="144" t="s">
        <v>41</v>
      </c>
      <c r="E445" s="153">
        <v>7620</v>
      </c>
      <c r="F445" s="153">
        <v>14650636</v>
      </c>
      <c r="N445" s="143" t="s">
        <v>366</v>
      </c>
      <c r="O445" s="153">
        <v>516815</v>
      </c>
      <c r="P445" s="144" t="s">
        <v>41</v>
      </c>
      <c r="Q445" s="144" t="s">
        <v>41</v>
      </c>
      <c r="R445" s="153">
        <v>307042</v>
      </c>
      <c r="S445" s="153">
        <v>1995559199</v>
      </c>
    </row>
    <row r="446" spans="1:19" ht="12">
      <c r="A446" s="143" t="s">
        <v>367</v>
      </c>
      <c r="B446" s="144" t="s">
        <v>41</v>
      </c>
      <c r="C446" s="144" t="s">
        <v>41</v>
      </c>
      <c r="D446" s="144" t="s">
        <v>41</v>
      </c>
      <c r="E446" s="153">
        <v>5</v>
      </c>
      <c r="F446" s="153">
        <v>17640</v>
      </c>
      <c r="N446" s="143" t="s">
        <v>367</v>
      </c>
      <c r="O446" s="144" t="s">
        <v>41</v>
      </c>
      <c r="P446" s="144" t="s">
        <v>41</v>
      </c>
      <c r="Q446" s="144" t="s">
        <v>41</v>
      </c>
      <c r="R446" s="153">
        <v>752</v>
      </c>
      <c r="S446" s="153">
        <v>16250883</v>
      </c>
    </row>
    <row r="447" spans="1:19" ht="12">
      <c r="A447" s="143" t="s">
        <v>368</v>
      </c>
      <c r="B447" s="153">
        <v>1507</v>
      </c>
      <c r="C447" s="144" t="s">
        <v>41</v>
      </c>
      <c r="D447" s="144" t="s">
        <v>41</v>
      </c>
      <c r="E447" s="144" t="s">
        <v>41</v>
      </c>
      <c r="F447" s="153">
        <v>20392876</v>
      </c>
      <c r="N447" s="143" t="s">
        <v>368</v>
      </c>
      <c r="O447" s="153">
        <v>74110</v>
      </c>
      <c r="P447" s="144" t="s">
        <v>41</v>
      </c>
      <c r="Q447" s="144" t="s">
        <v>41</v>
      </c>
      <c r="R447" s="144" t="s">
        <v>41</v>
      </c>
      <c r="S447" s="153">
        <v>5982915287</v>
      </c>
    </row>
    <row r="448" spans="1:19" ht="12">
      <c r="A448" s="143" t="s">
        <v>369</v>
      </c>
      <c r="B448" s="144" t="s">
        <v>41</v>
      </c>
      <c r="C448" s="144" t="s">
        <v>41</v>
      </c>
      <c r="D448" s="144" t="s">
        <v>41</v>
      </c>
      <c r="E448" s="144" t="s">
        <v>41</v>
      </c>
      <c r="F448" s="153">
        <v>1396</v>
      </c>
      <c r="N448" s="143" t="s">
        <v>369</v>
      </c>
      <c r="O448" s="144" t="s">
        <v>41</v>
      </c>
      <c r="P448" s="144" t="s">
        <v>41</v>
      </c>
      <c r="Q448" s="144" t="s">
        <v>41</v>
      </c>
      <c r="R448" s="144" t="s">
        <v>41</v>
      </c>
      <c r="S448" s="153">
        <v>1658081</v>
      </c>
    </row>
    <row r="449" spans="1:19" ht="12">
      <c r="A449" s="143" t="s">
        <v>318</v>
      </c>
      <c r="B449" s="153">
        <v>221024</v>
      </c>
      <c r="C449" s="153">
        <v>14379</v>
      </c>
      <c r="D449" s="153">
        <v>44724</v>
      </c>
      <c r="E449" s="153">
        <v>806023</v>
      </c>
      <c r="F449" s="153">
        <v>693236771</v>
      </c>
      <c r="N449" s="143" t="s">
        <v>318</v>
      </c>
      <c r="O449" s="153">
        <v>11990963</v>
      </c>
      <c r="P449" s="153">
        <v>197458</v>
      </c>
      <c r="Q449" s="153">
        <v>2492710</v>
      </c>
      <c r="R449" s="153">
        <v>15400014</v>
      </c>
      <c r="S449" s="153">
        <v>116366993727</v>
      </c>
    </row>
    <row r="450" spans="1:19" ht="12">
      <c r="A450" s="143" t="s">
        <v>370</v>
      </c>
      <c r="B450" s="153">
        <v>1</v>
      </c>
      <c r="C450" s="144" t="s">
        <v>41</v>
      </c>
      <c r="D450" s="144" t="s">
        <v>41</v>
      </c>
      <c r="E450" s="153">
        <v>0</v>
      </c>
      <c r="F450" s="153">
        <v>56365520</v>
      </c>
      <c r="N450" s="143" t="s">
        <v>370</v>
      </c>
      <c r="O450" s="153">
        <v>38</v>
      </c>
      <c r="P450" s="144" t="s">
        <v>41</v>
      </c>
      <c r="Q450" s="144" t="s">
        <v>41</v>
      </c>
      <c r="R450" s="153">
        <v>1</v>
      </c>
      <c r="S450" s="153">
        <v>28944869297</v>
      </c>
    </row>
    <row r="451" spans="1:19" ht="12">
      <c r="A451" s="143" t="s">
        <v>371</v>
      </c>
      <c r="B451" s="144" t="s">
        <v>41</v>
      </c>
      <c r="C451" s="153">
        <v>1357</v>
      </c>
      <c r="D451" s="153">
        <v>913</v>
      </c>
      <c r="E451" s="153">
        <v>8504</v>
      </c>
      <c r="F451" s="153">
        <v>918891</v>
      </c>
      <c r="N451" s="143" t="s">
        <v>371</v>
      </c>
      <c r="O451" s="144" t="s">
        <v>41</v>
      </c>
      <c r="P451" s="153">
        <v>22636</v>
      </c>
      <c r="Q451" s="153">
        <v>35815</v>
      </c>
      <c r="R451" s="153">
        <v>289906</v>
      </c>
      <c r="S451" s="153">
        <v>161028934</v>
      </c>
    </row>
    <row r="452" spans="1:19" ht="12">
      <c r="A452" s="143" t="s">
        <v>372</v>
      </c>
      <c r="B452" s="153">
        <v>7478</v>
      </c>
      <c r="C452" s="144" t="s">
        <v>41</v>
      </c>
      <c r="D452" s="144" t="s">
        <v>41</v>
      </c>
      <c r="E452" s="153">
        <v>0</v>
      </c>
      <c r="F452" s="153">
        <v>2939695</v>
      </c>
      <c r="N452" s="143" t="s">
        <v>372</v>
      </c>
      <c r="O452" s="153">
        <v>530878</v>
      </c>
      <c r="P452" s="144" t="s">
        <v>41</v>
      </c>
      <c r="Q452" s="144" t="s">
        <v>41</v>
      </c>
      <c r="R452" s="153">
        <v>57</v>
      </c>
      <c r="S452" s="153">
        <v>1500301319</v>
      </c>
    </row>
    <row r="453" spans="1:19" ht="12">
      <c r="A453" s="143" t="s">
        <v>373</v>
      </c>
      <c r="B453" s="153">
        <v>105651</v>
      </c>
      <c r="C453" s="144" t="s">
        <v>41</v>
      </c>
      <c r="D453" s="153">
        <v>24562</v>
      </c>
      <c r="E453" s="153">
        <v>22630</v>
      </c>
      <c r="F453" s="153">
        <v>47268638</v>
      </c>
      <c r="N453" s="143" t="s">
        <v>373</v>
      </c>
      <c r="O453" s="153">
        <v>4220160</v>
      </c>
      <c r="P453" s="144" t="s">
        <v>41</v>
      </c>
      <c r="Q453" s="153">
        <v>818300</v>
      </c>
      <c r="R453" s="153">
        <v>481942</v>
      </c>
      <c r="S453" s="153">
        <v>5542127821</v>
      </c>
    </row>
    <row r="454" spans="1:19" ht="12">
      <c r="A454" s="143" t="s">
        <v>374</v>
      </c>
      <c r="B454" s="144" t="s">
        <v>41</v>
      </c>
      <c r="C454" s="153">
        <v>4649</v>
      </c>
      <c r="D454" s="144" t="s">
        <v>41</v>
      </c>
      <c r="E454" s="153">
        <v>86073</v>
      </c>
      <c r="F454" s="153">
        <v>516792</v>
      </c>
      <c r="N454" s="143" t="s">
        <v>374</v>
      </c>
      <c r="O454" s="144" t="s">
        <v>41</v>
      </c>
      <c r="P454" s="153">
        <v>71834</v>
      </c>
      <c r="Q454" s="144" t="s">
        <v>41</v>
      </c>
      <c r="R454" s="153">
        <v>2010163</v>
      </c>
      <c r="S454" s="153">
        <v>115022589</v>
      </c>
    </row>
    <row r="455" spans="1:19" ht="12">
      <c r="A455" s="143" t="s">
        <v>375</v>
      </c>
      <c r="B455" s="153">
        <v>84578</v>
      </c>
      <c r="C455" s="144" t="s">
        <v>41</v>
      </c>
      <c r="D455" s="144" t="s">
        <v>41</v>
      </c>
      <c r="E455" s="144" t="s">
        <v>41</v>
      </c>
      <c r="F455" s="153">
        <v>9785920</v>
      </c>
      <c r="N455" s="143" t="s">
        <v>375</v>
      </c>
      <c r="O455" s="153">
        <v>5800053</v>
      </c>
      <c r="P455" s="144" t="s">
        <v>41</v>
      </c>
      <c r="Q455" s="144" t="s">
        <v>41</v>
      </c>
      <c r="R455" s="144" t="s">
        <v>41</v>
      </c>
      <c r="S455" s="153">
        <v>2215066746</v>
      </c>
    </row>
    <row r="456" spans="1:19" ht="12">
      <c r="A456" s="143" t="s">
        <v>336</v>
      </c>
      <c r="B456" s="153">
        <v>1518540</v>
      </c>
      <c r="C456" s="153">
        <v>318878</v>
      </c>
      <c r="D456" s="153">
        <v>529348</v>
      </c>
      <c r="E456" s="153">
        <v>14062529</v>
      </c>
      <c r="F456" s="153">
        <v>1588641675</v>
      </c>
      <c r="N456" s="143" t="s">
        <v>336</v>
      </c>
      <c r="O456" s="153">
        <v>66008962</v>
      </c>
      <c r="P456" s="153">
        <v>4389489</v>
      </c>
      <c r="Q456" s="153">
        <v>13425031</v>
      </c>
      <c r="R456" s="153">
        <v>238509759</v>
      </c>
      <c r="S456" s="153">
        <v>206917584749</v>
      </c>
    </row>
    <row r="457" spans="1:19" ht="12">
      <c r="A457" s="143" t="s">
        <v>376</v>
      </c>
      <c r="B457" s="153">
        <v>16503</v>
      </c>
      <c r="C457" s="153">
        <v>1395</v>
      </c>
      <c r="D457" s="144" t="s">
        <v>41</v>
      </c>
      <c r="E457" s="153">
        <v>103212</v>
      </c>
      <c r="F457" s="153">
        <v>8698915</v>
      </c>
      <c r="N457" s="143" t="s">
        <v>376</v>
      </c>
      <c r="O457" s="153">
        <v>580257</v>
      </c>
      <c r="P457" s="153">
        <v>22041</v>
      </c>
      <c r="Q457" s="144" t="s">
        <v>41</v>
      </c>
      <c r="R457" s="153">
        <v>1962799</v>
      </c>
      <c r="S457" s="153">
        <v>804699251</v>
      </c>
    </row>
    <row r="458" spans="1:19" ht="12">
      <c r="A458" s="143" t="s">
        <v>335</v>
      </c>
      <c r="B458" s="153">
        <v>65820</v>
      </c>
      <c r="C458" s="153">
        <v>18091</v>
      </c>
      <c r="D458" s="153">
        <v>13529</v>
      </c>
      <c r="E458" s="153">
        <v>351229</v>
      </c>
      <c r="F458" s="153">
        <v>94506689</v>
      </c>
      <c r="N458" s="143" t="s">
        <v>335</v>
      </c>
      <c r="O458" s="153">
        <v>3409887</v>
      </c>
      <c r="P458" s="153">
        <v>464607</v>
      </c>
      <c r="Q458" s="153">
        <v>306559</v>
      </c>
      <c r="R458" s="153">
        <v>6559594</v>
      </c>
      <c r="S458" s="153">
        <v>18624282969</v>
      </c>
    </row>
    <row r="459" spans="1:19" ht="12">
      <c r="A459" s="143" t="s">
        <v>377</v>
      </c>
      <c r="B459" s="153">
        <v>5078</v>
      </c>
      <c r="C459" s="144" t="s">
        <v>41</v>
      </c>
      <c r="D459" s="153">
        <v>984</v>
      </c>
      <c r="E459" s="153">
        <v>33873</v>
      </c>
      <c r="F459" s="153">
        <v>13700993</v>
      </c>
      <c r="N459" s="143" t="s">
        <v>377</v>
      </c>
      <c r="O459" s="153">
        <v>303834</v>
      </c>
      <c r="P459" s="144" t="s">
        <v>41</v>
      </c>
      <c r="Q459" s="153">
        <v>60825</v>
      </c>
      <c r="R459" s="153">
        <v>991568</v>
      </c>
      <c r="S459" s="153">
        <v>1832400302</v>
      </c>
    </row>
    <row r="460" spans="1:19" ht="12">
      <c r="A460" s="143" t="s">
        <v>378</v>
      </c>
      <c r="B460" s="144" t="s">
        <v>41</v>
      </c>
      <c r="C460" s="144" t="s">
        <v>41</v>
      </c>
      <c r="D460" s="144" t="s">
        <v>41</v>
      </c>
      <c r="E460" s="144" t="s">
        <v>41</v>
      </c>
      <c r="F460" s="153">
        <v>371812</v>
      </c>
      <c r="N460" s="143" t="s">
        <v>378</v>
      </c>
      <c r="O460" s="144" t="s">
        <v>41</v>
      </c>
      <c r="P460" s="144" t="s">
        <v>41</v>
      </c>
      <c r="Q460" s="144" t="s">
        <v>41</v>
      </c>
      <c r="R460" s="144" t="s">
        <v>41</v>
      </c>
      <c r="S460" s="153">
        <v>64635702</v>
      </c>
    </row>
    <row r="461" spans="1:19" ht="12">
      <c r="A461" s="143" t="s">
        <v>379</v>
      </c>
      <c r="B461" s="153">
        <v>1222</v>
      </c>
      <c r="C461" s="144" t="s">
        <v>41</v>
      </c>
      <c r="D461" s="144" t="s">
        <v>41</v>
      </c>
      <c r="E461" s="153">
        <v>39547</v>
      </c>
      <c r="F461" s="153">
        <v>4927294</v>
      </c>
      <c r="N461" s="143" t="s">
        <v>379</v>
      </c>
      <c r="O461" s="153">
        <v>33717</v>
      </c>
      <c r="P461" s="144" t="s">
        <v>41</v>
      </c>
      <c r="Q461" s="144" t="s">
        <v>41</v>
      </c>
      <c r="R461" s="153">
        <v>685084</v>
      </c>
      <c r="S461" s="153">
        <v>578750106</v>
      </c>
    </row>
    <row r="462" spans="1:19" ht="12">
      <c r="A462" s="143" t="s">
        <v>380</v>
      </c>
      <c r="B462" s="144" t="s">
        <v>41</v>
      </c>
      <c r="C462" s="144" t="s">
        <v>41</v>
      </c>
      <c r="D462" s="144" t="s">
        <v>41</v>
      </c>
      <c r="E462" s="153">
        <v>2</v>
      </c>
      <c r="F462" s="153">
        <v>32006</v>
      </c>
      <c r="N462" s="143" t="s">
        <v>380</v>
      </c>
      <c r="O462" s="144" t="s">
        <v>41</v>
      </c>
      <c r="P462" s="144" t="s">
        <v>41</v>
      </c>
      <c r="Q462" s="144" t="s">
        <v>41</v>
      </c>
      <c r="R462" s="153">
        <v>134</v>
      </c>
      <c r="S462" s="153">
        <v>10725307</v>
      </c>
    </row>
    <row r="463" spans="1:19" ht="12">
      <c r="A463" s="143" t="s">
        <v>381</v>
      </c>
      <c r="B463" s="144" t="s">
        <v>41</v>
      </c>
      <c r="C463" s="144" t="s">
        <v>41</v>
      </c>
      <c r="D463" s="144" t="s">
        <v>41</v>
      </c>
      <c r="E463" s="144" t="s">
        <v>41</v>
      </c>
      <c r="F463" s="153">
        <v>149042</v>
      </c>
      <c r="N463" s="143" t="s">
        <v>381</v>
      </c>
      <c r="O463" s="144" t="s">
        <v>41</v>
      </c>
      <c r="P463" s="144" t="s">
        <v>41</v>
      </c>
      <c r="Q463" s="144" t="s">
        <v>41</v>
      </c>
      <c r="R463" s="144" t="s">
        <v>41</v>
      </c>
      <c r="S463" s="153">
        <v>243004106</v>
      </c>
    </row>
    <row r="464" spans="1:19" ht="12">
      <c r="A464" s="143" t="s">
        <v>382</v>
      </c>
      <c r="B464" s="144" t="s">
        <v>41</v>
      </c>
      <c r="C464" s="144" t="s">
        <v>41</v>
      </c>
      <c r="D464" s="144" t="s">
        <v>41</v>
      </c>
      <c r="E464" s="153">
        <v>580</v>
      </c>
      <c r="F464" s="153">
        <v>182748</v>
      </c>
      <c r="N464" s="143" t="s">
        <v>382</v>
      </c>
      <c r="O464" s="144" t="s">
        <v>41</v>
      </c>
      <c r="P464" s="144" t="s">
        <v>41</v>
      </c>
      <c r="Q464" s="144" t="s">
        <v>41</v>
      </c>
      <c r="R464" s="153">
        <v>17825</v>
      </c>
      <c r="S464" s="153">
        <v>147530479</v>
      </c>
    </row>
    <row r="465" spans="1:19" ht="12">
      <c r="A465" s="143" t="s">
        <v>383</v>
      </c>
      <c r="B465" s="144" t="s">
        <v>41</v>
      </c>
      <c r="C465" s="144" t="s">
        <v>41</v>
      </c>
      <c r="D465" s="144" t="s">
        <v>41</v>
      </c>
      <c r="E465" s="144" t="s">
        <v>41</v>
      </c>
      <c r="F465" s="153">
        <v>906471</v>
      </c>
      <c r="N465" s="143" t="s">
        <v>383</v>
      </c>
      <c r="O465" s="144" t="s">
        <v>41</v>
      </c>
      <c r="P465" s="144" t="s">
        <v>41</v>
      </c>
      <c r="Q465" s="144" t="s">
        <v>41</v>
      </c>
      <c r="R465" s="144" t="s">
        <v>41</v>
      </c>
      <c r="S465" s="153">
        <v>394836514</v>
      </c>
    </row>
    <row r="466" spans="1:19" ht="12">
      <c r="A466" s="143" t="s">
        <v>384</v>
      </c>
      <c r="B466" s="144" t="s">
        <v>41</v>
      </c>
      <c r="C466" s="144" t="s">
        <v>41</v>
      </c>
      <c r="D466" s="144" t="s">
        <v>41</v>
      </c>
      <c r="E466" s="153">
        <v>3147</v>
      </c>
      <c r="F466" s="153">
        <v>923689</v>
      </c>
      <c r="N466" s="143" t="s">
        <v>384</v>
      </c>
      <c r="O466" s="144" t="s">
        <v>41</v>
      </c>
      <c r="P466" s="144" t="s">
        <v>41</v>
      </c>
      <c r="Q466" s="144" t="s">
        <v>41</v>
      </c>
      <c r="R466" s="153">
        <v>122442</v>
      </c>
      <c r="S466" s="153">
        <v>105159724</v>
      </c>
    </row>
    <row r="467" spans="1:19" ht="12">
      <c r="A467" s="143" t="s">
        <v>385</v>
      </c>
      <c r="B467" s="153">
        <v>40665</v>
      </c>
      <c r="C467" s="144" t="s">
        <v>41</v>
      </c>
      <c r="D467" s="144" t="s">
        <v>41</v>
      </c>
      <c r="E467" s="153">
        <v>2900</v>
      </c>
      <c r="F467" s="153">
        <v>115562277</v>
      </c>
      <c r="N467" s="143" t="s">
        <v>385</v>
      </c>
      <c r="O467" s="153">
        <v>5118463</v>
      </c>
      <c r="P467" s="144" t="s">
        <v>41</v>
      </c>
      <c r="Q467" s="144" t="s">
        <v>41</v>
      </c>
      <c r="R467" s="153">
        <v>65250</v>
      </c>
      <c r="S467" s="153">
        <v>27695176064</v>
      </c>
    </row>
    <row r="468" spans="1:19" ht="12">
      <c r="A468" s="143" t="s">
        <v>386</v>
      </c>
      <c r="B468" s="144" t="s">
        <v>41</v>
      </c>
      <c r="C468" s="144" t="s">
        <v>41</v>
      </c>
      <c r="D468" s="144" t="s">
        <v>41</v>
      </c>
      <c r="E468" s="153">
        <v>2061</v>
      </c>
      <c r="F468" s="153">
        <v>4833459</v>
      </c>
      <c r="N468" s="143" t="s">
        <v>386</v>
      </c>
      <c r="O468" s="144" t="s">
        <v>41</v>
      </c>
      <c r="P468" s="144" t="s">
        <v>41</v>
      </c>
      <c r="Q468" s="144" t="s">
        <v>41</v>
      </c>
      <c r="R468" s="153">
        <v>55822</v>
      </c>
      <c r="S468" s="153">
        <v>476323509</v>
      </c>
    </row>
    <row r="469" spans="1:19" ht="12">
      <c r="A469" s="143" t="s">
        <v>387</v>
      </c>
      <c r="B469" s="144" t="s">
        <v>41</v>
      </c>
      <c r="C469" s="144" t="s">
        <v>41</v>
      </c>
      <c r="D469" s="144" t="s">
        <v>41</v>
      </c>
      <c r="E469" s="144" t="s">
        <v>41</v>
      </c>
      <c r="F469" s="153">
        <v>13088</v>
      </c>
      <c r="N469" s="143" t="s">
        <v>387</v>
      </c>
      <c r="O469" s="144" t="s">
        <v>41</v>
      </c>
      <c r="P469" s="144" t="s">
        <v>41</v>
      </c>
      <c r="Q469" s="144" t="s">
        <v>41</v>
      </c>
      <c r="R469" s="144" t="s">
        <v>41</v>
      </c>
      <c r="S469" s="153">
        <v>82640710</v>
      </c>
    </row>
    <row r="470" spans="1:19" ht="12">
      <c r="A470" s="143" t="s">
        <v>388</v>
      </c>
      <c r="B470" s="144" t="s">
        <v>41</v>
      </c>
      <c r="C470" s="144" t="s">
        <v>41</v>
      </c>
      <c r="D470" s="144" t="s">
        <v>41</v>
      </c>
      <c r="E470" s="144" t="s">
        <v>41</v>
      </c>
      <c r="F470" s="153">
        <v>451</v>
      </c>
      <c r="N470" s="143" t="s">
        <v>388</v>
      </c>
      <c r="O470" s="144" t="s">
        <v>41</v>
      </c>
      <c r="P470" s="144" t="s">
        <v>41</v>
      </c>
      <c r="Q470" s="144" t="s">
        <v>41</v>
      </c>
      <c r="R470" s="144" t="s">
        <v>41</v>
      </c>
      <c r="S470" s="153">
        <v>207729</v>
      </c>
    </row>
    <row r="471" spans="1:19" ht="12">
      <c r="A471" s="143" t="s">
        <v>389</v>
      </c>
      <c r="B471" s="153">
        <v>5257</v>
      </c>
      <c r="C471" s="144" t="s">
        <v>41</v>
      </c>
      <c r="D471" s="144" t="s">
        <v>41</v>
      </c>
      <c r="E471" s="144" t="s">
        <v>41</v>
      </c>
      <c r="F471" s="153">
        <v>69213</v>
      </c>
      <c r="N471" s="143" t="s">
        <v>389</v>
      </c>
      <c r="O471" s="153">
        <v>355665</v>
      </c>
      <c r="P471" s="144" t="s">
        <v>41</v>
      </c>
      <c r="Q471" s="144" t="s">
        <v>41</v>
      </c>
      <c r="R471" s="144" t="s">
        <v>41</v>
      </c>
      <c r="S471" s="153">
        <v>446937872</v>
      </c>
    </row>
    <row r="472" spans="1:19" ht="12">
      <c r="A472" s="143" t="s">
        <v>390</v>
      </c>
      <c r="B472" s="153">
        <v>20801</v>
      </c>
      <c r="C472" s="144" t="s">
        <v>41</v>
      </c>
      <c r="D472" s="153">
        <v>401</v>
      </c>
      <c r="E472" s="153">
        <v>200</v>
      </c>
      <c r="F472" s="153">
        <v>22619839</v>
      </c>
      <c r="N472" s="143" t="s">
        <v>390</v>
      </c>
      <c r="O472" s="153">
        <v>1472230</v>
      </c>
      <c r="P472" s="144" t="s">
        <v>41</v>
      </c>
      <c r="Q472" s="153">
        <v>9221</v>
      </c>
      <c r="R472" s="153">
        <v>15900</v>
      </c>
      <c r="S472" s="153">
        <v>6219755237</v>
      </c>
    </row>
    <row r="473" spans="1:19" ht="12">
      <c r="A473" s="143" t="s">
        <v>391</v>
      </c>
      <c r="B473" s="144" t="s">
        <v>41</v>
      </c>
      <c r="C473" s="144" t="s">
        <v>41</v>
      </c>
      <c r="D473" s="144" t="s">
        <v>41</v>
      </c>
      <c r="E473" s="144" t="s">
        <v>41</v>
      </c>
      <c r="F473" s="153">
        <v>176924</v>
      </c>
      <c r="N473" s="143" t="s">
        <v>391</v>
      </c>
      <c r="O473" s="144" t="s">
        <v>41</v>
      </c>
      <c r="P473" s="144" t="s">
        <v>41</v>
      </c>
      <c r="Q473" s="144" t="s">
        <v>41</v>
      </c>
      <c r="R473" s="144" t="s">
        <v>41</v>
      </c>
      <c r="S473" s="153">
        <v>56389456</v>
      </c>
    </row>
    <row r="474" spans="1:19" ht="12">
      <c r="A474" s="143" t="s">
        <v>392</v>
      </c>
      <c r="B474" s="153">
        <v>1</v>
      </c>
      <c r="C474" s="144" t="s">
        <v>41</v>
      </c>
      <c r="D474" s="144" t="s">
        <v>41</v>
      </c>
      <c r="E474" s="153">
        <v>1376</v>
      </c>
      <c r="F474" s="153">
        <v>97780912</v>
      </c>
      <c r="N474" s="143" t="s">
        <v>392</v>
      </c>
      <c r="O474" s="153">
        <v>337</v>
      </c>
      <c r="P474" s="144" t="s">
        <v>41</v>
      </c>
      <c r="Q474" s="144" t="s">
        <v>41</v>
      </c>
      <c r="R474" s="153">
        <v>93247</v>
      </c>
      <c r="S474" s="153">
        <v>33489569253</v>
      </c>
    </row>
    <row r="475" spans="1:19" ht="12">
      <c r="A475" s="143" t="s">
        <v>393</v>
      </c>
      <c r="B475" s="144" t="s">
        <v>41</v>
      </c>
      <c r="C475" s="144" t="s">
        <v>41</v>
      </c>
      <c r="D475" s="144" t="s">
        <v>41</v>
      </c>
      <c r="E475" s="144" t="s">
        <v>41</v>
      </c>
      <c r="F475" s="153">
        <v>115</v>
      </c>
      <c r="N475" s="143" t="s">
        <v>393</v>
      </c>
      <c r="O475" s="144" t="s">
        <v>41</v>
      </c>
      <c r="P475" s="144" t="s">
        <v>41</v>
      </c>
      <c r="Q475" s="144" t="s">
        <v>41</v>
      </c>
      <c r="R475" s="144" t="s">
        <v>41</v>
      </c>
      <c r="S475" s="153">
        <v>116251</v>
      </c>
    </row>
    <row r="476" spans="1:19" ht="12">
      <c r="A476" s="143" t="s">
        <v>394</v>
      </c>
      <c r="B476" s="153">
        <v>240</v>
      </c>
      <c r="C476" s="144" t="s">
        <v>41</v>
      </c>
      <c r="D476" s="144" t="s">
        <v>41</v>
      </c>
      <c r="E476" s="153">
        <v>2460</v>
      </c>
      <c r="F476" s="153">
        <v>6415341</v>
      </c>
      <c r="N476" s="143" t="s">
        <v>394</v>
      </c>
      <c r="O476" s="153">
        <v>28663</v>
      </c>
      <c r="P476" s="144" t="s">
        <v>41</v>
      </c>
      <c r="Q476" s="144" t="s">
        <v>41</v>
      </c>
      <c r="R476" s="153">
        <v>38427</v>
      </c>
      <c r="S476" s="153">
        <v>916435964</v>
      </c>
    </row>
    <row r="477" spans="1:19" ht="12">
      <c r="A477" s="143" t="s">
        <v>395</v>
      </c>
      <c r="B477" s="144" t="s">
        <v>41</v>
      </c>
      <c r="C477" s="144" t="s">
        <v>41</v>
      </c>
      <c r="D477" s="144" t="s">
        <v>41</v>
      </c>
      <c r="E477" s="153">
        <v>2014</v>
      </c>
      <c r="F477" s="153">
        <v>353497</v>
      </c>
      <c r="N477" s="143" t="s">
        <v>395</v>
      </c>
      <c r="O477" s="144" t="s">
        <v>41</v>
      </c>
      <c r="P477" s="144" t="s">
        <v>41</v>
      </c>
      <c r="Q477" s="144" t="s">
        <v>41</v>
      </c>
      <c r="R477" s="153">
        <v>81570</v>
      </c>
      <c r="S477" s="153">
        <v>112097412</v>
      </c>
    </row>
    <row r="478" spans="1:19" ht="12">
      <c r="A478" s="143" t="s">
        <v>396</v>
      </c>
      <c r="B478" s="153">
        <v>174</v>
      </c>
      <c r="C478" s="144" t="s">
        <v>41</v>
      </c>
      <c r="D478" s="153">
        <v>15</v>
      </c>
      <c r="E478" s="153">
        <v>13238</v>
      </c>
      <c r="F478" s="153">
        <v>3133575</v>
      </c>
      <c r="N478" s="143" t="s">
        <v>396</v>
      </c>
      <c r="O478" s="153">
        <v>17319</v>
      </c>
      <c r="P478" s="144" t="s">
        <v>41</v>
      </c>
      <c r="Q478" s="153">
        <v>2164</v>
      </c>
      <c r="R478" s="153">
        <v>313960</v>
      </c>
      <c r="S478" s="153">
        <v>591588754</v>
      </c>
    </row>
    <row r="479" spans="1:19" ht="12">
      <c r="A479" s="143" t="s">
        <v>397</v>
      </c>
      <c r="B479" s="153">
        <v>61663</v>
      </c>
      <c r="C479" s="153">
        <v>37085</v>
      </c>
      <c r="D479" s="153">
        <v>59380</v>
      </c>
      <c r="E479" s="153">
        <v>170173</v>
      </c>
      <c r="F479" s="153">
        <v>391055180</v>
      </c>
      <c r="N479" s="143" t="s">
        <v>397</v>
      </c>
      <c r="O479" s="153">
        <v>4076763</v>
      </c>
      <c r="P479" s="153">
        <v>1228247</v>
      </c>
      <c r="Q479" s="153">
        <v>4249068</v>
      </c>
      <c r="R479" s="153">
        <v>7386322</v>
      </c>
      <c r="S479" s="153">
        <v>142366014010</v>
      </c>
    </row>
    <row r="480" spans="1:19" ht="12">
      <c r="A480" s="143" t="s">
        <v>398</v>
      </c>
      <c r="B480" s="153">
        <v>4698</v>
      </c>
      <c r="C480" s="153">
        <v>19374</v>
      </c>
      <c r="D480" s="144" t="s">
        <v>41</v>
      </c>
      <c r="E480" s="153">
        <v>524025</v>
      </c>
      <c r="F480" s="153">
        <v>37124133</v>
      </c>
      <c r="N480" s="143" t="s">
        <v>398</v>
      </c>
      <c r="O480" s="153">
        <v>126415</v>
      </c>
      <c r="P480" s="153">
        <v>289936</v>
      </c>
      <c r="Q480" s="144" t="s">
        <v>41</v>
      </c>
      <c r="R480" s="153">
        <v>8801238</v>
      </c>
      <c r="S480" s="153">
        <v>2802727054</v>
      </c>
    </row>
    <row r="481" spans="1:19" ht="12">
      <c r="A481" s="143" t="s">
        <v>399</v>
      </c>
      <c r="B481" s="144" t="s">
        <v>41</v>
      </c>
      <c r="C481" s="144" t="s">
        <v>41</v>
      </c>
      <c r="D481" s="144" t="s">
        <v>41</v>
      </c>
      <c r="E481" s="144" t="s">
        <v>41</v>
      </c>
      <c r="F481" s="153">
        <v>27450</v>
      </c>
      <c r="N481" s="143" t="s">
        <v>399</v>
      </c>
      <c r="O481" s="144" t="s">
        <v>41</v>
      </c>
      <c r="P481" s="144" t="s">
        <v>41</v>
      </c>
      <c r="Q481" s="144" t="s">
        <v>41</v>
      </c>
      <c r="R481" s="144" t="s">
        <v>41</v>
      </c>
      <c r="S481" s="153">
        <v>1822088</v>
      </c>
    </row>
    <row r="482" spans="1:19" ht="12">
      <c r="A482" s="143" t="s">
        <v>400</v>
      </c>
      <c r="B482" s="144" t="s">
        <v>41</v>
      </c>
      <c r="C482" s="144" t="s">
        <v>41</v>
      </c>
      <c r="D482" s="144" t="s">
        <v>41</v>
      </c>
      <c r="E482" s="144" t="s">
        <v>41</v>
      </c>
      <c r="F482" s="153">
        <v>21522705</v>
      </c>
      <c r="N482" s="143" t="s">
        <v>400</v>
      </c>
      <c r="O482" s="144" t="s">
        <v>41</v>
      </c>
      <c r="P482" s="144" t="s">
        <v>41</v>
      </c>
      <c r="Q482" s="144" t="s">
        <v>41</v>
      </c>
      <c r="R482" s="144" t="s">
        <v>41</v>
      </c>
      <c r="S482" s="153">
        <v>7533645515</v>
      </c>
    </row>
    <row r="483" spans="1:19" ht="12">
      <c r="A483" s="143" t="s">
        <v>401</v>
      </c>
      <c r="B483" s="153">
        <v>2306</v>
      </c>
      <c r="C483" s="144" t="s">
        <v>41</v>
      </c>
      <c r="D483" s="144" t="s">
        <v>41</v>
      </c>
      <c r="E483" s="153">
        <v>680</v>
      </c>
      <c r="F483" s="153">
        <v>20623907</v>
      </c>
      <c r="N483" s="143" t="s">
        <v>401</v>
      </c>
      <c r="O483" s="153">
        <v>147259</v>
      </c>
      <c r="P483" s="144" t="s">
        <v>41</v>
      </c>
      <c r="Q483" s="144" t="s">
        <v>41</v>
      </c>
      <c r="R483" s="153">
        <v>12999</v>
      </c>
      <c r="S483" s="153">
        <v>1450219126</v>
      </c>
    </row>
    <row r="484" spans="1:19" ht="12">
      <c r="A484" s="143" t="s">
        <v>402</v>
      </c>
      <c r="B484" s="144" t="s">
        <v>41</v>
      </c>
      <c r="C484" s="144" t="s">
        <v>41</v>
      </c>
      <c r="D484" s="144" t="s">
        <v>41</v>
      </c>
      <c r="E484" s="144" t="s">
        <v>41</v>
      </c>
      <c r="F484" s="153">
        <v>590509780</v>
      </c>
      <c r="N484" s="143" t="s">
        <v>402</v>
      </c>
      <c r="O484" s="144" t="s">
        <v>41</v>
      </c>
      <c r="P484" s="144" t="s">
        <v>41</v>
      </c>
      <c r="Q484" s="144" t="s">
        <v>41</v>
      </c>
      <c r="R484" s="144" t="s">
        <v>41</v>
      </c>
      <c r="S484" s="153">
        <v>202905524141</v>
      </c>
    </row>
    <row r="485" spans="1:19" ht="12">
      <c r="A485" s="143" t="s">
        <v>403</v>
      </c>
      <c r="B485" s="144" t="s">
        <v>41</v>
      </c>
      <c r="C485" s="144" t="s">
        <v>41</v>
      </c>
      <c r="D485" s="144" t="s">
        <v>41</v>
      </c>
      <c r="E485" s="144" t="s">
        <v>41</v>
      </c>
      <c r="F485" s="153">
        <v>22721291</v>
      </c>
      <c r="N485" s="143" t="s">
        <v>403</v>
      </c>
      <c r="O485" s="144" t="s">
        <v>41</v>
      </c>
      <c r="P485" s="144" t="s">
        <v>41</v>
      </c>
      <c r="Q485" s="144" t="s">
        <v>41</v>
      </c>
      <c r="R485" s="144" t="s">
        <v>41</v>
      </c>
      <c r="S485" s="153">
        <v>4647063322</v>
      </c>
    </row>
    <row r="486" spans="1:19" ht="12">
      <c r="A486" s="143" t="s">
        <v>404</v>
      </c>
      <c r="B486" s="144" t="s">
        <v>41</v>
      </c>
      <c r="C486" s="144" t="s">
        <v>41</v>
      </c>
      <c r="D486" s="144" t="s">
        <v>41</v>
      </c>
      <c r="E486" s="144" t="s">
        <v>41</v>
      </c>
      <c r="F486" s="153">
        <v>4503825</v>
      </c>
      <c r="N486" s="143" t="s">
        <v>404</v>
      </c>
      <c r="O486" s="144" t="s">
        <v>41</v>
      </c>
      <c r="P486" s="144" t="s">
        <v>41</v>
      </c>
      <c r="Q486" s="144" t="s">
        <v>41</v>
      </c>
      <c r="R486" s="144" t="s">
        <v>41</v>
      </c>
      <c r="S486" s="153">
        <v>979147938</v>
      </c>
    </row>
    <row r="487" spans="1:19" ht="12">
      <c r="A487" s="143" t="s">
        <v>405</v>
      </c>
      <c r="B487" s="144" t="s">
        <v>41</v>
      </c>
      <c r="C487" s="144" t="s">
        <v>41</v>
      </c>
      <c r="D487" s="144" t="s">
        <v>41</v>
      </c>
      <c r="E487" s="144" t="s">
        <v>41</v>
      </c>
      <c r="F487" s="144" t="s">
        <v>41</v>
      </c>
      <c r="N487" s="143" t="s">
        <v>405</v>
      </c>
      <c r="O487" s="144" t="s">
        <v>41</v>
      </c>
      <c r="P487" s="144" t="s">
        <v>41</v>
      </c>
      <c r="Q487" s="144" t="s">
        <v>41</v>
      </c>
      <c r="R487" s="144" t="s">
        <v>41</v>
      </c>
      <c r="S487" s="144" t="s">
        <v>41</v>
      </c>
    </row>
    <row r="488" spans="1:19" ht="12">
      <c r="A488" s="143" t="s">
        <v>406</v>
      </c>
      <c r="B488" s="153">
        <v>103094</v>
      </c>
      <c r="C488" s="144" t="s">
        <v>41</v>
      </c>
      <c r="D488" s="144" t="s">
        <v>41</v>
      </c>
      <c r="E488" s="153">
        <v>1995</v>
      </c>
      <c r="F488" s="153">
        <v>10577185</v>
      </c>
      <c r="N488" s="143" t="s">
        <v>406</v>
      </c>
      <c r="O488" s="153">
        <v>4513430</v>
      </c>
      <c r="P488" s="144" t="s">
        <v>41</v>
      </c>
      <c r="Q488" s="144" t="s">
        <v>41</v>
      </c>
      <c r="R488" s="153">
        <v>64114</v>
      </c>
      <c r="S488" s="153">
        <v>1463381593</v>
      </c>
    </row>
    <row r="489" spans="1:19" ht="12">
      <c r="A489" s="143" t="s">
        <v>407</v>
      </c>
      <c r="B489" s="153">
        <v>6872</v>
      </c>
      <c r="C489" s="153">
        <v>580</v>
      </c>
      <c r="D489" s="153">
        <v>319</v>
      </c>
      <c r="E489" s="153">
        <v>80280</v>
      </c>
      <c r="F489" s="153">
        <v>8261785</v>
      </c>
      <c r="N489" s="143" t="s">
        <v>407</v>
      </c>
      <c r="O489" s="153">
        <v>428844</v>
      </c>
      <c r="P489" s="153">
        <v>7540</v>
      </c>
      <c r="Q489" s="153">
        <v>3690</v>
      </c>
      <c r="R489" s="153">
        <v>1455225</v>
      </c>
      <c r="S489" s="153">
        <v>519972459</v>
      </c>
    </row>
    <row r="490" spans="1:19" ht="12">
      <c r="A490" s="143" t="s">
        <v>408</v>
      </c>
      <c r="B490" s="153">
        <v>275</v>
      </c>
      <c r="C490" s="153">
        <v>163</v>
      </c>
      <c r="D490" s="153">
        <v>2130</v>
      </c>
      <c r="E490" s="153">
        <v>52990</v>
      </c>
      <c r="F490" s="153">
        <v>1858079</v>
      </c>
      <c r="N490" s="143" t="s">
        <v>408</v>
      </c>
      <c r="O490" s="153">
        <v>6636</v>
      </c>
      <c r="P490" s="153">
        <v>5926</v>
      </c>
      <c r="Q490" s="153">
        <v>91256</v>
      </c>
      <c r="R490" s="153">
        <v>1665355</v>
      </c>
      <c r="S490" s="153">
        <v>275543061</v>
      </c>
    </row>
    <row r="491" spans="1:19" ht="12">
      <c r="A491" s="143" t="s">
        <v>409</v>
      </c>
      <c r="B491" s="144" t="s">
        <v>41</v>
      </c>
      <c r="C491" s="144" t="s">
        <v>41</v>
      </c>
      <c r="D491" s="144" t="s">
        <v>41</v>
      </c>
      <c r="E491" s="144" t="s">
        <v>41</v>
      </c>
      <c r="F491" s="153">
        <v>199</v>
      </c>
      <c r="N491" s="143" t="s">
        <v>409</v>
      </c>
      <c r="O491" s="144" t="s">
        <v>41</v>
      </c>
      <c r="P491" s="144" t="s">
        <v>41</v>
      </c>
      <c r="Q491" s="144" t="s">
        <v>41</v>
      </c>
      <c r="R491" s="144" t="s">
        <v>41</v>
      </c>
      <c r="S491" s="153">
        <v>23147</v>
      </c>
    </row>
    <row r="492" spans="1:19" ht="12">
      <c r="A492" s="143" t="s">
        <v>325</v>
      </c>
      <c r="B492" s="153">
        <v>68143</v>
      </c>
      <c r="C492" s="153">
        <v>1</v>
      </c>
      <c r="D492" s="153">
        <v>17</v>
      </c>
      <c r="E492" s="153">
        <v>22710</v>
      </c>
      <c r="F492" s="153">
        <v>39423613</v>
      </c>
      <c r="N492" s="143" t="s">
        <v>325</v>
      </c>
      <c r="O492" s="153">
        <v>4041052</v>
      </c>
      <c r="P492" s="153">
        <v>69</v>
      </c>
      <c r="Q492" s="153">
        <v>1251</v>
      </c>
      <c r="R492" s="153">
        <v>734438</v>
      </c>
      <c r="S492" s="153">
        <v>5513789576</v>
      </c>
    </row>
    <row r="493" spans="1:19" ht="12">
      <c r="A493" s="143" t="s">
        <v>334</v>
      </c>
      <c r="B493" s="153">
        <v>143680</v>
      </c>
      <c r="C493" s="153">
        <v>1355</v>
      </c>
      <c r="D493" s="153">
        <v>103227</v>
      </c>
      <c r="E493" s="153">
        <v>1751499</v>
      </c>
      <c r="F493" s="153">
        <v>475391667</v>
      </c>
      <c r="N493" s="143" t="s">
        <v>334</v>
      </c>
      <c r="O493" s="153">
        <v>6083091</v>
      </c>
      <c r="P493" s="153">
        <v>49985</v>
      </c>
      <c r="Q493" s="153">
        <v>3397382</v>
      </c>
      <c r="R493" s="153">
        <v>36826471</v>
      </c>
      <c r="S493" s="153">
        <v>105977283960</v>
      </c>
    </row>
    <row r="494" spans="1:19" ht="12">
      <c r="A494" s="143" t="s">
        <v>410</v>
      </c>
      <c r="B494" s="144" t="s">
        <v>41</v>
      </c>
      <c r="C494" s="144" t="s">
        <v>41</v>
      </c>
      <c r="D494" s="144" t="s">
        <v>41</v>
      </c>
      <c r="E494" s="144" t="s">
        <v>41</v>
      </c>
      <c r="F494" s="144" t="s">
        <v>41</v>
      </c>
      <c r="N494" s="143" t="s">
        <v>410</v>
      </c>
      <c r="O494" s="144" t="s">
        <v>41</v>
      </c>
      <c r="P494" s="144" t="s">
        <v>41</v>
      </c>
      <c r="Q494" s="144" t="s">
        <v>41</v>
      </c>
      <c r="R494" s="144" t="s">
        <v>41</v>
      </c>
      <c r="S494" s="144" t="s">
        <v>41</v>
      </c>
    </row>
    <row r="495" spans="1:19" ht="12">
      <c r="A495" s="143" t="s">
        <v>332</v>
      </c>
      <c r="B495" s="153">
        <v>1216721</v>
      </c>
      <c r="C495" s="153">
        <v>21838</v>
      </c>
      <c r="D495" s="153">
        <v>906429</v>
      </c>
      <c r="E495" s="153">
        <v>2699198</v>
      </c>
      <c r="F495" s="153">
        <v>3326915014</v>
      </c>
      <c r="N495" s="143" t="s">
        <v>332</v>
      </c>
      <c r="O495" s="153">
        <v>58687051</v>
      </c>
      <c r="P495" s="153">
        <v>1004611</v>
      </c>
      <c r="Q495" s="153">
        <v>47379771</v>
      </c>
      <c r="R495" s="153">
        <v>116157808</v>
      </c>
      <c r="S495" s="153">
        <v>662115339820</v>
      </c>
    </row>
    <row r="496" spans="1:19" ht="12">
      <c r="A496" s="143" t="s">
        <v>411</v>
      </c>
      <c r="B496" s="144" t="s">
        <v>41</v>
      </c>
      <c r="C496" s="144" t="s">
        <v>41</v>
      </c>
      <c r="D496" s="144" t="s">
        <v>41</v>
      </c>
      <c r="E496" s="153">
        <v>5</v>
      </c>
      <c r="F496" s="153">
        <v>1263629</v>
      </c>
      <c r="N496" s="143" t="s">
        <v>411</v>
      </c>
      <c r="O496" s="144" t="s">
        <v>41</v>
      </c>
      <c r="P496" s="144" t="s">
        <v>41</v>
      </c>
      <c r="Q496" s="144" t="s">
        <v>41</v>
      </c>
      <c r="R496" s="153">
        <v>725</v>
      </c>
      <c r="S496" s="153">
        <v>200347846</v>
      </c>
    </row>
    <row r="497" spans="1:19" ht="12">
      <c r="A497" s="143" t="s">
        <v>333</v>
      </c>
      <c r="B497" s="153">
        <v>113603</v>
      </c>
      <c r="C497" s="153">
        <v>6163</v>
      </c>
      <c r="D497" s="153">
        <v>118391</v>
      </c>
      <c r="E497" s="153">
        <v>665952</v>
      </c>
      <c r="F497" s="153">
        <v>322169368</v>
      </c>
      <c r="N497" s="143" t="s">
        <v>333</v>
      </c>
      <c r="O497" s="153">
        <v>5375458</v>
      </c>
      <c r="P497" s="153">
        <v>197542</v>
      </c>
      <c r="Q497" s="153">
        <v>6888667</v>
      </c>
      <c r="R497" s="153">
        <v>13930400</v>
      </c>
      <c r="S497" s="153">
        <v>60940755270</v>
      </c>
    </row>
    <row r="498" spans="1:19" ht="12">
      <c r="A498" s="143" t="s">
        <v>412</v>
      </c>
      <c r="B498" s="153">
        <v>262</v>
      </c>
      <c r="C498" s="144" t="s">
        <v>41</v>
      </c>
      <c r="D498" s="144" t="s">
        <v>41</v>
      </c>
      <c r="E498" s="153">
        <v>2543</v>
      </c>
      <c r="F498" s="153">
        <v>56791</v>
      </c>
      <c r="N498" s="143" t="s">
        <v>412</v>
      </c>
      <c r="O498" s="153">
        <v>16882</v>
      </c>
      <c r="P498" s="144" t="s">
        <v>41</v>
      </c>
      <c r="Q498" s="144" t="s">
        <v>41</v>
      </c>
      <c r="R498" s="153">
        <v>135044</v>
      </c>
      <c r="S498" s="153">
        <v>18602584</v>
      </c>
    </row>
    <row r="499" spans="1:19" ht="12">
      <c r="A499" s="143" t="s">
        <v>413</v>
      </c>
      <c r="B499" s="153">
        <v>18100</v>
      </c>
      <c r="C499" s="144" t="s">
        <v>41</v>
      </c>
      <c r="D499" s="144" t="s">
        <v>41</v>
      </c>
      <c r="E499" s="153">
        <v>56044</v>
      </c>
      <c r="F499" s="153">
        <v>10296788</v>
      </c>
      <c r="N499" s="143" t="s">
        <v>413</v>
      </c>
      <c r="O499" s="153">
        <v>1259041</v>
      </c>
      <c r="P499" s="144" t="s">
        <v>41</v>
      </c>
      <c r="Q499" s="144" t="s">
        <v>41</v>
      </c>
      <c r="R499" s="153">
        <v>980152</v>
      </c>
      <c r="S499" s="153">
        <v>1622518125</v>
      </c>
    </row>
    <row r="500" spans="1:19" ht="12">
      <c r="A500" s="143" t="s">
        <v>414</v>
      </c>
      <c r="B500" s="153">
        <v>621534</v>
      </c>
      <c r="C500" s="144" t="s">
        <v>41</v>
      </c>
      <c r="D500" s="144" t="s">
        <v>41</v>
      </c>
      <c r="E500" s="144" t="s">
        <v>41</v>
      </c>
      <c r="F500" s="153">
        <v>147746759</v>
      </c>
      <c r="N500" s="143" t="s">
        <v>414</v>
      </c>
      <c r="O500" s="153">
        <v>30233394</v>
      </c>
      <c r="P500" s="144" t="s">
        <v>41</v>
      </c>
      <c r="Q500" s="144" t="s">
        <v>41</v>
      </c>
      <c r="R500" s="144" t="s">
        <v>41</v>
      </c>
      <c r="S500" s="153">
        <v>13490851790</v>
      </c>
    </row>
    <row r="501" spans="1:19" ht="12">
      <c r="A501" s="143" t="s">
        <v>415</v>
      </c>
      <c r="B501" s="144" t="s">
        <v>41</v>
      </c>
      <c r="C501" s="144" t="s">
        <v>41</v>
      </c>
      <c r="D501" s="144" t="s">
        <v>41</v>
      </c>
      <c r="E501" s="144" t="s">
        <v>41</v>
      </c>
      <c r="F501" s="144" t="s">
        <v>41</v>
      </c>
      <c r="N501" s="143" t="s">
        <v>415</v>
      </c>
      <c r="O501" s="144" t="s">
        <v>41</v>
      </c>
      <c r="P501" s="144" t="s">
        <v>41</v>
      </c>
      <c r="Q501" s="144" t="s">
        <v>41</v>
      </c>
      <c r="R501" s="144" t="s">
        <v>41</v>
      </c>
      <c r="S501" s="144" t="s">
        <v>41</v>
      </c>
    </row>
    <row r="502" spans="1:19" ht="12">
      <c r="A502" s="143" t="s">
        <v>416</v>
      </c>
      <c r="B502" s="144" t="s">
        <v>41</v>
      </c>
      <c r="C502" s="144" t="s">
        <v>41</v>
      </c>
      <c r="D502" s="144" t="s">
        <v>41</v>
      </c>
      <c r="E502" s="144" t="s">
        <v>41</v>
      </c>
      <c r="F502" s="144" t="s">
        <v>41</v>
      </c>
      <c r="N502" s="143" t="s">
        <v>416</v>
      </c>
      <c r="O502" s="144" t="s">
        <v>41</v>
      </c>
      <c r="P502" s="144" t="s">
        <v>41</v>
      </c>
      <c r="Q502" s="144" t="s">
        <v>41</v>
      </c>
      <c r="R502" s="144" t="s">
        <v>41</v>
      </c>
      <c r="S502" s="144" t="s">
        <v>41</v>
      </c>
    </row>
    <row r="503" spans="1:19" ht="12">
      <c r="A503" s="143" t="s">
        <v>417</v>
      </c>
      <c r="B503" s="144" t="s">
        <v>41</v>
      </c>
      <c r="C503" s="144" t="s">
        <v>41</v>
      </c>
      <c r="D503" s="144" t="s">
        <v>41</v>
      </c>
      <c r="E503" s="144" t="s">
        <v>41</v>
      </c>
      <c r="F503" s="153">
        <v>8289341</v>
      </c>
      <c r="N503" s="143" t="s">
        <v>417</v>
      </c>
      <c r="O503" s="144" t="s">
        <v>41</v>
      </c>
      <c r="P503" s="144" t="s">
        <v>41</v>
      </c>
      <c r="Q503" s="144" t="s">
        <v>41</v>
      </c>
      <c r="R503" s="144" t="s">
        <v>41</v>
      </c>
      <c r="S503" s="153">
        <v>1622169082</v>
      </c>
    </row>
    <row r="504" spans="1:19" ht="12">
      <c r="A504" s="143" t="s">
        <v>331</v>
      </c>
      <c r="B504" s="153">
        <v>5471</v>
      </c>
      <c r="C504" s="153">
        <v>1750</v>
      </c>
      <c r="D504" s="153">
        <v>10591</v>
      </c>
      <c r="E504" s="153">
        <v>37707</v>
      </c>
      <c r="F504" s="153">
        <v>100017107</v>
      </c>
      <c r="N504" s="143" t="s">
        <v>331</v>
      </c>
      <c r="O504" s="153">
        <v>313703</v>
      </c>
      <c r="P504" s="153">
        <v>51973</v>
      </c>
      <c r="Q504" s="153">
        <v>390304</v>
      </c>
      <c r="R504" s="153">
        <v>972454</v>
      </c>
      <c r="S504" s="153">
        <v>12194256325</v>
      </c>
    </row>
    <row r="505" spans="1:19" ht="12">
      <c r="A505" s="143" t="s">
        <v>418</v>
      </c>
      <c r="B505" s="153">
        <v>675387</v>
      </c>
      <c r="C505" s="144" t="s">
        <v>41</v>
      </c>
      <c r="D505" s="153">
        <v>1250</v>
      </c>
      <c r="E505" s="153">
        <v>2025</v>
      </c>
      <c r="F505" s="153">
        <v>163314628</v>
      </c>
      <c r="N505" s="143" t="s">
        <v>418</v>
      </c>
      <c r="O505" s="153">
        <v>36426823</v>
      </c>
      <c r="P505" s="144" t="s">
        <v>41</v>
      </c>
      <c r="Q505" s="153">
        <v>37500</v>
      </c>
      <c r="R505" s="153">
        <v>116719</v>
      </c>
      <c r="S505" s="153">
        <v>18145020401</v>
      </c>
    </row>
    <row r="506" spans="1:19" ht="12">
      <c r="A506" s="143" t="s">
        <v>419</v>
      </c>
      <c r="B506" s="144" t="s">
        <v>41</v>
      </c>
      <c r="C506" s="144" t="s">
        <v>41</v>
      </c>
      <c r="D506" s="144" t="s">
        <v>41</v>
      </c>
      <c r="E506" s="144" t="s">
        <v>41</v>
      </c>
      <c r="F506" s="153">
        <v>210</v>
      </c>
      <c r="N506" s="143" t="s">
        <v>419</v>
      </c>
      <c r="O506" s="144" t="s">
        <v>41</v>
      </c>
      <c r="P506" s="144" t="s">
        <v>41</v>
      </c>
      <c r="Q506" s="144" t="s">
        <v>41</v>
      </c>
      <c r="R506" s="144" t="s">
        <v>41</v>
      </c>
      <c r="S506" s="153">
        <v>94833</v>
      </c>
    </row>
    <row r="507" spans="1:19" ht="12">
      <c r="A507" s="143" t="s">
        <v>420</v>
      </c>
      <c r="B507" s="144" t="s">
        <v>41</v>
      </c>
      <c r="C507" s="144" t="s">
        <v>41</v>
      </c>
      <c r="D507" s="144" t="s">
        <v>41</v>
      </c>
      <c r="E507" s="144" t="s">
        <v>41</v>
      </c>
      <c r="F507" s="153">
        <v>92213</v>
      </c>
      <c r="N507" s="143" t="s">
        <v>420</v>
      </c>
      <c r="O507" s="144" t="s">
        <v>41</v>
      </c>
      <c r="P507" s="144" t="s">
        <v>41</v>
      </c>
      <c r="Q507" s="144" t="s">
        <v>41</v>
      </c>
      <c r="R507" s="144" t="s">
        <v>41</v>
      </c>
      <c r="S507" s="153">
        <v>52246240</v>
      </c>
    </row>
    <row r="508" spans="1:19" ht="12">
      <c r="A508" s="143" t="s">
        <v>329</v>
      </c>
      <c r="B508" s="153">
        <v>766384</v>
      </c>
      <c r="C508" s="153">
        <v>441556</v>
      </c>
      <c r="D508" s="153">
        <v>127285</v>
      </c>
      <c r="E508" s="153">
        <v>6269447</v>
      </c>
      <c r="F508" s="153">
        <v>737277212</v>
      </c>
      <c r="N508" s="143" t="s">
        <v>329</v>
      </c>
      <c r="O508" s="153">
        <v>42323248</v>
      </c>
      <c r="P508" s="153">
        <v>9534461</v>
      </c>
      <c r="Q508" s="153">
        <v>3143170</v>
      </c>
      <c r="R508" s="153">
        <v>156039582</v>
      </c>
      <c r="S508" s="153">
        <v>162749660680</v>
      </c>
    </row>
    <row r="509" spans="1:19" ht="12">
      <c r="A509" s="143" t="s">
        <v>421</v>
      </c>
      <c r="B509" s="153">
        <v>177</v>
      </c>
      <c r="C509" s="144" t="s">
        <v>41</v>
      </c>
      <c r="D509" s="144" t="s">
        <v>41</v>
      </c>
      <c r="E509" s="144" t="s">
        <v>41</v>
      </c>
      <c r="F509" s="153">
        <v>3008642</v>
      </c>
      <c r="N509" s="143" t="s">
        <v>421</v>
      </c>
      <c r="O509" s="153">
        <v>10639</v>
      </c>
      <c r="P509" s="144" t="s">
        <v>41</v>
      </c>
      <c r="Q509" s="144" t="s">
        <v>41</v>
      </c>
      <c r="R509" s="144" t="s">
        <v>41</v>
      </c>
      <c r="S509" s="153">
        <v>1584151258</v>
      </c>
    </row>
    <row r="510" spans="1:19" ht="12">
      <c r="A510" s="143" t="s">
        <v>422</v>
      </c>
      <c r="B510" s="144" t="s">
        <v>41</v>
      </c>
      <c r="C510" s="144" t="s">
        <v>41</v>
      </c>
      <c r="D510" s="144" t="s">
        <v>41</v>
      </c>
      <c r="E510" s="144" t="s">
        <v>41</v>
      </c>
      <c r="F510" s="144" t="s">
        <v>41</v>
      </c>
      <c r="N510" s="143" t="s">
        <v>422</v>
      </c>
      <c r="O510" s="144" t="s">
        <v>41</v>
      </c>
      <c r="P510" s="144" t="s">
        <v>41</v>
      </c>
      <c r="Q510" s="144" t="s">
        <v>41</v>
      </c>
      <c r="R510" s="144" t="s">
        <v>41</v>
      </c>
      <c r="S510" s="144" t="s">
        <v>41</v>
      </c>
    </row>
    <row r="511" spans="1:19" ht="12">
      <c r="A511" s="143" t="s">
        <v>423</v>
      </c>
      <c r="B511" s="144" t="s">
        <v>41</v>
      </c>
      <c r="C511" s="144" t="s">
        <v>41</v>
      </c>
      <c r="D511" s="144" t="s">
        <v>41</v>
      </c>
      <c r="E511" s="144" t="s">
        <v>41</v>
      </c>
      <c r="F511" s="144" t="s">
        <v>41</v>
      </c>
      <c r="N511" s="143" t="s">
        <v>423</v>
      </c>
      <c r="O511" s="144" t="s">
        <v>41</v>
      </c>
      <c r="P511" s="144" t="s">
        <v>41</v>
      </c>
      <c r="Q511" s="144" t="s">
        <v>41</v>
      </c>
      <c r="R511" s="144" t="s">
        <v>41</v>
      </c>
      <c r="S511" s="144" t="s">
        <v>41</v>
      </c>
    </row>
    <row r="512" spans="1:19" ht="12">
      <c r="A512" s="143" t="s">
        <v>424</v>
      </c>
      <c r="B512" s="144" t="s">
        <v>41</v>
      </c>
      <c r="C512" s="144" t="s">
        <v>41</v>
      </c>
      <c r="D512" s="144" t="s">
        <v>41</v>
      </c>
      <c r="E512" s="144" t="s">
        <v>41</v>
      </c>
      <c r="F512" s="144" t="s">
        <v>41</v>
      </c>
      <c r="N512" s="143" t="s">
        <v>424</v>
      </c>
      <c r="O512" s="144" t="s">
        <v>41</v>
      </c>
      <c r="P512" s="144" t="s">
        <v>41</v>
      </c>
      <c r="Q512" s="144" t="s">
        <v>41</v>
      </c>
      <c r="R512" s="144" t="s">
        <v>41</v>
      </c>
      <c r="S512" s="144" t="s">
        <v>41</v>
      </c>
    </row>
    <row r="513" spans="1:19" ht="12">
      <c r="A513" s="143" t="s">
        <v>425</v>
      </c>
      <c r="B513" s="144" t="s">
        <v>41</v>
      </c>
      <c r="C513" s="144" t="s">
        <v>41</v>
      </c>
      <c r="D513" s="144" t="s">
        <v>41</v>
      </c>
      <c r="E513" s="144" t="s">
        <v>41</v>
      </c>
      <c r="F513" s="144" t="s">
        <v>41</v>
      </c>
      <c r="N513" s="143" t="s">
        <v>425</v>
      </c>
      <c r="O513" s="144" t="s">
        <v>41</v>
      </c>
      <c r="P513" s="144" t="s">
        <v>41</v>
      </c>
      <c r="Q513" s="144" t="s">
        <v>41</v>
      </c>
      <c r="R513" s="144" t="s">
        <v>41</v>
      </c>
      <c r="S513" s="144" t="s">
        <v>41</v>
      </c>
    </row>
    <row r="514" spans="1:19" ht="12">
      <c r="A514" s="143" t="s">
        <v>426</v>
      </c>
      <c r="B514" s="144" t="s">
        <v>41</v>
      </c>
      <c r="C514" s="144" t="s">
        <v>41</v>
      </c>
      <c r="D514" s="144" t="s">
        <v>41</v>
      </c>
      <c r="E514" s="144" t="s">
        <v>41</v>
      </c>
      <c r="F514" s="144" t="s">
        <v>41</v>
      </c>
      <c r="N514" s="143" t="s">
        <v>426</v>
      </c>
      <c r="O514" s="144" t="s">
        <v>41</v>
      </c>
      <c r="P514" s="144" t="s">
        <v>41</v>
      </c>
      <c r="Q514" s="144" t="s">
        <v>41</v>
      </c>
      <c r="R514" s="144" t="s">
        <v>41</v>
      </c>
      <c r="S514" s="144" t="s">
        <v>41</v>
      </c>
    </row>
    <row r="515" spans="1:19" ht="12">
      <c r="A515" s="143" t="s">
        <v>427</v>
      </c>
      <c r="B515" s="144" t="s">
        <v>41</v>
      </c>
      <c r="C515" s="144" t="s">
        <v>41</v>
      </c>
      <c r="D515" s="144" t="s">
        <v>41</v>
      </c>
      <c r="E515" s="144" t="s">
        <v>41</v>
      </c>
      <c r="F515" s="144" t="s">
        <v>41</v>
      </c>
      <c r="N515" s="143" t="s">
        <v>427</v>
      </c>
      <c r="O515" s="144" t="s">
        <v>41</v>
      </c>
      <c r="P515" s="144" t="s">
        <v>41</v>
      </c>
      <c r="Q515" s="144" t="s">
        <v>41</v>
      </c>
      <c r="R515" s="144" t="s">
        <v>41</v>
      </c>
      <c r="S515" s="144" t="s">
        <v>41</v>
      </c>
    </row>
    <row r="516" spans="1:19" ht="12">
      <c r="A516" s="143" t="s">
        <v>312</v>
      </c>
      <c r="B516" s="153">
        <v>11995</v>
      </c>
      <c r="C516" s="153">
        <v>107</v>
      </c>
      <c r="D516" s="153">
        <v>13487</v>
      </c>
      <c r="E516" s="153">
        <v>106533</v>
      </c>
      <c r="F516" s="153">
        <v>225883442</v>
      </c>
      <c r="N516" s="143" t="s">
        <v>312</v>
      </c>
      <c r="O516" s="153">
        <v>671597</v>
      </c>
      <c r="P516" s="153">
        <v>3165</v>
      </c>
      <c r="Q516" s="153">
        <v>1233612</v>
      </c>
      <c r="R516" s="153">
        <v>3292601</v>
      </c>
      <c r="S516" s="153">
        <v>41953700773</v>
      </c>
    </row>
    <row r="517" spans="1:19" ht="12">
      <c r="A517" s="143" t="s">
        <v>428</v>
      </c>
      <c r="B517" s="144" t="s">
        <v>41</v>
      </c>
      <c r="C517" s="144" t="s">
        <v>41</v>
      </c>
      <c r="D517" s="144" t="s">
        <v>41</v>
      </c>
      <c r="E517" s="144" t="s">
        <v>41</v>
      </c>
      <c r="F517" s="153">
        <v>94828</v>
      </c>
      <c r="N517" s="143" t="s">
        <v>428</v>
      </c>
      <c r="O517" s="144" t="s">
        <v>41</v>
      </c>
      <c r="P517" s="144" t="s">
        <v>41</v>
      </c>
      <c r="Q517" s="144" t="s">
        <v>41</v>
      </c>
      <c r="R517" s="144" t="s">
        <v>41</v>
      </c>
      <c r="S517" s="153">
        <v>34354240</v>
      </c>
    </row>
    <row r="518" spans="1:19" ht="12">
      <c r="A518" s="143" t="s">
        <v>429</v>
      </c>
      <c r="B518" s="144" t="s">
        <v>41</v>
      </c>
      <c r="C518" s="144" t="s">
        <v>41</v>
      </c>
      <c r="D518" s="144" t="s">
        <v>41</v>
      </c>
      <c r="E518" s="144" t="s">
        <v>41</v>
      </c>
      <c r="F518" s="153">
        <v>390256</v>
      </c>
      <c r="N518" s="143" t="s">
        <v>429</v>
      </c>
      <c r="O518" s="144" t="s">
        <v>41</v>
      </c>
      <c r="P518" s="144" t="s">
        <v>41</v>
      </c>
      <c r="Q518" s="144" t="s">
        <v>41</v>
      </c>
      <c r="R518" s="144" t="s">
        <v>41</v>
      </c>
      <c r="S518" s="153">
        <v>39360838</v>
      </c>
    </row>
    <row r="519" spans="1:19" ht="12">
      <c r="A519" s="143" t="s">
        <v>430</v>
      </c>
      <c r="B519" s="144" t="s">
        <v>41</v>
      </c>
      <c r="C519" s="144" t="s">
        <v>41</v>
      </c>
      <c r="D519" s="144" t="s">
        <v>41</v>
      </c>
      <c r="E519" s="144" t="s">
        <v>41</v>
      </c>
      <c r="F519" s="153">
        <v>3307</v>
      </c>
      <c r="N519" s="143" t="s">
        <v>430</v>
      </c>
      <c r="O519" s="144" t="s">
        <v>41</v>
      </c>
      <c r="P519" s="144" t="s">
        <v>41</v>
      </c>
      <c r="Q519" s="144" t="s">
        <v>41</v>
      </c>
      <c r="R519" s="144" t="s">
        <v>41</v>
      </c>
      <c r="S519" s="153">
        <v>1854375</v>
      </c>
    </row>
    <row r="520" spans="1:19" ht="12">
      <c r="A520" s="143" t="s">
        <v>431</v>
      </c>
      <c r="B520" s="153">
        <v>647</v>
      </c>
      <c r="C520" s="144" t="s">
        <v>41</v>
      </c>
      <c r="D520" s="153">
        <v>341</v>
      </c>
      <c r="E520" s="153">
        <v>12846</v>
      </c>
      <c r="F520" s="153">
        <v>5964048</v>
      </c>
      <c r="N520" s="143" t="s">
        <v>431</v>
      </c>
      <c r="O520" s="153">
        <v>39623</v>
      </c>
      <c r="P520" s="144" t="s">
        <v>41</v>
      </c>
      <c r="Q520" s="153">
        <v>24576</v>
      </c>
      <c r="R520" s="153">
        <v>773356</v>
      </c>
      <c r="S520" s="153">
        <v>859269022</v>
      </c>
    </row>
    <row r="521" spans="1:19" ht="12">
      <c r="A521" s="143" t="s">
        <v>328</v>
      </c>
      <c r="B521" s="153">
        <v>1000826</v>
      </c>
      <c r="C521" s="153">
        <v>6273</v>
      </c>
      <c r="D521" s="153">
        <v>152873</v>
      </c>
      <c r="E521" s="153">
        <v>1845781</v>
      </c>
      <c r="F521" s="153">
        <v>1657757722</v>
      </c>
      <c r="N521" s="143" t="s">
        <v>328</v>
      </c>
      <c r="O521" s="153">
        <v>49385881</v>
      </c>
      <c r="P521" s="153">
        <v>210748</v>
      </c>
      <c r="Q521" s="153">
        <v>6401109</v>
      </c>
      <c r="R521" s="153">
        <v>52246162</v>
      </c>
      <c r="S521" s="153">
        <v>353673035727</v>
      </c>
    </row>
    <row r="522" spans="1:19" ht="12">
      <c r="A522" s="143" t="s">
        <v>432</v>
      </c>
      <c r="B522" s="153">
        <v>80</v>
      </c>
      <c r="C522" s="153">
        <v>290</v>
      </c>
      <c r="D522" s="144" t="s">
        <v>41</v>
      </c>
      <c r="E522" s="153">
        <v>4173</v>
      </c>
      <c r="F522" s="153">
        <v>4106006</v>
      </c>
      <c r="N522" s="143" t="s">
        <v>432</v>
      </c>
      <c r="O522" s="153">
        <v>5122</v>
      </c>
      <c r="P522" s="153">
        <v>5861</v>
      </c>
      <c r="Q522" s="144" t="s">
        <v>41</v>
      </c>
      <c r="R522" s="153">
        <v>214166</v>
      </c>
      <c r="S522" s="153">
        <v>726117981</v>
      </c>
    </row>
    <row r="523" spans="1:19" ht="12">
      <c r="A523" s="143" t="s">
        <v>433</v>
      </c>
      <c r="B523" s="153">
        <v>303783</v>
      </c>
      <c r="C523" s="153">
        <v>33298</v>
      </c>
      <c r="D523" s="153">
        <v>255337</v>
      </c>
      <c r="E523" s="153">
        <v>952478</v>
      </c>
      <c r="F523" s="153">
        <v>1050453316</v>
      </c>
      <c r="N523" s="143" t="s">
        <v>433</v>
      </c>
      <c r="O523" s="153">
        <v>15754567</v>
      </c>
      <c r="P523" s="153">
        <v>663663</v>
      </c>
      <c r="Q523" s="153">
        <v>11907005</v>
      </c>
      <c r="R523" s="153">
        <v>26774288</v>
      </c>
      <c r="S523" s="153">
        <v>277688411326</v>
      </c>
    </row>
    <row r="524" spans="1:19" ht="12">
      <c r="A524" s="143" t="s">
        <v>434</v>
      </c>
      <c r="B524" s="144" t="s">
        <v>41</v>
      </c>
      <c r="C524" s="153">
        <v>1798</v>
      </c>
      <c r="D524" s="144" t="s">
        <v>41</v>
      </c>
      <c r="E524" s="153">
        <v>10848</v>
      </c>
      <c r="F524" s="153">
        <v>107289</v>
      </c>
      <c r="N524" s="143" t="s">
        <v>434</v>
      </c>
      <c r="O524" s="144" t="s">
        <v>41</v>
      </c>
      <c r="P524" s="153">
        <v>31690</v>
      </c>
      <c r="Q524" s="144" t="s">
        <v>41</v>
      </c>
      <c r="R524" s="153">
        <v>479563</v>
      </c>
      <c r="S524" s="153">
        <v>22363755</v>
      </c>
    </row>
    <row r="525" spans="1:19" ht="12">
      <c r="A525" s="143" t="s">
        <v>435</v>
      </c>
      <c r="B525" s="153">
        <v>24533</v>
      </c>
      <c r="C525" s="144" t="s">
        <v>41</v>
      </c>
      <c r="D525" s="144" t="s">
        <v>41</v>
      </c>
      <c r="E525" s="153">
        <v>290</v>
      </c>
      <c r="F525" s="153">
        <v>9273705</v>
      </c>
      <c r="N525" s="143" t="s">
        <v>435</v>
      </c>
      <c r="O525" s="153">
        <v>1502308</v>
      </c>
      <c r="P525" s="144" t="s">
        <v>41</v>
      </c>
      <c r="Q525" s="144" t="s">
        <v>41</v>
      </c>
      <c r="R525" s="153">
        <v>5416</v>
      </c>
      <c r="S525" s="153">
        <v>1587359105</v>
      </c>
    </row>
    <row r="526" spans="1:19" ht="12">
      <c r="A526" s="143" t="s">
        <v>436</v>
      </c>
      <c r="B526" s="144" t="s">
        <v>41</v>
      </c>
      <c r="C526" s="144" t="s">
        <v>41</v>
      </c>
      <c r="D526" s="144" t="s">
        <v>41</v>
      </c>
      <c r="E526" s="144" t="s">
        <v>41</v>
      </c>
      <c r="F526" s="144" t="s">
        <v>41</v>
      </c>
      <c r="N526" s="143" t="s">
        <v>436</v>
      </c>
      <c r="O526" s="144" t="s">
        <v>41</v>
      </c>
      <c r="P526" s="144" t="s">
        <v>41</v>
      </c>
      <c r="Q526" s="144" t="s">
        <v>41</v>
      </c>
      <c r="R526" s="144" t="s">
        <v>41</v>
      </c>
      <c r="S526" s="144" t="s">
        <v>41</v>
      </c>
    </row>
    <row r="527" spans="1:19" ht="12">
      <c r="A527" s="143" t="s">
        <v>437</v>
      </c>
      <c r="B527" s="153">
        <v>790</v>
      </c>
      <c r="C527" s="144" t="s">
        <v>41</v>
      </c>
      <c r="D527" s="144" t="s">
        <v>41</v>
      </c>
      <c r="E527" s="153">
        <v>20083</v>
      </c>
      <c r="F527" s="153">
        <v>34616845</v>
      </c>
      <c r="N527" s="143" t="s">
        <v>437</v>
      </c>
      <c r="O527" s="153">
        <v>45121</v>
      </c>
      <c r="P527" s="144" t="s">
        <v>41</v>
      </c>
      <c r="Q527" s="144" t="s">
        <v>41</v>
      </c>
      <c r="R527" s="153">
        <v>419807</v>
      </c>
      <c r="S527" s="153">
        <v>2569906028</v>
      </c>
    </row>
    <row r="528" spans="1:19" ht="12">
      <c r="A528" s="143" t="s">
        <v>438</v>
      </c>
      <c r="B528" s="153">
        <v>33</v>
      </c>
      <c r="C528" s="144" t="s">
        <v>41</v>
      </c>
      <c r="D528" s="153">
        <v>2632</v>
      </c>
      <c r="E528" s="153">
        <v>10011</v>
      </c>
      <c r="F528" s="153">
        <v>121769785</v>
      </c>
      <c r="N528" s="143" t="s">
        <v>438</v>
      </c>
      <c r="O528" s="153">
        <v>2247</v>
      </c>
      <c r="P528" s="144" t="s">
        <v>41</v>
      </c>
      <c r="Q528" s="153">
        <v>164580</v>
      </c>
      <c r="R528" s="153">
        <v>685321</v>
      </c>
      <c r="S528" s="153">
        <v>3819048838</v>
      </c>
    </row>
    <row r="529" spans="1:19" ht="12">
      <c r="A529" s="143" t="s">
        <v>439</v>
      </c>
      <c r="B529" s="153">
        <v>216</v>
      </c>
      <c r="C529" s="144" t="s">
        <v>41</v>
      </c>
      <c r="D529" s="153">
        <v>18</v>
      </c>
      <c r="E529" s="153">
        <v>13984</v>
      </c>
      <c r="F529" s="153">
        <v>4363960</v>
      </c>
      <c r="N529" s="143" t="s">
        <v>439</v>
      </c>
      <c r="O529" s="153">
        <v>40796</v>
      </c>
      <c r="P529" s="144" t="s">
        <v>41</v>
      </c>
      <c r="Q529" s="153">
        <v>2509</v>
      </c>
      <c r="R529" s="153">
        <v>977440</v>
      </c>
      <c r="S529" s="153">
        <v>681851016</v>
      </c>
    </row>
    <row r="530" spans="1:19" ht="12">
      <c r="A530" s="143" t="s">
        <v>440</v>
      </c>
      <c r="B530" s="153">
        <v>2320</v>
      </c>
      <c r="C530" s="153">
        <v>878</v>
      </c>
      <c r="D530" s="144" t="s">
        <v>41</v>
      </c>
      <c r="E530" s="153">
        <v>74751</v>
      </c>
      <c r="F530" s="153">
        <v>3860718</v>
      </c>
      <c r="N530" s="143" t="s">
        <v>440</v>
      </c>
      <c r="O530" s="153">
        <v>160845</v>
      </c>
      <c r="P530" s="153">
        <v>14658</v>
      </c>
      <c r="Q530" s="144" t="s">
        <v>41</v>
      </c>
      <c r="R530" s="153">
        <v>1398072</v>
      </c>
      <c r="S530" s="153">
        <v>157422221</v>
      </c>
    </row>
    <row r="531" spans="1:19" ht="12">
      <c r="A531" s="143" t="s">
        <v>441</v>
      </c>
      <c r="B531" s="153">
        <v>13830</v>
      </c>
      <c r="C531" s="153">
        <v>1348</v>
      </c>
      <c r="D531" s="144" t="s">
        <v>41</v>
      </c>
      <c r="E531" s="153">
        <v>3598</v>
      </c>
      <c r="F531" s="153">
        <v>13871976</v>
      </c>
      <c r="N531" s="143" t="s">
        <v>441</v>
      </c>
      <c r="O531" s="153">
        <v>673231</v>
      </c>
      <c r="P531" s="153">
        <v>23241</v>
      </c>
      <c r="Q531" s="144" t="s">
        <v>41</v>
      </c>
      <c r="R531" s="153">
        <v>72926</v>
      </c>
      <c r="S531" s="153">
        <v>934204755</v>
      </c>
    </row>
    <row r="532" spans="1:19" ht="12">
      <c r="A532" s="143" t="s">
        <v>442</v>
      </c>
      <c r="B532" s="144" t="s">
        <v>41</v>
      </c>
      <c r="C532" s="144" t="s">
        <v>41</v>
      </c>
      <c r="D532" s="144" t="s">
        <v>41</v>
      </c>
      <c r="E532" s="144" t="s">
        <v>41</v>
      </c>
      <c r="F532" s="144" t="s">
        <v>41</v>
      </c>
      <c r="N532" s="143" t="s">
        <v>442</v>
      </c>
      <c r="O532" s="144" t="s">
        <v>41</v>
      </c>
      <c r="P532" s="144" t="s">
        <v>41</v>
      </c>
      <c r="Q532" s="144" t="s">
        <v>41</v>
      </c>
      <c r="R532" s="144" t="s">
        <v>41</v>
      </c>
      <c r="S532" s="144" t="s">
        <v>41</v>
      </c>
    </row>
    <row r="533" spans="1:19" ht="12">
      <c r="A533" s="143" t="s">
        <v>443</v>
      </c>
      <c r="B533" s="153">
        <v>17</v>
      </c>
      <c r="C533" s="144" t="s">
        <v>41</v>
      </c>
      <c r="D533" s="153">
        <v>860</v>
      </c>
      <c r="E533" s="153">
        <v>1689</v>
      </c>
      <c r="F533" s="153">
        <v>2190606</v>
      </c>
      <c r="N533" s="143" t="s">
        <v>443</v>
      </c>
      <c r="O533" s="153">
        <v>958</v>
      </c>
      <c r="P533" s="144" t="s">
        <v>41</v>
      </c>
      <c r="Q533" s="153">
        <v>40322</v>
      </c>
      <c r="R533" s="153">
        <v>78902</v>
      </c>
      <c r="S533" s="153">
        <v>319094856</v>
      </c>
    </row>
    <row r="534" spans="1:19" ht="12">
      <c r="A534" s="143" t="s">
        <v>310</v>
      </c>
      <c r="B534" s="153">
        <v>217295</v>
      </c>
      <c r="C534" s="153">
        <v>880</v>
      </c>
      <c r="D534" s="153">
        <v>137604</v>
      </c>
      <c r="E534" s="153">
        <v>490973</v>
      </c>
      <c r="F534" s="153">
        <v>128415005</v>
      </c>
      <c r="N534" s="143" t="s">
        <v>310</v>
      </c>
      <c r="O534" s="153">
        <v>11348613</v>
      </c>
      <c r="P534" s="153">
        <v>26744</v>
      </c>
      <c r="Q534" s="153">
        <v>7652393</v>
      </c>
      <c r="R534" s="153">
        <v>14017743</v>
      </c>
      <c r="S534" s="153">
        <v>27974125591</v>
      </c>
    </row>
    <row r="535" spans="1:19" ht="12">
      <c r="A535" s="143" t="s">
        <v>444</v>
      </c>
      <c r="B535" s="144" t="s">
        <v>41</v>
      </c>
      <c r="C535" s="144" t="s">
        <v>41</v>
      </c>
      <c r="D535" s="144" t="s">
        <v>41</v>
      </c>
      <c r="E535" s="144" t="s">
        <v>41</v>
      </c>
      <c r="F535" s="153">
        <v>1854</v>
      </c>
      <c r="N535" s="143" t="s">
        <v>444</v>
      </c>
      <c r="O535" s="144" t="s">
        <v>41</v>
      </c>
      <c r="P535" s="144" t="s">
        <v>41</v>
      </c>
      <c r="Q535" s="144" t="s">
        <v>41</v>
      </c>
      <c r="R535" s="144" t="s">
        <v>41</v>
      </c>
      <c r="S535" s="153">
        <v>247254</v>
      </c>
    </row>
    <row r="536" spans="1:19" ht="12">
      <c r="A536" s="143" t="s">
        <v>445</v>
      </c>
      <c r="B536" s="144" t="s">
        <v>41</v>
      </c>
      <c r="C536" s="144" t="s">
        <v>41</v>
      </c>
      <c r="D536" s="144" t="s">
        <v>41</v>
      </c>
      <c r="E536" s="153">
        <v>1</v>
      </c>
      <c r="F536" s="153">
        <v>4086398</v>
      </c>
      <c r="N536" s="143" t="s">
        <v>445</v>
      </c>
      <c r="O536" s="144" t="s">
        <v>41</v>
      </c>
      <c r="P536" s="144" t="s">
        <v>41</v>
      </c>
      <c r="Q536" s="144" t="s">
        <v>41</v>
      </c>
      <c r="R536" s="153">
        <v>10</v>
      </c>
      <c r="S536" s="153">
        <v>906296772</v>
      </c>
    </row>
    <row r="537" spans="1:19" ht="12">
      <c r="A537" s="143" t="s">
        <v>446</v>
      </c>
      <c r="B537" s="144" t="s">
        <v>41</v>
      </c>
      <c r="C537" s="144" t="s">
        <v>41</v>
      </c>
      <c r="D537" s="144" t="s">
        <v>41</v>
      </c>
      <c r="E537" s="144" t="s">
        <v>41</v>
      </c>
      <c r="F537" s="153">
        <v>52837</v>
      </c>
      <c r="N537" s="143" t="s">
        <v>446</v>
      </c>
      <c r="O537" s="144" t="s">
        <v>41</v>
      </c>
      <c r="P537" s="144" t="s">
        <v>41</v>
      </c>
      <c r="Q537" s="144" t="s">
        <v>41</v>
      </c>
      <c r="R537" s="144" t="s">
        <v>41</v>
      </c>
      <c r="S537" s="153">
        <v>20202374</v>
      </c>
    </row>
    <row r="538" spans="1:19" ht="12">
      <c r="A538" s="143" t="s">
        <v>447</v>
      </c>
      <c r="B538" s="144" t="s">
        <v>41</v>
      </c>
      <c r="C538" s="144" t="s">
        <v>41</v>
      </c>
      <c r="D538" s="144" t="s">
        <v>41</v>
      </c>
      <c r="E538" s="153">
        <v>17894</v>
      </c>
      <c r="F538" s="153">
        <v>2238279</v>
      </c>
      <c r="N538" s="143" t="s">
        <v>447</v>
      </c>
      <c r="O538" s="144" t="s">
        <v>41</v>
      </c>
      <c r="P538" s="144" t="s">
        <v>41</v>
      </c>
      <c r="Q538" s="144" t="s">
        <v>41</v>
      </c>
      <c r="R538" s="153">
        <v>370299</v>
      </c>
      <c r="S538" s="153">
        <v>117502802</v>
      </c>
    </row>
    <row r="539" spans="1:19" ht="12">
      <c r="A539" s="143" t="s">
        <v>448</v>
      </c>
      <c r="B539" s="144" t="s">
        <v>41</v>
      </c>
      <c r="C539" s="153">
        <v>10486</v>
      </c>
      <c r="D539" s="144" t="s">
        <v>41</v>
      </c>
      <c r="E539" s="153">
        <v>104742</v>
      </c>
      <c r="F539" s="153">
        <v>796676</v>
      </c>
      <c r="N539" s="143" t="s">
        <v>448</v>
      </c>
      <c r="O539" s="144" t="s">
        <v>41</v>
      </c>
      <c r="P539" s="153">
        <v>160559</v>
      </c>
      <c r="Q539" s="144" t="s">
        <v>41</v>
      </c>
      <c r="R539" s="153">
        <v>2382848</v>
      </c>
      <c r="S539" s="153">
        <v>137278086</v>
      </c>
    </row>
    <row r="540" spans="1:19" ht="12">
      <c r="A540" s="143" t="s">
        <v>449</v>
      </c>
      <c r="B540" s="144" t="s">
        <v>41</v>
      </c>
      <c r="C540" s="153">
        <v>252</v>
      </c>
      <c r="D540" s="153">
        <v>2</v>
      </c>
      <c r="E540" s="153">
        <v>29187</v>
      </c>
      <c r="F540" s="153">
        <v>22211599</v>
      </c>
      <c r="N540" s="143" t="s">
        <v>449</v>
      </c>
      <c r="O540" s="144" t="s">
        <v>41</v>
      </c>
      <c r="P540" s="153">
        <v>23203</v>
      </c>
      <c r="Q540" s="153">
        <v>350</v>
      </c>
      <c r="R540" s="153">
        <v>883498</v>
      </c>
      <c r="S540" s="153">
        <v>22962679696</v>
      </c>
    </row>
    <row r="541" spans="1:19" ht="12">
      <c r="A541" s="143" t="s">
        <v>450</v>
      </c>
      <c r="B541" s="144" t="s">
        <v>41</v>
      </c>
      <c r="C541" s="144" t="s">
        <v>41</v>
      </c>
      <c r="D541" s="144" t="s">
        <v>41</v>
      </c>
      <c r="E541" s="144" t="s">
        <v>41</v>
      </c>
      <c r="F541" s="153">
        <v>2</v>
      </c>
      <c r="N541" s="143" t="s">
        <v>450</v>
      </c>
      <c r="O541" s="144" t="s">
        <v>41</v>
      </c>
      <c r="P541" s="144" t="s">
        <v>41</v>
      </c>
      <c r="Q541" s="144" t="s">
        <v>41</v>
      </c>
      <c r="R541" s="144" t="s">
        <v>41</v>
      </c>
      <c r="S541" s="153">
        <v>16066</v>
      </c>
    </row>
    <row r="542" spans="1:19" ht="12">
      <c r="A542" s="143" t="s">
        <v>451</v>
      </c>
      <c r="B542" s="153">
        <v>22152</v>
      </c>
      <c r="C542" s="144" t="s">
        <v>41</v>
      </c>
      <c r="D542" s="144" t="s">
        <v>41</v>
      </c>
      <c r="E542" s="144" t="s">
        <v>41</v>
      </c>
      <c r="F542" s="153">
        <v>1733252</v>
      </c>
      <c r="N542" s="143" t="s">
        <v>451</v>
      </c>
      <c r="O542" s="153">
        <v>1933854</v>
      </c>
      <c r="P542" s="144" t="s">
        <v>41</v>
      </c>
      <c r="Q542" s="144" t="s">
        <v>41</v>
      </c>
      <c r="R542" s="144" t="s">
        <v>41</v>
      </c>
      <c r="S542" s="153">
        <v>345225676</v>
      </c>
    </row>
    <row r="543" spans="1:19" ht="12">
      <c r="A543" s="143" t="s">
        <v>327</v>
      </c>
      <c r="B543" s="153">
        <v>89992</v>
      </c>
      <c r="C543" s="153">
        <v>12631</v>
      </c>
      <c r="D543" s="153">
        <v>60294</v>
      </c>
      <c r="E543" s="153">
        <v>73664</v>
      </c>
      <c r="F543" s="153">
        <v>121732751</v>
      </c>
      <c r="N543" s="143" t="s">
        <v>327</v>
      </c>
      <c r="O543" s="153">
        <v>5535414</v>
      </c>
      <c r="P543" s="153">
        <v>203165</v>
      </c>
      <c r="Q543" s="153">
        <v>2594784</v>
      </c>
      <c r="R543" s="153">
        <v>1976786</v>
      </c>
      <c r="S543" s="153">
        <v>17849908981</v>
      </c>
    </row>
    <row r="544" spans="1:19" ht="12">
      <c r="A544" s="143" t="s">
        <v>452</v>
      </c>
      <c r="B544" s="144" t="s">
        <v>41</v>
      </c>
      <c r="C544" s="144" t="s">
        <v>41</v>
      </c>
      <c r="D544" s="144" t="s">
        <v>41</v>
      </c>
      <c r="E544" s="153">
        <v>221</v>
      </c>
      <c r="F544" s="153">
        <v>2712996</v>
      </c>
      <c r="N544" s="143" t="s">
        <v>452</v>
      </c>
      <c r="O544" s="144" t="s">
        <v>41</v>
      </c>
      <c r="P544" s="144" t="s">
        <v>41</v>
      </c>
      <c r="Q544" s="144" t="s">
        <v>41</v>
      </c>
      <c r="R544" s="153">
        <v>3812</v>
      </c>
      <c r="S544" s="153">
        <v>211126009</v>
      </c>
    </row>
    <row r="545" spans="1:19" ht="12">
      <c r="A545" s="143" t="s">
        <v>321</v>
      </c>
      <c r="B545" s="153">
        <v>81554</v>
      </c>
      <c r="C545" s="153">
        <v>326</v>
      </c>
      <c r="D545" s="153">
        <v>30539</v>
      </c>
      <c r="E545" s="153">
        <v>717250</v>
      </c>
      <c r="F545" s="153">
        <v>327680136</v>
      </c>
      <c r="N545" s="143" t="s">
        <v>321</v>
      </c>
      <c r="O545" s="153">
        <v>4162356</v>
      </c>
      <c r="P545" s="153">
        <v>10372</v>
      </c>
      <c r="Q545" s="153">
        <v>961984</v>
      </c>
      <c r="R545" s="153">
        <v>20028820</v>
      </c>
      <c r="S545" s="153">
        <v>72731418368</v>
      </c>
    </row>
    <row r="546" spans="1:19" ht="12">
      <c r="A546" s="143" t="s">
        <v>453</v>
      </c>
      <c r="B546" s="144" t="s">
        <v>41</v>
      </c>
      <c r="C546" s="144" t="s">
        <v>41</v>
      </c>
      <c r="D546" s="144" t="s">
        <v>41</v>
      </c>
      <c r="E546" s="153">
        <v>170197</v>
      </c>
      <c r="F546" s="153">
        <v>39828307</v>
      </c>
      <c r="N546" s="143" t="s">
        <v>453</v>
      </c>
      <c r="O546" s="144" t="s">
        <v>41</v>
      </c>
      <c r="P546" s="144" t="s">
        <v>41</v>
      </c>
      <c r="Q546" s="144" t="s">
        <v>41</v>
      </c>
      <c r="R546" s="153">
        <v>3324018</v>
      </c>
      <c r="S546" s="153">
        <v>7249146468</v>
      </c>
    </row>
    <row r="547" spans="1:19" ht="12">
      <c r="A547" s="143" t="s">
        <v>330</v>
      </c>
      <c r="B547" s="153">
        <v>4852</v>
      </c>
      <c r="C547" s="153">
        <v>60</v>
      </c>
      <c r="D547" s="153">
        <v>27418</v>
      </c>
      <c r="E547" s="153">
        <v>93147</v>
      </c>
      <c r="F547" s="153">
        <v>103821684</v>
      </c>
      <c r="N547" s="143" t="s">
        <v>330</v>
      </c>
      <c r="O547" s="153">
        <v>274278</v>
      </c>
      <c r="P547" s="153">
        <v>2689</v>
      </c>
      <c r="Q547" s="153">
        <v>1377994</v>
      </c>
      <c r="R547" s="153">
        <v>3651385</v>
      </c>
      <c r="S547" s="153">
        <v>28677252851</v>
      </c>
    </row>
    <row r="548" spans="1:19" ht="12">
      <c r="A548" s="143" t="s">
        <v>454</v>
      </c>
      <c r="B548" s="153">
        <v>303400</v>
      </c>
      <c r="C548" s="144" t="s">
        <v>41</v>
      </c>
      <c r="D548" s="144" t="s">
        <v>41</v>
      </c>
      <c r="E548" s="153">
        <v>31848</v>
      </c>
      <c r="F548" s="153">
        <v>96827916</v>
      </c>
      <c r="N548" s="143" t="s">
        <v>454</v>
      </c>
      <c r="O548" s="153">
        <v>16454753</v>
      </c>
      <c r="P548" s="144" t="s">
        <v>41</v>
      </c>
      <c r="Q548" s="144" t="s">
        <v>41</v>
      </c>
      <c r="R548" s="153">
        <v>1133305</v>
      </c>
      <c r="S548" s="153">
        <v>19505041538</v>
      </c>
    </row>
    <row r="549" spans="1:19" ht="12">
      <c r="A549" s="143" t="s">
        <v>455</v>
      </c>
      <c r="B549" s="144" t="s">
        <v>41</v>
      </c>
      <c r="C549" s="153">
        <v>2602</v>
      </c>
      <c r="D549" s="144" t="s">
        <v>41</v>
      </c>
      <c r="E549" s="153">
        <v>0</v>
      </c>
      <c r="F549" s="153">
        <v>105064528</v>
      </c>
      <c r="N549" s="143" t="s">
        <v>455</v>
      </c>
      <c r="O549" s="144" t="s">
        <v>41</v>
      </c>
      <c r="P549" s="153">
        <v>49545</v>
      </c>
      <c r="Q549" s="144" t="s">
        <v>41</v>
      </c>
      <c r="R549" s="153">
        <v>6</v>
      </c>
      <c r="S549" s="153">
        <v>32157970603</v>
      </c>
    </row>
    <row r="550" spans="1:19" ht="12">
      <c r="A550" s="143" t="s">
        <v>456</v>
      </c>
      <c r="B550" s="144" t="s">
        <v>41</v>
      </c>
      <c r="C550" s="144" t="s">
        <v>41</v>
      </c>
      <c r="D550" s="144" t="s">
        <v>41</v>
      </c>
      <c r="E550" s="144" t="s">
        <v>41</v>
      </c>
      <c r="F550" s="153">
        <v>1453</v>
      </c>
      <c r="N550" s="143" t="s">
        <v>456</v>
      </c>
      <c r="O550" s="144" t="s">
        <v>41</v>
      </c>
      <c r="P550" s="144" t="s">
        <v>41</v>
      </c>
      <c r="Q550" s="144" t="s">
        <v>41</v>
      </c>
      <c r="R550" s="144" t="s">
        <v>41</v>
      </c>
      <c r="S550" s="153">
        <v>353085</v>
      </c>
    </row>
    <row r="551" spans="1:19" ht="12">
      <c r="A551" s="143" t="s">
        <v>457</v>
      </c>
      <c r="B551" s="153">
        <v>339958</v>
      </c>
      <c r="C551" s="144" t="s">
        <v>41</v>
      </c>
      <c r="D551" s="144" t="s">
        <v>41</v>
      </c>
      <c r="E551" s="153">
        <v>0</v>
      </c>
      <c r="F551" s="153">
        <v>8995951</v>
      </c>
      <c r="N551" s="143" t="s">
        <v>457</v>
      </c>
      <c r="O551" s="153">
        <v>20079826</v>
      </c>
      <c r="P551" s="144" t="s">
        <v>41</v>
      </c>
      <c r="Q551" s="144" t="s">
        <v>41</v>
      </c>
      <c r="R551" s="153">
        <v>57</v>
      </c>
      <c r="S551" s="153">
        <v>3481524629</v>
      </c>
    </row>
    <row r="552" spans="1:19" ht="12">
      <c r="A552" s="143" t="s">
        <v>458</v>
      </c>
      <c r="B552" s="153">
        <v>9936</v>
      </c>
      <c r="C552" s="144" t="s">
        <v>41</v>
      </c>
      <c r="D552" s="144" t="s">
        <v>41</v>
      </c>
      <c r="E552" s="144" t="s">
        <v>41</v>
      </c>
      <c r="F552" s="153">
        <v>22916469</v>
      </c>
      <c r="N552" s="143" t="s">
        <v>458</v>
      </c>
      <c r="O552" s="153">
        <v>1836651</v>
      </c>
      <c r="P552" s="144" t="s">
        <v>41</v>
      </c>
      <c r="Q552" s="144" t="s">
        <v>41</v>
      </c>
      <c r="R552" s="144" t="s">
        <v>41</v>
      </c>
      <c r="S552" s="153">
        <v>3750084701</v>
      </c>
    </row>
    <row r="553" spans="1:19" ht="12">
      <c r="A553" s="143" t="s">
        <v>459</v>
      </c>
      <c r="B553" s="153">
        <v>6101</v>
      </c>
      <c r="C553" s="144" t="s">
        <v>41</v>
      </c>
      <c r="D553" s="153">
        <v>1856</v>
      </c>
      <c r="E553" s="153">
        <v>15769</v>
      </c>
      <c r="F553" s="153">
        <v>14304358</v>
      </c>
      <c r="N553" s="143" t="s">
        <v>459</v>
      </c>
      <c r="O553" s="153">
        <v>201717</v>
      </c>
      <c r="P553" s="144" t="s">
        <v>41</v>
      </c>
      <c r="Q553" s="153">
        <v>114756</v>
      </c>
      <c r="R553" s="153">
        <v>1100619</v>
      </c>
      <c r="S553" s="153">
        <v>2714789684</v>
      </c>
    </row>
    <row r="554" spans="1:19" ht="12">
      <c r="A554" s="143" t="s">
        <v>326</v>
      </c>
      <c r="B554" s="153">
        <v>791124</v>
      </c>
      <c r="C554" s="153">
        <v>116050</v>
      </c>
      <c r="D554" s="153">
        <v>148936</v>
      </c>
      <c r="E554" s="153">
        <v>4660104</v>
      </c>
      <c r="F554" s="153">
        <v>1083107310</v>
      </c>
      <c r="N554" s="143" t="s">
        <v>326</v>
      </c>
      <c r="O554" s="153">
        <v>37231123</v>
      </c>
      <c r="P554" s="153">
        <v>2316088</v>
      </c>
      <c r="Q554" s="153">
        <v>5594918</v>
      </c>
      <c r="R554" s="153">
        <v>107073224</v>
      </c>
      <c r="S554" s="153">
        <v>224708906939</v>
      </c>
    </row>
    <row r="555" spans="1:19" ht="12">
      <c r="A555" s="143" t="s">
        <v>460</v>
      </c>
      <c r="B555" s="153">
        <v>11755</v>
      </c>
      <c r="C555" s="153">
        <v>42608</v>
      </c>
      <c r="D555" s="144" t="s">
        <v>41</v>
      </c>
      <c r="E555" s="153">
        <v>19227</v>
      </c>
      <c r="F555" s="153">
        <v>2020424</v>
      </c>
      <c r="N555" s="143" t="s">
        <v>460</v>
      </c>
      <c r="O555" s="153">
        <v>805215</v>
      </c>
      <c r="P555" s="153">
        <v>663277</v>
      </c>
      <c r="Q555" s="144" t="s">
        <v>41</v>
      </c>
      <c r="R555" s="153">
        <v>555904</v>
      </c>
      <c r="S555" s="153">
        <v>314165541</v>
      </c>
    </row>
    <row r="556" spans="1:19" ht="12">
      <c r="A556" s="143" t="s">
        <v>461</v>
      </c>
      <c r="B556" s="153">
        <v>94513</v>
      </c>
      <c r="C556" s="144" t="s">
        <v>41</v>
      </c>
      <c r="D556" s="144" t="s">
        <v>41</v>
      </c>
      <c r="E556" s="153">
        <v>13010</v>
      </c>
      <c r="F556" s="153">
        <v>21681995</v>
      </c>
      <c r="N556" s="143" t="s">
        <v>461</v>
      </c>
      <c r="O556" s="153">
        <v>3986983</v>
      </c>
      <c r="P556" s="144" t="s">
        <v>41</v>
      </c>
      <c r="Q556" s="144" t="s">
        <v>41</v>
      </c>
      <c r="R556" s="153">
        <v>353960</v>
      </c>
      <c r="S556" s="153">
        <v>2997130588</v>
      </c>
    </row>
    <row r="557" spans="1:19" ht="12">
      <c r="A557" s="143" t="s">
        <v>462</v>
      </c>
      <c r="B557" s="153">
        <v>0</v>
      </c>
      <c r="C557" s="144" t="s">
        <v>41</v>
      </c>
      <c r="D557" s="144" t="s">
        <v>41</v>
      </c>
      <c r="E557" s="144" t="s">
        <v>41</v>
      </c>
      <c r="F557" s="153">
        <v>72178871</v>
      </c>
      <c r="N557" s="143" t="s">
        <v>462</v>
      </c>
      <c r="O557" s="153">
        <v>6</v>
      </c>
      <c r="P557" s="144" t="s">
        <v>41</v>
      </c>
      <c r="Q557" s="144" t="s">
        <v>41</v>
      </c>
      <c r="R557" s="144" t="s">
        <v>41</v>
      </c>
      <c r="S557" s="153">
        <v>55178131742</v>
      </c>
    </row>
    <row r="558" spans="1:19" ht="12">
      <c r="A558" s="143" t="s">
        <v>463</v>
      </c>
      <c r="B558" s="153">
        <v>1271</v>
      </c>
      <c r="C558" s="144" t="s">
        <v>41</v>
      </c>
      <c r="D558" s="144" t="s">
        <v>41</v>
      </c>
      <c r="E558" s="144" t="s">
        <v>41</v>
      </c>
      <c r="F558" s="153">
        <v>20392687</v>
      </c>
      <c r="N558" s="143" t="s">
        <v>463</v>
      </c>
      <c r="O558" s="153">
        <v>101470</v>
      </c>
      <c r="P558" s="144" t="s">
        <v>41</v>
      </c>
      <c r="Q558" s="144" t="s">
        <v>41</v>
      </c>
      <c r="R558" s="144" t="s">
        <v>41</v>
      </c>
      <c r="S558" s="153">
        <v>1875248417</v>
      </c>
    </row>
    <row r="559" spans="1:19" ht="12">
      <c r="A559" s="143" t="s">
        <v>464</v>
      </c>
      <c r="B559" s="153">
        <v>2442</v>
      </c>
      <c r="C559" s="144" t="s">
        <v>41</v>
      </c>
      <c r="D559" s="144" t="s">
        <v>41</v>
      </c>
      <c r="E559" s="153">
        <v>200</v>
      </c>
      <c r="F559" s="153">
        <v>581400</v>
      </c>
      <c r="N559" s="143" t="s">
        <v>464</v>
      </c>
      <c r="O559" s="153">
        <v>134500</v>
      </c>
      <c r="P559" s="144" t="s">
        <v>41</v>
      </c>
      <c r="Q559" s="144" t="s">
        <v>41</v>
      </c>
      <c r="R559" s="153">
        <v>4750</v>
      </c>
      <c r="S559" s="153">
        <v>234606981</v>
      </c>
    </row>
    <row r="560" spans="1:19" ht="12">
      <c r="A560" s="143" t="s">
        <v>465</v>
      </c>
      <c r="B560" s="144" t="s">
        <v>41</v>
      </c>
      <c r="C560" s="144" t="s">
        <v>41</v>
      </c>
      <c r="D560" s="144" t="s">
        <v>41</v>
      </c>
      <c r="E560" s="144" t="s">
        <v>41</v>
      </c>
      <c r="F560" s="153">
        <v>2449274</v>
      </c>
      <c r="N560" s="143" t="s">
        <v>465</v>
      </c>
      <c r="O560" s="144" t="s">
        <v>41</v>
      </c>
      <c r="P560" s="144" t="s">
        <v>41</v>
      </c>
      <c r="Q560" s="144" t="s">
        <v>41</v>
      </c>
      <c r="R560" s="144" t="s">
        <v>41</v>
      </c>
      <c r="S560" s="153">
        <v>651726596</v>
      </c>
    </row>
    <row r="561" spans="1:19" ht="12">
      <c r="A561" s="143" t="s">
        <v>466</v>
      </c>
      <c r="B561" s="144" t="s">
        <v>41</v>
      </c>
      <c r="C561" s="144" t="s">
        <v>41</v>
      </c>
      <c r="D561" s="144" t="s">
        <v>41</v>
      </c>
      <c r="E561" s="144" t="s">
        <v>41</v>
      </c>
      <c r="F561" s="153">
        <v>15064</v>
      </c>
      <c r="N561" s="143" t="s">
        <v>466</v>
      </c>
      <c r="O561" s="144" t="s">
        <v>41</v>
      </c>
      <c r="P561" s="144" t="s">
        <v>41</v>
      </c>
      <c r="Q561" s="144" t="s">
        <v>41</v>
      </c>
      <c r="R561" s="144" t="s">
        <v>41</v>
      </c>
      <c r="S561" s="153">
        <v>3155377</v>
      </c>
    </row>
    <row r="562" spans="1:19" ht="12">
      <c r="A562" s="143" t="s">
        <v>467</v>
      </c>
      <c r="B562" s="153">
        <v>1545</v>
      </c>
      <c r="C562" s="144" t="s">
        <v>41</v>
      </c>
      <c r="D562" s="144" t="s">
        <v>41</v>
      </c>
      <c r="E562" s="144" t="s">
        <v>41</v>
      </c>
      <c r="F562" s="153">
        <v>357200</v>
      </c>
      <c r="N562" s="143" t="s">
        <v>467</v>
      </c>
      <c r="O562" s="153">
        <v>95109</v>
      </c>
      <c r="P562" s="144" t="s">
        <v>41</v>
      </c>
      <c r="Q562" s="144" t="s">
        <v>41</v>
      </c>
      <c r="R562" s="144" t="s">
        <v>41</v>
      </c>
      <c r="S562" s="153">
        <v>64344975</v>
      </c>
    </row>
    <row r="563" spans="1:19" ht="12">
      <c r="A563" s="143" t="s">
        <v>468</v>
      </c>
      <c r="B563" s="144" t="s">
        <v>41</v>
      </c>
      <c r="C563" s="144" t="s">
        <v>41</v>
      </c>
      <c r="D563" s="144" t="s">
        <v>41</v>
      </c>
      <c r="E563" s="153">
        <v>3310</v>
      </c>
      <c r="F563" s="153">
        <v>59583</v>
      </c>
      <c r="N563" s="143" t="s">
        <v>468</v>
      </c>
      <c r="O563" s="144" t="s">
        <v>41</v>
      </c>
      <c r="P563" s="144" t="s">
        <v>41</v>
      </c>
      <c r="Q563" s="144" t="s">
        <v>41</v>
      </c>
      <c r="R563" s="153">
        <v>148781</v>
      </c>
      <c r="S563" s="153">
        <v>18434010</v>
      </c>
    </row>
    <row r="564" spans="1:19" ht="12">
      <c r="A564" s="143" t="s">
        <v>469</v>
      </c>
      <c r="B564" s="144" t="s">
        <v>41</v>
      </c>
      <c r="C564" s="144" t="s">
        <v>41</v>
      </c>
      <c r="D564" s="144" t="s">
        <v>41</v>
      </c>
      <c r="E564" s="144" t="s">
        <v>41</v>
      </c>
      <c r="F564" s="153">
        <v>5796</v>
      </c>
      <c r="N564" s="143" t="s">
        <v>469</v>
      </c>
      <c r="O564" s="144" t="s">
        <v>41</v>
      </c>
      <c r="P564" s="144" t="s">
        <v>41</v>
      </c>
      <c r="Q564" s="144" t="s">
        <v>41</v>
      </c>
      <c r="R564" s="144" t="s">
        <v>41</v>
      </c>
      <c r="S564" s="153">
        <v>2565470</v>
      </c>
    </row>
    <row r="565" spans="1:19" ht="12">
      <c r="A565" s="143" t="s">
        <v>470</v>
      </c>
      <c r="B565" s="153">
        <v>0</v>
      </c>
      <c r="C565" s="144" t="s">
        <v>41</v>
      </c>
      <c r="D565" s="144" t="s">
        <v>41</v>
      </c>
      <c r="E565" s="153">
        <v>9</v>
      </c>
      <c r="F565" s="153">
        <v>68182046</v>
      </c>
      <c r="N565" s="143" t="s">
        <v>470</v>
      </c>
      <c r="O565" s="153">
        <v>5</v>
      </c>
      <c r="P565" s="144" t="s">
        <v>41</v>
      </c>
      <c r="Q565" s="144" t="s">
        <v>41</v>
      </c>
      <c r="R565" s="153">
        <v>3101</v>
      </c>
      <c r="S565" s="153">
        <v>45291611877</v>
      </c>
    </row>
    <row r="566" spans="1:19" ht="12">
      <c r="A566" s="143" t="s">
        <v>471</v>
      </c>
      <c r="B566" s="153">
        <v>27210</v>
      </c>
      <c r="C566" s="144" t="s">
        <v>41</v>
      </c>
      <c r="D566" s="153">
        <v>180</v>
      </c>
      <c r="E566" s="153">
        <v>93695</v>
      </c>
      <c r="F566" s="153">
        <v>10609743</v>
      </c>
      <c r="N566" s="143" t="s">
        <v>471</v>
      </c>
      <c r="O566" s="153">
        <v>1496247</v>
      </c>
      <c r="P566" s="144" t="s">
        <v>41</v>
      </c>
      <c r="Q566" s="153">
        <v>10096</v>
      </c>
      <c r="R566" s="153">
        <v>2015578</v>
      </c>
      <c r="S566" s="153">
        <v>4941042169</v>
      </c>
    </row>
    <row r="567" spans="1:19" ht="12">
      <c r="A567" s="143" t="s">
        <v>472</v>
      </c>
      <c r="B567" s="144" t="s">
        <v>41</v>
      </c>
      <c r="C567" s="144" t="s">
        <v>41</v>
      </c>
      <c r="D567" s="144" t="s">
        <v>41</v>
      </c>
      <c r="E567" s="144" t="s">
        <v>41</v>
      </c>
      <c r="F567" s="153">
        <v>213434</v>
      </c>
      <c r="N567" s="143" t="s">
        <v>472</v>
      </c>
      <c r="O567" s="144" t="s">
        <v>41</v>
      </c>
      <c r="P567" s="144" t="s">
        <v>41</v>
      </c>
      <c r="Q567" s="144" t="s">
        <v>41</v>
      </c>
      <c r="R567" s="144" t="s">
        <v>41</v>
      </c>
      <c r="S567" s="153">
        <v>2339053577</v>
      </c>
    </row>
    <row r="568" spans="1:19" ht="12">
      <c r="A568" s="143" t="s">
        <v>473</v>
      </c>
      <c r="B568" s="153">
        <v>9853</v>
      </c>
      <c r="C568" s="153">
        <v>3</v>
      </c>
      <c r="D568" s="144" t="s">
        <v>41</v>
      </c>
      <c r="E568" s="153">
        <v>4</v>
      </c>
      <c r="F568" s="153">
        <v>7460060</v>
      </c>
      <c r="N568" s="143" t="s">
        <v>473</v>
      </c>
      <c r="O568" s="153">
        <v>723756</v>
      </c>
      <c r="P568" s="153">
        <v>79</v>
      </c>
      <c r="Q568" s="144" t="s">
        <v>41</v>
      </c>
      <c r="R568" s="153">
        <v>877</v>
      </c>
      <c r="S568" s="153">
        <v>5974148811</v>
      </c>
    </row>
    <row r="569" spans="1:19" ht="12">
      <c r="A569" s="143" t="s">
        <v>474</v>
      </c>
      <c r="B569" s="144" t="s">
        <v>41</v>
      </c>
      <c r="C569" s="144" t="s">
        <v>41</v>
      </c>
      <c r="D569" s="144" t="s">
        <v>41</v>
      </c>
      <c r="E569" s="144" t="s">
        <v>41</v>
      </c>
      <c r="F569" s="153">
        <v>201311</v>
      </c>
      <c r="N569" s="143" t="s">
        <v>474</v>
      </c>
      <c r="O569" s="144" t="s">
        <v>41</v>
      </c>
      <c r="P569" s="144" t="s">
        <v>41</v>
      </c>
      <c r="Q569" s="144" t="s">
        <v>41</v>
      </c>
      <c r="R569" s="144" t="s">
        <v>41</v>
      </c>
      <c r="S569" s="153">
        <v>136326728</v>
      </c>
    </row>
    <row r="570" spans="1:19" ht="12">
      <c r="A570" s="143" t="s">
        <v>475</v>
      </c>
      <c r="B570" s="153">
        <v>229119</v>
      </c>
      <c r="C570" s="144" t="s">
        <v>41</v>
      </c>
      <c r="D570" s="153">
        <v>6</v>
      </c>
      <c r="E570" s="153">
        <v>1</v>
      </c>
      <c r="F570" s="153">
        <v>54891387</v>
      </c>
      <c r="N570" s="143" t="s">
        <v>475</v>
      </c>
      <c r="O570" s="153">
        <v>12846820</v>
      </c>
      <c r="P570" s="144" t="s">
        <v>41</v>
      </c>
      <c r="Q570" s="153">
        <v>1169</v>
      </c>
      <c r="R570" s="153">
        <v>396</v>
      </c>
      <c r="S570" s="153">
        <v>4075603838</v>
      </c>
    </row>
    <row r="571" spans="1:19" ht="12">
      <c r="A571" s="143" t="s">
        <v>476</v>
      </c>
      <c r="B571" s="144" t="s">
        <v>41</v>
      </c>
      <c r="C571" s="144" t="s">
        <v>41</v>
      </c>
      <c r="D571" s="144" t="s">
        <v>41</v>
      </c>
      <c r="E571" s="153">
        <v>159</v>
      </c>
      <c r="F571" s="153">
        <v>163588</v>
      </c>
      <c r="N571" s="143" t="s">
        <v>476</v>
      </c>
      <c r="O571" s="144" t="s">
        <v>41</v>
      </c>
      <c r="P571" s="144" t="s">
        <v>41</v>
      </c>
      <c r="Q571" s="144" t="s">
        <v>41</v>
      </c>
      <c r="R571" s="153">
        <v>9096</v>
      </c>
      <c r="S571" s="153">
        <v>27722416</v>
      </c>
    </row>
    <row r="572" spans="1:19" ht="12">
      <c r="A572" s="143" t="s">
        <v>477</v>
      </c>
      <c r="B572" s="144" t="s">
        <v>41</v>
      </c>
      <c r="C572" s="144" t="s">
        <v>41</v>
      </c>
      <c r="D572" s="144" t="s">
        <v>41</v>
      </c>
      <c r="E572" s="144" t="s">
        <v>41</v>
      </c>
      <c r="F572" s="153">
        <v>2958379</v>
      </c>
      <c r="N572" s="143" t="s">
        <v>477</v>
      </c>
      <c r="O572" s="144" t="s">
        <v>41</v>
      </c>
      <c r="P572" s="144" t="s">
        <v>41</v>
      </c>
      <c r="Q572" s="144" t="s">
        <v>41</v>
      </c>
      <c r="R572" s="144" t="s">
        <v>41</v>
      </c>
      <c r="S572" s="153">
        <v>1115966296</v>
      </c>
    </row>
    <row r="573" spans="1:19" ht="12">
      <c r="A573" s="143" t="s">
        <v>478</v>
      </c>
      <c r="B573" s="153">
        <v>28100</v>
      </c>
      <c r="C573" s="153">
        <v>53464</v>
      </c>
      <c r="D573" s="144" t="s">
        <v>41</v>
      </c>
      <c r="E573" s="153">
        <v>54890</v>
      </c>
      <c r="F573" s="153">
        <v>3382607</v>
      </c>
      <c r="N573" s="143" t="s">
        <v>478</v>
      </c>
      <c r="O573" s="153">
        <v>2118536</v>
      </c>
      <c r="P573" s="153">
        <v>676909</v>
      </c>
      <c r="Q573" s="144" t="s">
        <v>41</v>
      </c>
      <c r="R573" s="153">
        <v>1309672</v>
      </c>
      <c r="S573" s="153">
        <v>903510241</v>
      </c>
    </row>
    <row r="574" spans="1:19" ht="12">
      <c r="A574" s="143" t="s">
        <v>479</v>
      </c>
      <c r="B574" s="153">
        <v>30</v>
      </c>
      <c r="C574" s="153">
        <v>983</v>
      </c>
      <c r="D574" s="144" t="s">
        <v>41</v>
      </c>
      <c r="E574" s="153">
        <v>13932</v>
      </c>
      <c r="F574" s="153">
        <v>5278055</v>
      </c>
      <c r="N574" s="143" t="s">
        <v>479</v>
      </c>
      <c r="O574" s="153">
        <v>7800</v>
      </c>
      <c r="P574" s="153">
        <v>19071</v>
      </c>
      <c r="Q574" s="144" t="s">
        <v>41</v>
      </c>
      <c r="R574" s="153">
        <v>327791</v>
      </c>
      <c r="S574" s="153">
        <v>837823723</v>
      </c>
    </row>
    <row r="575" spans="1:19" ht="12">
      <c r="A575" s="143" t="s">
        <v>480</v>
      </c>
      <c r="B575" s="144" t="s">
        <v>41</v>
      </c>
      <c r="C575" s="144" t="s">
        <v>41</v>
      </c>
      <c r="D575" s="144" t="s">
        <v>41</v>
      </c>
      <c r="E575" s="144" t="s">
        <v>41</v>
      </c>
      <c r="F575" s="153">
        <v>110691</v>
      </c>
      <c r="N575" s="143" t="s">
        <v>480</v>
      </c>
      <c r="O575" s="144" t="s">
        <v>41</v>
      </c>
      <c r="P575" s="144" t="s">
        <v>41</v>
      </c>
      <c r="Q575" s="144" t="s">
        <v>41</v>
      </c>
      <c r="R575" s="144" t="s">
        <v>41</v>
      </c>
      <c r="S575" s="153">
        <v>11673924</v>
      </c>
    </row>
    <row r="576" spans="1:19" ht="12">
      <c r="A576" s="143" t="s">
        <v>323</v>
      </c>
      <c r="B576" s="153">
        <v>24234</v>
      </c>
      <c r="C576" s="153">
        <v>3</v>
      </c>
      <c r="D576" s="153">
        <v>22573</v>
      </c>
      <c r="E576" s="153">
        <v>50148</v>
      </c>
      <c r="F576" s="153">
        <v>114976061</v>
      </c>
      <c r="N576" s="143" t="s">
        <v>323</v>
      </c>
      <c r="O576" s="153">
        <v>1362688</v>
      </c>
      <c r="P576" s="153">
        <v>189</v>
      </c>
      <c r="Q576" s="153">
        <v>713995</v>
      </c>
      <c r="R576" s="153">
        <v>1849212</v>
      </c>
      <c r="S576" s="153">
        <v>18807494719</v>
      </c>
    </row>
    <row r="577" spans="1:19" ht="12">
      <c r="A577" s="143" t="s">
        <v>322</v>
      </c>
      <c r="B577" s="153">
        <v>18476</v>
      </c>
      <c r="C577" s="153">
        <v>1138</v>
      </c>
      <c r="D577" s="153">
        <v>5917</v>
      </c>
      <c r="E577" s="153">
        <v>138469</v>
      </c>
      <c r="F577" s="153">
        <v>183685445</v>
      </c>
      <c r="N577" s="143" t="s">
        <v>322</v>
      </c>
      <c r="O577" s="153">
        <v>919462</v>
      </c>
      <c r="P577" s="153">
        <v>134446</v>
      </c>
      <c r="Q577" s="153">
        <v>590407</v>
      </c>
      <c r="R577" s="153">
        <v>10082828</v>
      </c>
      <c r="S577" s="153">
        <v>17611397728</v>
      </c>
    </row>
    <row r="578" spans="1:19" ht="12">
      <c r="A578" s="143" t="s">
        <v>324</v>
      </c>
      <c r="B578" s="153">
        <v>10936</v>
      </c>
      <c r="C578" s="153">
        <v>4460</v>
      </c>
      <c r="D578" s="153">
        <v>15645</v>
      </c>
      <c r="E578" s="153">
        <v>99858</v>
      </c>
      <c r="F578" s="153">
        <v>99407486</v>
      </c>
      <c r="N578" s="143" t="s">
        <v>324</v>
      </c>
      <c r="O578" s="153">
        <v>646731</v>
      </c>
      <c r="P578" s="153">
        <v>498025</v>
      </c>
      <c r="Q578" s="153">
        <v>776020</v>
      </c>
      <c r="R578" s="153">
        <v>2159782</v>
      </c>
      <c r="S578" s="153">
        <v>11558686328</v>
      </c>
    </row>
    <row r="579" spans="1:19" ht="12">
      <c r="A579" s="143" t="s">
        <v>481</v>
      </c>
      <c r="B579" s="153">
        <v>155776</v>
      </c>
      <c r="C579" s="144" t="s">
        <v>41</v>
      </c>
      <c r="D579" s="144" t="s">
        <v>41</v>
      </c>
      <c r="E579" s="153">
        <v>14</v>
      </c>
      <c r="F579" s="153">
        <v>59151011</v>
      </c>
      <c r="N579" s="143" t="s">
        <v>481</v>
      </c>
      <c r="O579" s="153">
        <v>5314664</v>
      </c>
      <c r="P579" s="144" t="s">
        <v>41</v>
      </c>
      <c r="Q579" s="144" t="s">
        <v>41</v>
      </c>
      <c r="R579" s="153">
        <v>2593</v>
      </c>
      <c r="S579" s="153">
        <v>3794409957</v>
      </c>
    </row>
    <row r="580" spans="1:19" ht="12">
      <c r="A580" s="143" t="s">
        <v>482</v>
      </c>
      <c r="B580" s="153">
        <v>450042</v>
      </c>
      <c r="C580" s="144" t="s">
        <v>41</v>
      </c>
      <c r="D580" s="153">
        <v>1800</v>
      </c>
      <c r="E580" s="153">
        <v>2010</v>
      </c>
      <c r="F580" s="153">
        <v>203198680</v>
      </c>
      <c r="N580" s="143" t="s">
        <v>482</v>
      </c>
      <c r="O580" s="153">
        <v>17567027</v>
      </c>
      <c r="P580" s="144" t="s">
        <v>41</v>
      </c>
      <c r="Q580" s="153">
        <v>50120</v>
      </c>
      <c r="R580" s="153">
        <v>71331</v>
      </c>
      <c r="S580" s="153">
        <v>20065645472</v>
      </c>
    </row>
    <row r="581" spans="1:19" ht="12">
      <c r="A581" s="143" t="s">
        <v>483</v>
      </c>
      <c r="B581" s="153">
        <v>15667</v>
      </c>
      <c r="C581" s="144" t="s">
        <v>41</v>
      </c>
      <c r="D581" s="153">
        <v>10968</v>
      </c>
      <c r="E581" s="153">
        <v>206440</v>
      </c>
      <c r="F581" s="153">
        <v>24425561</v>
      </c>
      <c r="N581" s="143" t="s">
        <v>483</v>
      </c>
      <c r="O581" s="153">
        <v>903585</v>
      </c>
      <c r="P581" s="144" t="s">
        <v>41</v>
      </c>
      <c r="Q581" s="153">
        <v>280516</v>
      </c>
      <c r="R581" s="153">
        <v>2818193</v>
      </c>
      <c r="S581" s="153">
        <v>2611672656</v>
      </c>
    </row>
    <row r="582" spans="1:19" ht="12">
      <c r="A582" s="143" t="s">
        <v>484</v>
      </c>
      <c r="B582" s="153">
        <v>14201</v>
      </c>
      <c r="C582" s="144" t="s">
        <v>41</v>
      </c>
      <c r="D582" s="153">
        <v>5137</v>
      </c>
      <c r="E582" s="153">
        <v>37281</v>
      </c>
      <c r="F582" s="153">
        <v>8015032</v>
      </c>
      <c r="N582" s="143" t="s">
        <v>484</v>
      </c>
      <c r="O582" s="153">
        <v>888403</v>
      </c>
      <c r="P582" s="144" t="s">
        <v>41</v>
      </c>
      <c r="Q582" s="153">
        <v>137057</v>
      </c>
      <c r="R582" s="153">
        <v>676655</v>
      </c>
      <c r="S582" s="153">
        <v>944941120</v>
      </c>
    </row>
    <row r="583" spans="1:19" ht="12">
      <c r="A583" s="143" t="s">
        <v>485</v>
      </c>
      <c r="B583" s="144" t="s">
        <v>41</v>
      </c>
      <c r="C583" s="144" t="s">
        <v>41</v>
      </c>
      <c r="D583" s="144" t="s">
        <v>41</v>
      </c>
      <c r="E583" s="144" t="s">
        <v>41</v>
      </c>
      <c r="F583" s="153">
        <v>1889996</v>
      </c>
      <c r="N583" s="143" t="s">
        <v>485</v>
      </c>
      <c r="O583" s="144" t="s">
        <v>41</v>
      </c>
      <c r="P583" s="144" t="s">
        <v>41</v>
      </c>
      <c r="Q583" s="144" t="s">
        <v>41</v>
      </c>
      <c r="R583" s="144" t="s">
        <v>41</v>
      </c>
      <c r="S583" s="153">
        <v>536847085</v>
      </c>
    </row>
    <row r="584" spans="1:19" ht="12">
      <c r="A584" s="143" t="s">
        <v>486</v>
      </c>
      <c r="B584" s="144" t="s">
        <v>41</v>
      </c>
      <c r="C584" s="144" t="s">
        <v>41</v>
      </c>
      <c r="D584" s="144" t="s">
        <v>41</v>
      </c>
      <c r="E584" s="144" t="s">
        <v>41</v>
      </c>
      <c r="F584" s="153">
        <v>1511133</v>
      </c>
      <c r="N584" s="143" t="s">
        <v>486</v>
      </c>
      <c r="O584" s="144" t="s">
        <v>41</v>
      </c>
      <c r="P584" s="144" t="s">
        <v>41</v>
      </c>
      <c r="Q584" s="144" t="s">
        <v>41</v>
      </c>
      <c r="R584" s="144" t="s">
        <v>41</v>
      </c>
      <c r="S584" s="153">
        <v>1549496330</v>
      </c>
    </row>
    <row r="585" spans="1:19" ht="12">
      <c r="A585" s="143" t="s">
        <v>487</v>
      </c>
      <c r="B585" s="153">
        <v>8233</v>
      </c>
      <c r="C585" s="144" t="s">
        <v>41</v>
      </c>
      <c r="D585" s="153">
        <v>4462</v>
      </c>
      <c r="E585" s="153">
        <v>16538</v>
      </c>
      <c r="F585" s="153">
        <v>27760137</v>
      </c>
      <c r="N585" s="143" t="s">
        <v>487</v>
      </c>
      <c r="O585" s="153">
        <v>746272</v>
      </c>
      <c r="P585" s="144" t="s">
        <v>41</v>
      </c>
      <c r="Q585" s="153">
        <v>87138</v>
      </c>
      <c r="R585" s="153">
        <v>231207</v>
      </c>
      <c r="S585" s="153">
        <v>4050661677</v>
      </c>
    </row>
    <row r="586" spans="1:19" ht="12">
      <c r="A586" s="143" t="s">
        <v>488</v>
      </c>
      <c r="B586" s="153">
        <v>92744</v>
      </c>
      <c r="C586" s="144" t="s">
        <v>41</v>
      </c>
      <c r="D586" s="153">
        <v>156</v>
      </c>
      <c r="E586" s="153">
        <v>171848</v>
      </c>
      <c r="F586" s="153">
        <v>6063130</v>
      </c>
      <c r="N586" s="143" t="s">
        <v>488</v>
      </c>
      <c r="O586" s="153">
        <v>4497353</v>
      </c>
      <c r="P586" s="144" t="s">
        <v>41</v>
      </c>
      <c r="Q586" s="153">
        <v>8439</v>
      </c>
      <c r="R586" s="153">
        <v>3186171</v>
      </c>
      <c r="S586" s="153">
        <v>1114973341</v>
      </c>
    </row>
    <row r="587" spans="1:19" ht="12">
      <c r="A587" s="143" t="s">
        <v>489</v>
      </c>
      <c r="B587" s="153">
        <v>2000</v>
      </c>
      <c r="C587" s="144" t="s">
        <v>41</v>
      </c>
      <c r="D587" s="144" t="s">
        <v>41</v>
      </c>
      <c r="E587" s="144" t="s">
        <v>41</v>
      </c>
      <c r="F587" s="153">
        <v>2400895</v>
      </c>
      <c r="N587" s="143" t="s">
        <v>489</v>
      </c>
      <c r="O587" s="153">
        <v>114277</v>
      </c>
      <c r="P587" s="144" t="s">
        <v>41</v>
      </c>
      <c r="Q587" s="144" t="s">
        <v>41</v>
      </c>
      <c r="R587" s="144" t="s">
        <v>41</v>
      </c>
      <c r="S587" s="153">
        <v>512032766</v>
      </c>
    </row>
    <row r="588" spans="1:19" ht="12">
      <c r="A588" s="143" t="s">
        <v>490</v>
      </c>
      <c r="B588" s="153">
        <v>950</v>
      </c>
      <c r="C588" s="144" t="s">
        <v>41</v>
      </c>
      <c r="D588" s="144" t="s">
        <v>41</v>
      </c>
      <c r="E588" s="144" t="s">
        <v>41</v>
      </c>
      <c r="F588" s="153">
        <v>873165</v>
      </c>
      <c r="N588" s="143" t="s">
        <v>490</v>
      </c>
      <c r="O588" s="153">
        <v>60076</v>
      </c>
      <c r="P588" s="144" t="s">
        <v>41</v>
      </c>
      <c r="Q588" s="144" t="s">
        <v>41</v>
      </c>
      <c r="R588" s="144" t="s">
        <v>41</v>
      </c>
      <c r="S588" s="153">
        <v>439813924</v>
      </c>
    </row>
    <row r="589" spans="1:19" ht="12">
      <c r="A589" s="143" t="s">
        <v>491</v>
      </c>
      <c r="B589" s="144" t="s">
        <v>41</v>
      </c>
      <c r="C589" s="144" t="s">
        <v>41</v>
      </c>
      <c r="D589" s="144" t="s">
        <v>41</v>
      </c>
      <c r="E589" s="144" t="s">
        <v>41</v>
      </c>
      <c r="F589" s="153">
        <v>341519</v>
      </c>
      <c r="N589" s="143" t="s">
        <v>491</v>
      </c>
      <c r="O589" s="144" t="s">
        <v>41</v>
      </c>
      <c r="P589" s="144" t="s">
        <v>41</v>
      </c>
      <c r="Q589" s="144" t="s">
        <v>41</v>
      </c>
      <c r="R589" s="144" t="s">
        <v>41</v>
      </c>
      <c r="S589" s="153">
        <v>647980320</v>
      </c>
    </row>
    <row r="590" spans="1:19" ht="12">
      <c r="A590" s="143" t="s">
        <v>492</v>
      </c>
      <c r="B590" s="144" t="s">
        <v>41</v>
      </c>
      <c r="C590" s="144" t="s">
        <v>41</v>
      </c>
      <c r="D590" s="144" t="s">
        <v>41</v>
      </c>
      <c r="E590" s="144" t="s">
        <v>41</v>
      </c>
      <c r="F590" s="153">
        <v>1504</v>
      </c>
      <c r="N590" s="143" t="s">
        <v>492</v>
      </c>
      <c r="O590" s="144" t="s">
        <v>41</v>
      </c>
      <c r="P590" s="144" t="s">
        <v>41</v>
      </c>
      <c r="Q590" s="144" t="s">
        <v>41</v>
      </c>
      <c r="R590" s="144" t="s">
        <v>41</v>
      </c>
      <c r="S590" s="153">
        <v>4980188</v>
      </c>
    </row>
    <row r="591" spans="1:19" ht="12">
      <c r="A591" s="143" t="s">
        <v>493</v>
      </c>
      <c r="B591" s="144" t="s">
        <v>41</v>
      </c>
      <c r="C591" s="144" t="s">
        <v>41</v>
      </c>
      <c r="D591" s="144" t="s">
        <v>41</v>
      </c>
      <c r="E591" s="144" t="s">
        <v>41</v>
      </c>
      <c r="F591" s="144" t="s">
        <v>41</v>
      </c>
      <c r="N591" s="143" t="s">
        <v>493</v>
      </c>
      <c r="O591" s="144" t="s">
        <v>41</v>
      </c>
      <c r="P591" s="144" t="s">
        <v>41</v>
      </c>
      <c r="Q591" s="144" t="s">
        <v>41</v>
      </c>
      <c r="R591" s="144" t="s">
        <v>41</v>
      </c>
      <c r="S591" s="144" t="s">
        <v>41</v>
      </c>
    </row>
    <row r="592" spans="1:19" ht="12">
      <c r="A592" s="143" t="s">
        <v>494</v>
      </c>
      <c r="B592" s="153">
        <v>1750</v>
      </c>
      <c r="C592" s="153">
        <v>51475</v>
      </c>
      <c r="D592" s="153">
        <v>1285</v>
      </c>
      <c r="E592" s="153">
        <v>358961</v>
      </c>
      <c r="F592" s="153">
        <v>9698687</v>
      </c>
      <c r="N592" s="143" t="s">
        <v>494</v>
      </c>
      <c r="O592" s="153">
        <v>60763</v>
      </c>
      <c r="P592" s="153">
        <v>867920</v>
      </c>
      <c r="Q592" s="153">
        <v>31801</v>
      </c>
      <c r="R592" s="153">
        <v>6779495</v>
      </c>
      <c r="S592" s="153">
        <v>731648713</v>
      </c>
    </row>
    <row r="593" spans="1:19" ht="12">
      <c r="A593" s="143" t="s">
        <v>495</v>
      </c>
      <c r="B593" s="144" t="s">
        <v>41</v>
      </c>
      <c r="C593" s="144" t="s">
        <v>41</v>
      </c>
      <c r="D593" s="144" t="s">
        <v>41</v>
      </c>
      <c r="E593" s="144" t="s">
        <v>41</v>
      </c>
      <c r="F593" s="153">
        <v>4847</v>
      </c>
      <c r="N593" s="143" t="s">
        <v>495</v>
      </c>
      <c r="O593" s="144" t="s">
        <v>41</v>
      </c>
      <c r="P593" s="144" t="s">
        <v>41</v>
      </c>
      <c r="Q593" s="144" t="s">
        <v>41</v>
      </c>
      <c r="R593" s="144" t="s">
        <v>41</v>
      </c>
      <c r="S593" s="153">
        <v>1215346</v>
      </c>
    </row>
    <row r="594" spans="1:19" ht="12">
      <c r="A594" s="143" t="s">
        <v>320</v>
      </c>
      <c r="B594" s="153">
        <v>9690</v>
      </c>
      <c r="C594" s="153">
        <v>574</v>
      </c>
      <c r="D594" s="153">
        <v>642</v>
      </c>
      <c r="E594" s="153">
        <v>35240</v>
      </c>
      <c r="F594" s="153">
        <v>39565935</v>
      </c>
      <c r="N594" s="143" t="s">
        <v>320</v>
      </c>
      <c r="O594" s="153">
        <v>536424</v>
      </c>
      <c r="P594" s="153">
        <v>23675</v>
      </c>
      <c r="Q594" s="153">
        <v>31385</v>
      </c>
      <c r="R594" s="153">
        <v>1462172</v>
      </c>
      <c r="S594" s="153">
        <v>3814761290</v>
      </c>
    </row>
    <row r="595" spans="1:19" ht="12">
      <c r="A595" s="143" t="s">
        <v>496</v>
      </c>
      <c r="B595" s="153">
        <v>6362</v>
      </c>
      <c r="C595" s="153">
        <v>9485</v>
      </c>
      <c r="D595" s="153">
        <v>1650</v>
      </c>
      <c r="E595" s="153">
        <v>11145</v>
      </c>
      <c r="F595" s="153">
        <v>3456064</v>
      </c>
      <c r="N595" s="143" t="s">
        <v>496</v>
      </c>
      <c r="O595" s="153">
        <v>432855</v>
      </c>
      <c r="P595" s="153">
        <v>173683</v>
      </c>
      <c r="Q595" s="153">
        <v>112964</v>
      </c>
      <c r="R595" s="153">
        <v>199075</v>
      </c>
      <c r="S595" s="153">
        <v>806300953</v>
      </c>
    </row>
    <row r="596" spans="1:19" ht="12">
      <c r="A596" s="143" t="s">
        <v>497</v>
      </c>
      <c r="B596" s="144" t="s">
        <v>41</v>
      </c>
      <c r="C596" s="144" t="s">
        <v>41</v>
      </c>
      <c r="D596" s="144" t="s">
        <v>41</v>
      </c>
      <c r="E596" s="153">
        <v>22</v>
      </c>
      <c r="F596" s="153">
        <v>222915</v>
      </c>
      <c r="N596" s="143" t="s">
        <v>497</v>
      </c>
      <c r="O596" s="144" t="s">
        <v>41</v>
      </c>
      <c r="P596" s="144" t="s">
        <v>41</v>
      </c>
      <c r="Q596" s="144" t="s">
        <v>41</v>
      </c>
      <c r="R596" s="153">
        <v>3528</v>
      </c>
      <c r="S596" s="153">
        <v>113229864</v>
      </c>
    </row>
    <row r="597" spans="1:19" ht="12">
      <c r="A597" s="143" t="s">
        <v>498</v>
      </c>
      <c r="B597" s="144" t="s">
        <v>41</v>
      </c>
      <c r="C597" s="144" t="s">
        <v>41</v>
      </c>
      <c r="D597" s="144" t="s">
        <v>41</v>
      </c>
      <c r="E597" s="144" t="s">
        <v>41</v>
      </c>
      <c r="F597" s="153">
        <v>201846</v>
      </c>
      <c r="N597" s="143" t="s">
        <v>498</v>
      </c>
      <c r="O597" s="144" t="s">
        <v>41</v>
      </c>
      <c r="P597" s="144" t="s">
        <v>41</v>
      </c>
      <c r="Q597" s="144" t="s">
        <v>41</v>
      </c>
      <c r="R597" s="144" t="s">
        <v>41</v>
      </c>
      <c r="S597" s="153">
        <v>112292030</v>
      </c>
    </row>
    <row r="598" spans="1:19" ht="12">
      <c r="A598" s="143" t="s">
        <v>499</v>
      </c>
      <c r="B598" s="144" t="s">
        <v>41</v>
      </c>
      <c r="C598" s="144" t="s">
        <v>41</v>
      </c>
      <c r="D598" s="144" t="s">
        <v>41</v>
      </c>
      <c r="E598" s="144" t="s">
        <v>41</v>
      </c>
      <c r="F598" s="153">
        <v>78013248</v>
      </c>
      <c r="N598" s="143" t="s">
        <v>499</v>
      </c>
      <c r="O598" s="144" t="s">
        <v>41</v>
      </c>
      <c r="P598" s="144" t="s">
        <v>41</v>
      </c>
      <c r="Q598" s="144" t="s">
        <v>41</v>
      </c>
      <c r="R598" s="144" t="s">
        <v>41</v>
      </c>
      <c r="S598" s="153">
        <v>30550132542</v>
      </c>
    </row>
    <row r="599" spans="1:19" ht="12">
      <c r="A599" s="143" t="s">
        <v>500</v>
      </c>
      <c r="B599" s="144" t="s">
        <v>41</v>
      </c>
      <c r="C599" s="144" t="s">
        <v>41</v>
      </c>
      <c r="D599" s="144" t="s">
        <v>41</v>
      </c>
      <c r="E599" s="153">
        <v>104233</v>
      </c>
      <c r="F599" s="153">
        <v>34581514</v>
      </c>
      <c r="N599" s="143" t="s">
        <v>500</v>
      </c>
      <c r="O599" s="144" t="s">
        <v>41</v>
      </c>
      <c r="P599" s="144" t="s">
        <v>41</v>
      </c>
      <c r="Q599" s="144" t="s">
        <v>41</v>
      </c>
      <c r="R599" s="153">
        <v>2247434</v>
      </c>
      <c r="S599" s="153">
        <v>10551291935</v>
      </c>
    </row>
    <row r="600" spans="1:19" ht="12">
      <c r="A600" s="143" t="s">
        <v>501</v>
      </c>
      <c r="B600" s="153">
        <v>500</v>
      </c>
      <c r="C600" s="144" t="s">
        <v>41</v>
      </c>
      <c r="D600" s="144" t="s">
        <v>41</v>
      </c>
      <c r="E600" s="153">
        <v>1</v>
      </c>
      <c r="F600" s="153">
        <v>8407403</v>
      </c>
      <c r="N600" s="143" t="s">
        <v>501</v>
      </c>
      <c r="O600" s="153">
        <v>52137</v>
      </c>
      <c r="P600" s="144" t="s">
        <v>41</v>
      </c>
      <c r="Q600" s="144" t="s">
        <v>41</v>
      </c>
      <c r="R600" s="153">
        <v>534</v>
      </c>
      <c r="S600" s="153">
        <v>697080363</v>
      </c>
    </row>
    <row r="601" spans="1:19" ht="12">
      <c r="A601" s="143" t="s">
        <v>502</v>
      </c>
      <c r="B601" s="144" t="s">
        <v>41</v>
      </c>
      <c r="C601" s="144" t="s">
        <v>41</v>
      </c>
      <c r="D601" s="144" t="s">
        <v>41</v>
      </c>
      <c r="E601" s="153">
        <v>4680</v>
      </c>
      <c r="F601" s="153">
        <v>2142868</v>
      </c>
      <c r="N601" s="143" t="s">
        <v>502</v>
      </c>
      <c r="O601" s="144" t="s">
        <v>41</v>
      </c>
      <c r="P601" s="144" t="s">
        <v>41</v>
      </c>
      <c r="Q601" s="144" t="s">
        <v>41</v>
      </c>
      <c r="R601" s="153">
        <v>197136</v>
      </c>
      <c r="S601" s="153">
        <v>354645728</v>
      </c>
    </row>
    <row r="602" spans="1:19" ht="12">
      <c r="A602" s="143" t="s">
        <v>503</v>
      </c>
      <c r="B602" s="153">
        <v>920</v>
      </c>
      <c r="C602" s="144" t="s">
        <v>41</v>
      </c>
      <c r="D602" s="144" t="s">
        <v>41</v>
      </c>
      <c r="E602" s="153">
        <v>132</v>
      </c>
      <c r="F602" s="153">
        <v>2024329</v>
      </c>
      <c r="N602" s="143" t="s">
        <v>503</v>
      </c>
      <c r="O602" s="153">
        <v>74723</v>
      </c>
      <c r="P602" s="144" t="s">
        <v>41</v>
      </c>
      <c r="Q602" s="144" t="s">
        <v>41</v>
      </c>
      <c r="R602" s="153">
        <v>17134</v>
      </c>
      <c r="S602" s="153">
        <v>1002349893</v>
      </c>
    </row>
    <row r="603" spans="1:19" ht="12">
      <c r="A603" s="143" t="s">
        <v>504</v>
      </c>
      <c r="B603" s="153">
        <v>14735</v>
      </c>
      <c r="C603" s="144" t="s">
        <v>41</v>
      </c>
      <c r="D603" s="144" t="s">
        <v>41</v>
      </c>
      <c r="E603" s="153">
        <v>2508</v>
      </c>
      <c r="F603" s="153">
        <v>1133031</v>
      </c>
      <c r="N603" s="143" t="s">
        <v>504</v>
      </c>
      <c r="O603" s="153">
        <v>709675</v>
      </c>
      <c r="P603" s="144" t="s">
        <v>41</v>
      </c>
      <c r="Q603" s="144" t="s">
        <v>41</v>
      </c>
      <c r="R603" s="153">
        <v>68332</v>
      </c>
      <c r="S603" s="153">
        <v>334935409</v>
      </c>
    </row>
    <row r="604" spans="1:19" ht="12">
      <c r="A604" s="143" t="s">
        <v>505</v>
      </c>
      <c r="B604" s="144" t="s">
        <v>41</v>
      </c>
      <c r="C604" s="144" t="s">
        <v>41</v>
      </c>
      <c r="D604" s="144" t="s">
        <v>41</v>
      </c>
      <c r="E604" s="144" t="s">
        <v>41</v>
      </c>
      <c r="F604" s="153">
        <v>86</v>
      </c>
      <c r="N604" s="143" t="s">
        <v>505</v>
      </c>
      <c r="O604" s="144" t="s">
        <v>41</v>
      </c>
      <c r="P604" s="144" t="s">
        <v>41</v>
      </c>
      <c r="Q604" s="144" t="s">
        <v>41</v>
      </c>
      <c r="R604" s="144" t="s">
        <v>41</v>
      </c>
      <c r="S604" s="153">
        <v>41706</v>
      </c>
    </row>
    <row r="605" spans="1:19" ht="12">
      <c r="A605" s="143" t="s">
        <v>506</v>
      </c>
      <c r="B605" s="153">
        <v>750</v>
      </c>
      <c r="C605" s="144" t="s">
        <v>41</v>
      </c>
      <c r="D605" s="144" t="s">
        <v>41</v>
      </c>
      <c r="E605" s="144" t="s">
        <v>41</v>
      </c>
      <c r="F605" s="153">
        <v>155754485</v>
      </c>
      <c r="N605" s="143" t="s">
        <v>506</v>
      </c>
      <c r="O605" s="153">
        <v>51750</v>
      </c>
      <c r="P605" s="144" t="s">
        <v>41</v>
      </c>
      <c r="Q605" s="144" t="s">
        <v>41</v>
      </c>
      <c r="R605" s="144" t="s">
        <v>41</v>
      </c>
      <c r="S605" s="153">
        <v>9186557924</v>
      </c>
    </row>
    <row r="606" spans="1:19" ht="12">
      <c r="A606" s="143" t="s">
        <v>507</v>
      </c>
      <c r="B606" s="153">
        <v>24176</v>
      </c>
      <c r="C606" s="144" t="s">
        <v>41</v>
      </c>
      <c r="D606" s="144" t="s">
        <v>41</v>
      </c>
      <c r="E606" s="144" t="s">
        <v>41</v>
      </c>
      <c r="F606" s="153">
        <v>753739</v>
      </c>
      <c r="N606" s="143" t="s">
        <v>507</v>
      </c>
      <c r="O606" s="153">
        <v>1789218</v>
      </c>
      <c r="P606" s="144" t="s">
        <v>41</v>
      </c>
      <c r="Q606" s="144" t="s">
        <v>41</v>
      </c>
      <c r="R606" s="144" t="s">
        <v>41</v>
      </c>
      <c r="S606" s="153">
        <v>168953474</v>
      </c>
    </row>
    <row r="607" spans="1:19" ht="12">
      <c r="A607" s="143" t="s">
        <v>319</v>
      </c>
      <c r="B607" s="153">
        <v>603613</v>
      </c>
      <c r="C607" s="153">
        <v>430344</v>
      </c>
      <c r="D607" s="153">
        <v>106457</v>
      </c>
      <c r="E607" s="153">
        <v>15628114</v>
      </c>
      <c r="F607" s="153">
        <v>2247543942</v>
      </c>
      <c r="N607" s="143" t="s">
        <v>319</v>
      </c>
      <c r="O607" s="153">
        <v>21264605</v>
      </c>
      <c r="P607" s="153">
        <v>7197548</v>
      </c>
      <c r="Q607" s="153">
        <v>5052171</v>
      </c>
      <c r="R607" s="153">
        <v>194998544</v>
      </c>
      <c r="S607" s="153">
        <v>223794320451</v>
      </c>
    </row>
    <row r="608" spans="1:19" ht="12">
      <c r="A608" s="143" t="s">
        <v>508</v>
      </c>
      <c r="B608" s="153">
        <v>710</v>
      </c>
      <c r="C608" s="153">
        <v>86057</v>
      </c>
      <c r="D608" s="153">
        <v>17042</v>
      </c>
      <c r="E608" s="153">
        <v>396774</v>
      </c>
      <c r="F608" s="153">
        <v>225131180</v>
      </c>
      <c r="N608" s="143" t="s">
        <v>508</v>
      </c>
      <c r="O608" s="153">
        <v>34707</v>
      </c>
      <c r="P608" s="153">
        <v>1894462</v>
      </c>
      <c r="Q608" s="153">
        <v>694018</v>
      </c>
      <c r="R608" s="153">
        <v>14819054</v>
      </c>
      <c r="S608" s="153">
        <v>48603544145</v>
      </c>
    </row>
    <row r="609" spans="1:19" ht="12">
      <c r="A609" s="143" t="s">
        <v>509</v>
      </c>
      <c r="B609" s="144" t="s">
        <v>41</v>
      </c>
      <c r="C609" s="144" t="s">
        <v>41</v>
      </c>
      <c r="D609" s="144" t="s">
        <v>41</v>
      </c>
      <c r="E609" s="144" t="s">
        <v>41</v>
      </c>
      <c r="F609" s="153">
        <v>170294</v>
      </c>
      <c r="N609" s="143" t="s">
        <v>509</v>
      </c>
      <c r="O609" s="144" t="s">
        <v>41</v>
      </c>
      <c r="P609" s="144" t="s">
        <v>41</v>
      </c>
      <c r="Q609" s="144" t="s">
        <v>41</v>
      </c>
      <c r="R609" s="144" t="s">
        <v>41</v>
      </c>
      <c r="S609" s="153">
        <v>127937451</v>
      </c>
    </row>
    <row r="610" spans="1:19" ht="12">
      <c r="A610" s="143" t="s">
        <v>510</v>
      </c>
      <c r="B610" s="144" t="s">
        <v>41</v>
      </c>
      <c r="C610" s="144" t="s">
        <v>41</v>
      </c>
      <c r="D610" s="144" t="s">
        <v>41</v>
      </c>
      <c r="E610" s="144" t="s">
        <v>41</v>
      </c>
      <c r="F610" s="153">
        <v>817</v>
      </c>
      <c r="N610" s="143" t="s">
        <v>510</v>
      </c>
      <c r="O610" s="144" t="s">
        <v>41</v>
      </c>
      <c r="P610" s="144" t="s">
        <v>41</v>
      </c>
      <c r="Q610" s="144" t="s">
        <v>41</v>
      </c>
      <c r="R610" s="144" t="s">
        <v>41</v>
      </c>
      <c r="S610" s="153">
        <v>1256028</v>
      </c>
    </row>
    <row r="611" spans="1:19" ht="12">
      <c r="A611" s="143" t="s">
        <v>511</v>
      </c>
      <c r="B611" s="144" t="s">
        <v>41</v>
      </c>
      <c r="C611" s="144" t="s">
        <v>41</v>
      </c>
      <c r="D611" s="144" t="s">
        <v>41</v>
      </c>
      <c r="E611" s="144" t="s">
        <v>41</v>
      </c>
      <c r="F611" s="153">
        <v>450</v>
      </c>
      <c r="N611" s="143" t="s">
        <v>511</v>
      </c>
      <c r="O611" s="144" t="s">
        <v>41</v>
      </c>
      <c r="P611" s="144" t="s">
        <v>41</v>
      </c>
      <c r="Q611" s="144" t="s">
        <v>41</v>
      </c>
      <c r="R611" s="144" t="s">
        <v>41</v>
      </c>
      <c r="S611" s="153">
        <v>117248</v>
      </c>
    </row>
    <row r="612" spans="1:19" ht="12">
      <c r="A612" s="143" t="s">
        <v>512</v>
      </c>
      <c r="B612" s="153">
        <v>0</v>
      </c>
      <c r="C612" s="144" t="s">
        <v>41</v>
      </c>
      <c r="D612" s="144" t="s">
        <v>41</v>
      </c>
      <c r="E612" s="144" t="s">
        <v>41</v>
      </c>
      <c r="F612" s="153">
        <v>9909160</v>
      </c>
      <c r="N612" s="143" t="s">
        <v>512</v>
      </c>
      <c r="O612" s="153">
        <v>8</v>
      </c>
      <c r="P612" s="144" t="s">
        <v>41</v>
      </c>
      <c r="Q612" s="144" t="s">
        <v>41</v>
      </c>
      <c r="R612" s="144" t="s">
        <v>41</v>
      </c>
      <c r="S612" s="153">
        <v>4195063932</v>
      </c>
    </row>
    <row r="613" spans="1:19" ht="12">
      <c r="A613" s="143" t="s">
        <v>513</v>
      </c>
      <c r="B613" s="153">
        <v>1061</v>
      </c>
      <c r="C613" s="144" t="s">
        <v>41</v>
      </c>
      <c r="D613" s="144" t="s">
        <v>41</v>
      </c>
      <c r="E613" s="153">
        <v>173394</v>
      </c>
      <c r="F613" s="153">
        <v>9508367</v>
      </c>
      <c r="N613" s="143" t="s">
        <v>513</v>
      </c>
      <c r="O613" s="153">
        <v>59749</v>
      </c>
      <c r="P613" s="144" t="s">
        <v>41</v>
      </c>
      <c r="Q613" s="144" t="s">
        <v>41</v>
      </c>
      <c r="R613" s="153">
        <v>4076307</v>
      </c>
      <c r="S613" s="153">
        <v>2984511385</v>
      </c>
    </row>
    <row r="614" spans="1:19" ht="12">
      <c r="A614" s="143" t="s">
        <v>514</v>
      </c>
      <c r="B614" s="153">
        <v>2750</v>
      </c>
      <c r="C614" s="144" t="s">
        <v>41</v>
      </c>
      <c r="D614" s="144" t="s">
        <v>41</v>
      </c>
      <c r="E614" s="144" t="s">
        <v>41</v>
      </c>
      <c r="F614" s="153">
        <v>8230265</v>
      </c>
      <c r="N614" s="143" t="s">
        <v>514</v>
      </c>
      <c r="O614" s="153">
        <v>188214</v>
      </c>
      <c r="P614" s="144" t="s">
        <v>41</v>
      </c>
      <c r="Q614" s="144" t="s">
        <v>41</v>
      </c>
      <c r="R614" s="144" t="s">
        <v>41</v>
      </c>
      <c r="S614" s="153">
        <v>1875769722</v>
      </c>
    </row>
    <row r="615" spans="1:19" ht="12">
      <c r="A615" s="143" t="s">
        <v>515</v>
      </c>
      <c r="B615" s="153">
        <v>0</v>
      </c>
      <c r="C615" s="144" t="s">
        <v>41</v>
      </c>
      <c r="D615" s="144" t="s">
        <v>41</v>
      </c>
      <c r="E615" s="153">
        <v>0</v>
      </c>
      <c r="F615" s="153">
        <v>10549645</v>
      </c>
      <c r="N615" s="143" t="s">
        <v>515</v>
      </c>
      <c r="O615" s="153">
        <v>8</v>
      </c>
      <c r="P615" s="144" t="s">
        <v>41</v>
      </c>
      <c r="Q615" s="144" t="s">
        <v>41</v>
      </c>
      <c r="R615" s="153">
        <v>17</v>
      </c>
      <c r="S615" s="153">
        <v>2962056346</v>
      </c>
    </row>
    <row r="616" spans="1:19" ht="12">
      <c r="A616" s="143" t="s">
        <v>516</v>
      </c>
      <c r="B616" s="153">
        <v>328</v>
      </c>
      <c r="C616" s="144" t="s">
        <v>41</v>
      </c>
      <c r="D616" s="144" t="s">
        <v>41</v>
      </c>
      <c r="E616" s="153">
        <v>209</v>
      </c>
      <c r="F616" s="153">
        <v>1562210</v>
      </c>
      <c r="N616" s="143" t="s">
        <v>516</v>
      </c>
      <c r="O616" s="153">
        <v>25694</v>
      </c>
      <c r="P616" s="144" t="s">
        <v>41</v>
      </c>
      <c r="Q616" s="144" t="s">
        <v>41</v>
      </c>
      <c r="R616" s="153">
        <v>22844</v>
      </c>
      <c r="S616" s="153">
        <v>704828505</v>
      </c>
    </row>
    <row r="617" spans="1:19" ht="12">
      <c r="A617" s="143" t="s">
        <v>517</v>
      </c>
      <c r="B617" s="144" t="s">
        <v>41</v>
      </c>
      <c r="C617" s="144" t="s">
        <v>41</v>
      </c>
      <c r="D617" s="144" t="s">
        <v>41</v>
      </c>
      <c r="E617" s="144" t="s">
        <v>41</v>
      </c>
      <c r="F617" s="153">
        <v>147564</v>
      </c>
      <c r="N617" s="143" t="s">
        <v>517</v>
      </c>
      <c r="O617" s="144" t="s">
        <v>41</v>
      </c>
      <c r="P617" s="144" t="s">
        <v>41</v>
      </c>
      <c r="Q617" s="144" t="s">
        <v>41</v>
      </c>
      <c r="R617" s="144" t="s">
        <v>41</v>
      </c>
      <c r="S617" s="153">
        <v>91536869</v>
      </c>
    </row>
    <row r="618" spans="1:19" ht="12">
      <c r="A618" s="143" t="s">
        <v>518</v>
      </c>
      <c r="B618" s="153">
        <v>1492</v>
      </c>
      <c r="C618" s="144" t="s">
        <v>41</v>
      </c>
      <c r="D618" s="144" t="s">
        <v>41</v>
      </c>
      <c r="E618" s="153">
        <v>67523</v>
      </c>
      <c r="F618" s="153">
        <v>24557647</v>
      </c>
      <c r="N618" s="143" t="s">
        <v>518</v>
      </c>
      <c r="O618" s="153">
        <v>115340</v>
      </c>
      <c r="P618" s="144" t="s">
        <v>41</v>
      </c>
      <c r="Q618" s="144" t="s">
        <v>41</v>
      </c>
      <c r="R618" s="153">
        <v>1776786</v>
      </c>
      <c r="S618" s="153">
        <v>5766006960</v>
      </c>
    </row>
    <row r="619" spans="1:19" ht="12">
      <c r="A619" s="143" t="s">
        <v>519</v>
      </c>
      <c r="B619" s="153">
        <v>142474</v>
      </c>
      <c r="C619" s="144" t="s">
        <v>41</v>
      </c>
      <c r="D619" s="144" t="s">
        <v>41</v>
      </c>
      <c r="E619" s="153">
        <v>81208</v>
      </c>
      <c r="F619" s="153">
        <v>32206942</v>
      </c>
      <c r="N619" s="143" t="s">
        <v>519</v>
      </c>
      <c r="O619" s="153">
        <v>8553636</v>
      </c>
      <c r="P619" s="144" t="s">
        <v>41</v>
      </c>
      <c r="Q619" s="144" t="s">
        <v>41</v>
      </c>
      <c r="R619" s="153">
        <v>1122128</v>
      </c>
      <c r="S619" s="153">
        <v>3849206491</v>
      </c>
    </row>
    <row r="620" spans="1:19" ht="12">
      <c r="A620" s="143" t="s">
        <v>317</v>
      </c>
      <c r="B620" s="153">
        <v>279917</v>
      </c>
      <c r="C620" s="153">
        <v>5629</v>
      </c>
      <c r="D620" s="153">
        <v>425398</v>
      </c>
      <c r="E620" s="153">
        <v>1452863</v>
      </c>
      <c r="F620" s="153">
        <v>761119943</v>
      </c>
      <c r="N620" s="143" t="s">
        <v>317</v>
      </c>
      <c r="O620" s="153">
        <v>11529264</v>
      </c>
      <c r="P620" s="153">
        <v>182140</v>
      </c>
      <c r="Q620" s="153">
        <v>12584485</v>
      </c>
      <c r="R620" s="153">
        <v>27153995</v>
      </c>
      <c r="S620" s="153">
        <v>165640880664</v>
      </c>
    </row>
    <row r="621" spans="1:19" ht="12">
      <c r="A621" s="143" t="s">
        <v>520</v>
      </c>
      <c r="B621" s="144" t="s">
        <v>41</v>
      </c>
      <c r="C621" s="144" t="s">
        <v>41</v>
      </c>
      <c r="D621" s="153">
        <v>91</v>
      </c>
      <c r="E621" s="153">
        <v>789</v>
      </c>
      <c r="F621" s="153">
        <v>58822</v>
      </c>
      <c r="N621" s="143" t="s">
        <v>520</v>
      </c>
      <c r="O621" s="144" t="s">
        <v>41</v>
      </c>
      <c r="P621" s="144" t="s">
        <v>41</v>
      </c>
      <c r="Q621" s="153">
        <v>7578</v>
      </c>
      <c r="R621" s="153">
        <v>84212</v>
      </c>
      <c r="S621" s="153">
        <v>53001760</v>
      </c>
    </row>
    <row r="622" spans="1:19" ht="12">
      <c r="A622" s="143" t="s">
        <v>521</v>
      </c>
      <c r="B622" s="144" t="s">
        <v>41</v>
      </c>
      <c r="C622" s="144" t="s">
        <v>41</v>
      </c>
      <c r="D622" s="144" t="s">
        <v>41</v>
      </c>
      <c r="E622" s="144" t="s">
        <v>41</v>
      </c>
      <c r="F622" s="153">
        <v>123</v>
      </c>
      <c r="N622" s="143" t="s">
        <v>521</v>
      </c>
      <c r="O622" s="144" t="s">
        <v>41</v>
      </c>
      <c r="P622" s="144" t="s">
        <v>41</v>
      </c>
      <c r="Q622" s="144" t="s">
        <v>41</v>
      </c>
      <c r="R622" s="144" t="s">
        <v>41</v>
      </c>
      <c r="S622" s="153">
        <v>538715</v>
      </c>
    </row>
    <row r="623" spans="1:19" ht="12">
      <c r="A623" s="143" t="s">
        <v>522</v>
      </c>
      <c r="B623" s="153">
        <v>10771</v>
      </c>
      <c r="C623" s="144" t="s">
        <v>41</v>
      </c>
      <c r="D623" s="144" t="s">
        <v>41</v>
      </c>
      <c r="E623" s="144" t="s">
        <v>41</v>
      </c>
      <c r="F623" s="153">
        <v>611566</v>
      </c>
      <c r="N623" s="143" t="s">
        <v>522</v>
      </c>
      <c r="O623" s="153">
        <v>438284</v>
      </c>
      <c r="P623" s="144" t="s">
        <v>41</v>
      </c>
      <c r="Q623" s="144" t="s">
        <v>41</v>
      </c>
      <c r="R623" s="144" t="s">
        <v>41</v>
      </c>
      <c r="S623" s="153">
        <v>218410715</v>
      </c>
    </row>
    <row r="624" spans="1:19" ht="12">
      <c r="A624" s="143" t="s">
        <v>316</v>
      </c>
      <c r="B624" s="153">
        <v>319285</v>
      </c>
      <c r="C624" s="153">
        <v>177916</v>
      </c>
      <c r="D624" s="153">
        <v>79483</v>
      </c>
      <c r="E624" s="153">
        <v>2647918</v>
      </c>
      <c r="F624" s="153">
        <v>259109670</v>
      </c>
      <c r="N624" s="143" t="s">
        <v>316</v>
      </c>
      <c r="O624" s="153">
        <v>16326191</v>
      </c>
      <c r="P624" s="153">
        <v>3050793</v>
      </c>
      <c r="Q624" s="153">
        <v>1542129</v>
      </c>
      <c r="R624" s="153">
        <v>50120832</v>
      </c>
      <c r="S624" s="153">
        <v>49022755031</v>
      </c>
    </row>
    <row r="625" spans="1:19" ht="12">
      <c r="A625" s="143" t="s">
        <v>523</v>
      </c>
      <c r="B625" s="144" t="s">
        <v>41</v>
      </c>
      <c r="C625" s="144" t="s">
        <v>41</v>
      </c>
      <c r="D625" s="144" t="s">
        <v>41</v>
      </c>
      <c r="E625" s="144" t="s">
        <v>41</v>
      </c>
      <c r="F625" s="153">
        <v>5772</v>
      </c>
      <c r="N625" s="143" t="s">
        <v>523</v>
      </c>
      <c r="O625" s="144" t="s">
        <v>41</v>
      </c>
      <c r="P625" s="144" t="s">
        <v>41</v>
      </c>
      <c r="Q625" s="144" t="s">
        <v>41</v>
      </c>
      <c r="R625" s="144" t="s">
        <v>41</v>
      </c>
      <c r="S625" s="153">
        <v>6647789</v>
      </c>
    </row>
    <row r="626" spans="1:19" ht="12">
      <c r="A626" s="143" t="s">
        <v>524</v>
      </c>
      <c r="B626" s="144" t="s">
        <v>41</v>
      </c>
      <c r="C626" s="144" t="s">
        <v>41</v>
      </c>
      <c r="D626" s="144" t="s">
        <v>41</v>
      </c>
      <c r="E626" s="144" t="s">
        <v>41</v>
      </c>
      <c r="F626" s="153">
        <v>2140282</v>
      </c>
      <c r="N626" s="143" t="s">
        <v>524</v>
      </c>
      <c r="O626" s="144" t="s">
        <v>41</v>
      </c>
      <c r="P626" s="144" t="s">
        <v>41</v>
      </c>
      <c r="Q626" s="144" t="s">
        <v>41</v>
      </c>
      <c r="R626" s="144" t="s">
        <v>41</v>
      </c>
      <c r="S626" s="153">
        <v>592150944</v>
      </c>
    </row>
    <row r="627" spans="1:19" ht="12">
      <c r="A627" s="143" t="s">
        <v>525</v>
      </c>
      <c r="B627" s="144" t="s">
        <v>41</v>
      </c>
      <c r="C627" s="144" t="s">
        <v>41</v>
      </c>
      <c r="D627" s="144" t="s">
        <v>41</v>
      </c>
      <c r="E627" s="144" t="s">
        <v>41</v>
      </c>
      <c r="F627" s="144" t="s">
        <v>41</v>
      </c>
      <c r="N627" s="143" t="s">
        <v>525</v>
      </c>
      <c r="O627" s="144" t="s">
        <v>41</v>
      </c>
      <c r="P627" s="144" t="s">
        <v>41</v>
      </c>
      <c r="Q627" s="144" t="s">
        <v>41</v>
      </c>
      <c r="R627" s="144" t="s">
        <v>41</v>
      </c>
      <c r="S627" s="144" t="s">
        <v>41</v>
      </c>
    </row>
    <row r="628" spans="1:19" ht="12">
      <c r="A628" s="143" t="s">
        <v>526</v>
      </c>
      <c r="B628" s="153">
        <v>1865</v>
      </c>
      <c r="C628" s="144" t="s">
        <v>41</v>
      </c>
      <c r="D628" s="153">
        <v>4100</v>
      </c>
      <c r="E628" s="153">
        <v>33042</v>
      </c>
      <c r="F628" s="153">
        <v>18814018</v>
      </c>
      <c r="N628" s="143" t="s">
        <v>526</v>
      </c>
      <c r="O628" s="153">
        <v>112875</v>
      </c>
      <c r="P628" s="144" t="s">
        <v>41</v>
      </c>
      <c r="Q628" s="153">
        <v>191854</v>
      </c>
      <c r="R628" s="153">
        <v>1400993</v>
      </c>
      <c r="S628" s="153">
        <v>6939833677</v>
      </c>
    </row>
    <row r="629" spans="1:19" ht="12">
      <c r="A629" s="143" t="s">
        <v>527</v>
      </c>
      <c r="B629" s="144" t="s">
        <v>41</v>
      </c>
      <c r="C629" s="144" t="s">
        <v>41</v>
      </c>
      <c r="D629" s="144" t="s">
        <v>41</v>
      </c>
      <c r="E629" s="144" t="s">
        <v>41</v>
      </c>
      <c r="F629" s="153">
        <v>35385932</v>
      </c>
      <c r="N629" s="143" t="s">
        <v>527</v>
      </c>
      <c r="O629" s="144" t="s">
        <v>41</v>
      </c>
      <c r="P629" s="144" t="s">
        <v>41</v>
      </c>
      <c r="Q629" s="144" t="s">
        <v>41</v>
      </c>
      <c r="R629" s="144" t="s">
        <v>41</v>
      </c>
      <c r="S629" s="153">
        <v>1638001713</v>
      </c>
    </row>
    <row r="630" spans="1:19" ht="12">
      <c r="A630" s="143" t="s">
        <v>528</v>
      </c>
      <c r="B630" s="144" t="s">
        <v>41</v>
      </c>
      <c r="C630" s="144" t="s">
        <v>41</v>
      </c>
      <c r="D630" s="144" t="s">
        <v>41</v>
      </c>
      <c r="E630" s="144" t="s">
        <v>41</v>
      </c>
      <c r="F630" s="144" t="s">
        <v>41</v>
      </c>
      <c r="N630" s="143" t="s">
        <v>528</v>
      </c>
      <c r="O630" s="144" t="s">
        <v>41</v>
      </c>
      <c r="P630" s="144" t="s">
        <v>41</v>
      </c>
      <c r="Q630" s="144" t="s">
        <v>41</v>
      </c>
      <c r="R630" s="144" t="s">
        <v>41</v>
      </c>
      <c r="S630" s="144" t="s">
        <v>41</v>
      </c>
    </row>
    <row r="631" spans="1:19" ht="12">
      <c r="A631" s="143" t="s">
        <v>529</v>
      </c>
      <c r="B631" s="144" t="s">
        <v>41</v>
      </c>
      <c r="C631" s="144" t="s">
        <v>41</v>
      </c>
      <c r="D631" s="144" t="s">
        <v>41</v>
      </c>
      <c r="E631" s="153">
        <v>56</v>
      </c>
      <c r="F631" s="153">
        <v>78253771</v>
      </c>
      <c r="N631" s="143" t="s">
        <v>529</v>
      </c>
      <c r="O631" s="144" t="s">
        <v>41</v>
      </c>
      <c r="P631" s="144" t="s">
        <v>41</v>
      </c>
      <c r="Q631" s="144" t="s">
        <v>41</v>
      </c>
      <c r="R631" s="153">
        <v>2168</v>
      </c>
      <c r="S631" s="153">
        <v>4394119306</v>
      </c>
    </row>
    <row r="632" spans="1:19" ht="12">
      <c r="A632" s="143" t="s">
        <v>530</v>
      </c>
      <c r="B632" s="153">
        <v>79</v>
      </c>
      <c r="C632" s="144" t="s">
        <v>41</v>
      </c>
      <c r="D632" s="144" t="s">
        <v>41</v>
      </c>
      <c r="E632" s="153">
        <v>2341</v>
      </c>
      <c r="F632" s="153">
        <v>228050150</v>
      </c>
      <c r="N632" s="143" t="s">
        <v>530</v>
      </c>
      <c r="O632" s="153">
        <v>6646</v>
      </c>
      <c r="P632" s="144" t="s">
        <v>41</v>
      </c>
      <c r="Q632" s="144" t="s">
        <v>41</v>
      </c>
      <c r="R632" s="153">
        <v>177141</v>
      </c>
      <c r="S632" s="153">
        <v>10083992971</v>
      </c>
    </row>
    <row r="633" spans="1:19" ht="12">
      <c r="A633" s="143" t="s">
        <v>531</v>
      </c>
      <c r="B633" s="144" t="s">
        <v>41</v>
      </c>
      <c r="C633" s="144" t="s">
        <v>41</v>
      </c>
      <c r="D633" s="144" t="s">
        <v>41</v>
      </c>
      <c r="E633" s="144" t="s">
        <v>41</v>
      </c>
      <c r="F633" s="144" t="s">
        <v>41</v>
      </c>
      <c r="N633" s="143" t="s">
        <v>531</v>
      </c>
      <c r="O633" s="144" t="s">
        <v>41</v>
      </c>
      <c r="P633" s="144" t="s">
        <v>41</v>
      </c>
      <c r="Q633" s="144" t="s">
        <v>41</v>
      </c>
      <c r="R633" s="144" t="s">
        <v>41</v>
      </c>
      <c r="S633" s="144" t="s">
        <v>41</v>
      </c>
    </row>
    <row r="634" spans="1:19" ht="12">
      <c r="A634" s="143" t="s">
        <v>532</v>
      </c>
      <c r="B634" s="144" t="s">
        <v>41</v>
      </c>
      <c r="C634" s="144" t="s">
        <v>41</v>
      </c>
      <c r="D634" s="144" t="s">
        <v>41</v>
      </c>
      <c r="E634" s="144" t="s">
        <v>41</v>
      </c>
      <c r="F634" s="144" t="s">
        <v>41</v>
      </c>
      <c r="N634" s="143" t="s">
        <v>532</v>
      </c>
      <c r="O634" s="144" t="s">
        <v>41</v>
      </c>
      <c r="P634" s="144" t="s">
        <v>41</v>
      </c>
      <c r="Q634" s="144" t="s">
        <v>41</v>
      </c>
      <c r="R634" s="144" t="s">
        <v>41</v>
      </c>
      <c r="S634" s="144" t="s">
        <v>41</v>
      </c>
    </row>
    <row r="635" spans="1:19" ht="12">
      <c r="A635" s="143" t="s">
        <v>533</v>
      </c>
      <c r="B635" s="153">
        <v>19</v>
      </c>
      <c r="C635" s="144" t="s">
        <v>41</v>
      </c>
      <c r="D635" s="144" t="s">
        <v>41</v>
      </c>
      <c r="E635" s="153">
        <v>2851</v>
      </c>
      <c r="F635" s="153">
        <v>11361423</v>
      </c>
      <c r="N635" s="143" t="s">
        <v>533</v>
      </c>
      <c r="O635" s="153">
        <v>1183</v>
      </c>
      <c r="P635" s="144" t="s">
        <v>41</v>
      </c>
      <c r="Q635" s="144" t="s">
        <v>41</v>
      </c>
      <c r="R635" s="153">
        <v>98837</v>
      </c>
      <c r="S635" s="153">
        <v>1336587669</v>
      </c>
    </row>
    <row r="636" spans="1:19" ht="12">
      <c r="A636" s="143" t="s">
        <v>534</v>
      </c>
      <c r="B636" s="144" t="s">
        <v>41</v>
      </c>
      <c r="C636" s="144" t="s">
        <v>41</v>
      </c>
      <c r="D636" s="153">
        <v>113</v>
      </c>
      <c r="E636" s="153">
        <v>466</v>
      </c>
      <c r="F636" s="153">
        <v>46632347</v>
      </c>
      <c r="N636" s="143" t="s">
        <v>534</v>
      </c>
      <c r="O636" s="144" t="s">
        <v>41</v>
      </c>
      <c r="P636" s="144" t="s">
        <v>41</v>
      </c>
      <c r="Q636" s="153">
        <v>10138</v>
      </c>
      <c r="R636" s="153">
        <v>41917</v>
      </c>
      <c r="S636" s="153">
        <v>8526184945</v>
      </c>
    </row>
    <row r="637" spans="1:19" ht="12">
      <c r="A637" s="143" t="s">
        <v>535</v>
      </c>
      <c r="B637" s="144" t="s">
        <v>41</v>
      </c>
      <c r="C637" s="144" t="s">
        <v>41</v>
      </c>
      <c r="D637" s="144" t="s">
        <v>41</v>
      </c>
      <c r="E637" s="144" t="s">
        <v>41</v>
      </c>
      <c r="F637" s="144" t="s">
        <v>41</v>
      </c>
      <c r="N637" s="143" t="s">
        <v>535</v>
      </c>
      <c r="O637" s="144" t="s">
        <v>41</v>
      </c>
      <c r="P637" s="144" t="s">
        <v>41</v>
      </c>
      <c r="Q637" s="144" t="s">
        <v>41</v>
      </c>
      <c r="R637" s="144" t="s">
        <v>41</v>
      </c>
      <c r="S637" s="144" t="s">
        <v>41</v>
      </c>
    </row>
    <row r="638" spans="1:19" ht="12">
      <c r="A638" s="143" t="s">
        <v>536</v>
      </c>
      <c r="B638" s="144" t="s">
        <v>41</v>
      </c>
      <c r="C638" s="144" t="s">
        <v>41</v>
      </c>
      <c r="D638" s="144" t="s">
        <v>41</v>
      </c>
      <c r="E638" s="144" t="s">
        <v>41</v>
      </c>
      <c r="F638" s="153">
        <v>4067975</v>
      </c>
      <c r="N638" s="143" t="s">
        <v>536</v>
      </c>
      <c r="O638" s="144" t="s">
        <v>41</v>
      </c>
      <c r="P638" s="144" t="s">
        <v>41</v>
      </c>
      <c r="Q638" s="144" t="s">
        <v>41</v>
      </c>
      <c r="R638" s="144" t="s">
        <v>41</v>
      </c>
      <c r="S638" s="153">
        <v>160365755</v>
      </c>
    </row>
    <row r="639" spans="1:19" ht="12">
      <c r="A639" s="143" t="s">
        <v>537</v>
      </c>
      <c r="B639" s="144" t="s">
        <v>41</v>
      </c>
      <c r="C639" s="144" t="s">
        <v>41</v>
      </c>
      <c r="D639" s="144" t="s">
        <v>41</v>
      </c>
      <c r="E639" s="144" t="s">
        <v>41</v>
      </c>
      <c r="F639" s="153">
        <v>365292</v>
      </c>
      <c r="N639" s="143" t="s">
        <v>537</v>
      </c>
      <c r="O639" s="144" t="s">
        <v>41</v>
      </c>
      <c r="P639" s="144" t="s">
        <v>41</v>
      </c>
      <c r="Q639" s="144" t="s">
        <v>41</v>
      </c>
      <c r="R639" s="144" t="s">
        <v>41</v>
      </c>
      <c r="S639" s="153">
        <v>11163177</v>
      </c>
    </row>
    <row r="640" spans="1:19" ht="12">
      <c r="A640" s="143" t="s">
        <v>538</v>
      </c>
      <c r="B640" s="144" t="s">
        <v>41</v>
      </c>
      <c r="C640" s="144" t="s">
        <v>41</v>
      </c>
      <c r="D640" s="144" t="s">
        <v>41</v>
      </c>
      <c r="E640" s="144" t="s">
        <v>41</v>
      </c>
      <c r="F640" s="144" t="s">
        <v>41</v>
      </c>
      <c r="N640" s="143" t="s">
        <v>538</v>
      </c>
      <c r="O640" s="144" t="s">
        <v>41</v>
      </c>
      <c r="P640" s="144" t="s">
        <v>41</v>
      </c>
      <c r="Q640" s="144" t="s">
        <v>41</v>
      </c>
      <c r="R640" s="144" t="s">
        <v>41</v>
      </c>
      <c r="S640" s="144" t="s">
        <v>41</v>
      </c>
    </row>
    <row r="641" spans="1:19" ht="12">
      <c r="A641" s="143" t="s">
        <v>315</v>
      </c>
      <c r="B641" s="153">
        <v>132324</v>
      </c>
      <c r="C641" s="153">
        <v>101471</v>
      </c>
      <c r="D641" s="153">
        <v>131300</v>
      </c>
      <c r="E641" s="153">
        <v>1424446</v>
      </c>
      <c r="F641" s="153">
        <v>272325975</v>
      </c>
      <c r="N641" s="143" t="s">
        <v>315</v>
      </c>
      <c r="O641" s="153">
        <v>7066462</v>
      </c>
      <c r="P641" s="153">
        <v>1562960</v>
      </c>
      <c r="Q641" s="153">
        <v>3295812</v>
      </c>
      <c r="R641" s="153">
        <v>24726349</v>
      </c>
      <c r="S641" s="153">
        <v>58611790074</v>
      </c>
    </row>
    <row r="642" spans="1:19" ht="12">
      <c r="A642" s="143" t="s">
        <v>539</v>
      </c>
      <c r="B642" s="153">
        <v>89268</v>
      </c>
      <c r="C642" s="144" t="s">
        <v>41</v>
      </c>
      <c r="D642" s="144" t="s">
        <v>41</v>
      </c>
      <c r="E642" s="153">
        <v>18</v>
      </c>
      <c r="F642" s="153">
        <v>153722999</v>
      </c>
      <c r="N642" s="143" t="s">
        <v>539</v>
      </c>
      <c r="O642" s="153">
        <v>5659997</v>
      </c>
      <c r="P642" s="144" t="s">
        <v>41</v>
      </c>
      <c r="Q642" s="144" t="s">
        <v>41</v>
      </c>
      <c r="R642" s="153">
        <v>1558</v>
      </c>
      <c r="S642" s="153">
        <v>78995728257</v>
      </c>
    </row>
    <row r="643" spans="1:19" ht="12">
      <c r="A643" s="143" t="s">
        <v>540</v>
      </c>
      <c r="B643" s="144" t="s">
        <v>41</v>
      </c>
      <c r="C643" s="144" t="s">
        <v>41</v>
      </c>
      <c r="D643" s="144" t="s">
        <v>41</v>
      </c>
      <c r="E643" s="144" t="s">
        <v>41</v>
      </c>
      <c r="F643" s="153">
        <v>502079</v>
      </c>
      <c r="N643" s="143" t="s">
        <v>540</v>
      </c>
      <c r="O643" s="144" t="s">
        <v>41</v>
      </c>
      <c r="P643" s="144" t="s">
        <v>41</v>
      </c>
      <c r="Q643" s="144" t="s">
        <v>41</v>
      </c>
      <c r="R643" s="144" t="s">
        <v>41</v>
      </c>
      <c r="S643" s="153">
        <v>223709350</v>
      </c>
    </row>
    <row r="644" spans="1:19" ht="12">
      <c r="A644" s="143" t="s">
        <v>541</v>
      </c>
      <c r="B644" s="153">
        <v>275696</v>
      </c>
      <c r="C644" s="144" t="s">
        <v>41</v>
      </c>
      <c r="D644" s="153">
        <v>496</v>
      </c>
      <c r="E644" s="153">
        <v>294691</v>
      </c>
      <c r="F644" s="153">
        <v>192153407</v>
      </c>
      <c r="N644" s="143" t="s">
        <v>541</v>
      </c>
      <c r="O644" s="153">
        <v>15597732</v>
      </c>
      <c r="P644" s="144" t="s">
        <v>41</v>
      </c>
      <c r="Q644" s="153">
        <v>27015</v>
      </c>
      <c r="R644" s="153">
        <v>8901262</v>
      </c>
      <c r="S644" s="153">
        <v>24870351337</v>
      </c>
    </row>
    <row r="645" spans="1:19" ht="12">
      <c r="A645" s="143" t="s">
        <v>542</v>
      </c>
      <c r="B645" s="144" t="s">
        <v>41</v>
      </c>
      <c r="C645" s="144" t="s">
        <v>41</v>
      </c>
      <c r="D645" s="144" t="s">
        <v>41</v>
      </c>
      <c r="E645" s="144" t="s">
        <v>41</v>
      </c>
      <c r="F645" s="153">
        <v>17339</v>
      </c>
      <c r="N645" s="143" t="s">
        <v>542</v>
      </c>
      <c r="O645" s="144" t="s">
        <v>41</v>
      </c>
      <c r="P645" s="144" t="s">
        <v>41</v>
      </c>
      <c r="Q645" s="144" t="s">
        <v>41</v>
      </c>
      <c r="R645" s="144" t="s">
        <v>41</v>
      </c>
      <c r="S645" s="153">
        <v>5283598</v>
      </c>
    </row>
    <row r="646" spans="1:19" ht="12">
      <c r="A646" s="143" t="s">
        <v>543</v>
      </c>
      <c r="B646" s="144" t="s">
        <v>41</v>
      </c>
      <c r="C646" s="144" t="s">
        <v>41</v>
      </c>
      <c r="D646" s="144" t="s">
        <v>41</v>
      </c>
      <c r="E646" s="153">
        <v>9255</v>
      </c>
      <c r="F646" s="153">
        <v>803988</v>
      </c>
      <c r="N646" s="143" t="s">
        <v>543</v>
      </c>
      <c r="O646" s="144" t="s">
        <v>41</v>
      </c>
      <c r="P646" s="144" t="s">
        <v>41</v>
      </c>
      <c r="Q646" s="144" t="s">
        <v>41</v>
      </c>
      <c r="R646" s="153">
        <v>394650</v>
      </c>
      <c r="S646" s="153">
        <v>269550296</v>
      </c>
    </row>
    <row r="647" spans="1:19" ht="12">
      <c r="A647" s="143" t="s">
        <v>544</v>
      </c>
      <c r="B647" s="153">
        <v>64535</v>
      </c>
      <c r="C647" s="144" t="s">
        <v>41</v>
      </c>
      <c r="D647" s="144" t="s">
        <v>41</v>
      </c>
      <c r="E647" s="144" t="s">
        <v>41</v>
      </c>
      <c r="F647" s="153">
        <v>12034357</v>
      </c>
      <c r="N647" s="143" t="s">
        <v>544</v>
      </c>
      <c r="O647" s="153">
        <v>2844916</v>
      </c>
      <c r="P647" s="144" t="s">
        <v>41</v>
      </c>
      <c r="Q647" s="144" t="s">
        <v>41</v>
      </c>
      <c r="R647" s="144" t="s">
        <v>41</v>
      </c>
      <c r="S647" s="153">
        <v>802024257</v>
      </c>
    </row>
    <row r="648" spans="1:19" ht="12">
      <c r="A648" s="143" t="s">
        <v>311</v>
      </c>
      <c r="B648" s="153">
        <v>91395</v>
      </c>
      <c r="C648" s="153">
        <v>302</v>
      </c>
      <c r="D648" s="153">
        <v>45973</v>
      </c>
      <c r="E648" s="153">
        <v>594252</v>
      </c>
      <c r="F648" s="153">
        <v>411094325</v>
      </c>
      <c r="N648" s="143" t="s">
        <v>311</v>
      </c>
      <c r="O648" s="153">
        <v>4610929</v>
      </c>
      <c r="P648" s="153">
        <v>20502</v>
      </c>
      <c r="Q648" s="153">
        <v>2665562</v>
      </c>
      <c r="R648" s="153">
        <v>15458432</v>
      </c>
      <c r="S648" s="153">
        <v>91764074168</v>
      </c>
    </row>
    <row r="649" spans="1:19" ht="12">
      <c r="A649" s="143" t="s">
        <v>545</v>
      </c>
      <c r="B649" s="144" t="s">
        <v>41</v>
      </c>
      <c r="C649" s="144" t="s">
        <v>41</v>
      </c>
      <c r="D649" s="144" t="s">
        <v>41</v>
      </c>
      <c r="E649" s="153">
        <v>3288</v>
      </c>
      <c r="F649" s="153">
        <v>61097164</v>
      </c>
      <c r="N649" s="143" t="s">
        <v>545</v>
      </c>
      <c r="O649" s="144" t="s">
        <v>41</v>
      </c>
      <c r="P649" s="144" t="s">
        <v>41</v>
      </c>
      <c r="Q649" s="144" t="s">
        <v>41</v>
      </c>
      <c r="R649" s="153">
        <v>188013</v>
      </c>
      <c r="S649" s="153">
        <v>24006335719</v>
      </c>
    </row>
    <row r="650" spans="1:19" ht="12">
      <c r="A650" s="143" t="s">
        <v>546</v>
      </c>
      <c r="B650" s="144" t="s">
        <v>41</v>
      </c>
      <c r="C650" s="144" t="s">
        <v>41</v>
      </c>
      <c r="D650" s="144" t="s">
        <v>41</v>
      </c>
      <c r="E650" s="144" t="s">
        <v>41</v>
      </c>
      <c r="F650" s="153">
        <v>139281</v>
      </c>
      <c r="N650" s="143" t="s">
        <v>546</v>
      </c>
      <c r="O650" s="144" t="s">
        <v>41</v>
      </c>
      <c r="P650" s="144" t="s">
        <v>41</v>
      </c>
      <c r="Q650" s="144" t="s">
        <v>41</v>
      </c>
      <c r="R650" s="144" t="s">
        <v>41</v>
      </c>
      <c r="S650" s="153">
        <v>8016911</v>
      </c>
    </row>
    <row r="651" spans="1:19" ht="12">
      <c r="A651" s="143" t="s">
        <v>314</v>
      </c>
      <c r="B651" s="153">
        <v>56773</v>
      </c>
      <c r="C651" s="153">
        <v>666</v>
      </c>
      <c r="D651" s="153">
        <v>24854</v>
      </c>
      <c r="E651" s="153">
        <v>137727</v>
      </c>
      <c r="F651" s="153">
        <v>154715394</v>
      </c>
      <c r="N651" s="143" t="s">
        <v>314</v>
      </c>
      <c r="O651" s="153">
        <v>3669612</v>
      </c>
      <c r="P651" s="153">
        <v>13974</v>
      </c>
      <c r="Q651" s="153">
        <v>1442453</v>
      </c>
      <c r="R651" s="153">
        <v>4121797</v>
      </c>
      <c r="S651" s="153">
        <v>21141640645</v>
      </c>
    </row>
    <row r="652" spans="1:19" ht="12">
      <c r="A652" s="143" t="s">
        <v>547</v>
      </c>
      <c r="B652" s="144" t="s">
        <v>41</v>
      </c>
      <c r="C652" s="144" t="s">
        <v>41</v>
      </c>
      <c r="D652" s="144" t="s">
        <v>41</v>
      </c>
      <c r="E652" s="144" t="s">
        <v>41</v>
      </c>
      <c r="F652" s="144" t="s">
        <v>41</v>
      </c>
      <c r="N652" s="143" t="s">
        <v>547</v>
      </c>
      <c r="O652" s="144" t="s">
        <v>41</v>
      </c>
      <c r="P652" s="144" t="s">
        <v>41</v>
      </c>
      <c r="Q652" s="144" t="s">
        <v>41</v>
      </c>
      <c r="R652" s="144" t="s">
        <v>41</v>
      </c>
      <c r="S652" s="144" t="s">
        <v>41</v>
      </c>
    </row>
    <row r="653" spans="1:19" ht="12">
      <c r="A653" s="143" t="s">
        <v>313</v>
      </c>
      <c r="B653" s="153">
        <v>93708</v>
      </c>
      <c r="C653" s="153">
        <v>2448</v>
      </c>
      <c r="D653" s="153">
        <v>39215</v>
      </c>
      <c r="E653" s="153">
        <v>655075</v>
      </c>
      <c r="F653" s="153">
        <v>264437547</v>
      </c>
      <c r="N653" s="143" t="s">
        <v>313</v>
      </c>
      <c r="O653" s="153">
        <v>4867941</v>
      </c>
      <c r="P653" s="153">
        <v>173784</v>
      </c>
      <c r="Q653" s="153">
        <v>1721363</v>
      </c>
      <c r="R653" s="153">
        <v>21673264</v>
      </c>
      <c r="S653" s="153">
        <v>57823687622</v>
      </c>
    </row>
    <row r="654" spans="1:19" ht="12">
      <c r="A654" s="143" t="s">
        <v>548</v>
      </c>
      <c r="B654" s="144" t="s">
        <v>41</v>
      </c>
      <c r="C654" s="153">
        <v>87</v>
      </c>
      <c r="D654" s="153">
        <v>12</v>
      </c>
      <c r="E654" s="153">
        <v>16649</v>
      </c>
      <c r="F654" s="153">
        <v>2758599</v>
      </c>
      <c r="N654" s="143" t="s">
        <v>548</v>
      </c>
      <c r="O654" s="144" t="s">
        <v>41</v>
      </c>
      <c r="P654" s="153">
        <v>1761</v>
      </c>
      <c r="Q654" s="153">
        <v>1000</v>
      </c>
      <c r="R654" s="153">
        <v>425852</v>
      </c>
      <c r="S654" s="153">
        <v>188959265</v>
      </c>
    </row>
    <row r="655" spans="1:19" ht="12">
      <c r="A655" s="143" t="s">
        <v>549</v>
      </c>
      <c r="B655" s="144" t="s">
        <v>41</v>
      </c>
      <c r="C655" s="144" t="s">
        <v>41</v>
      </c>
      <c r="D655" s="144" t="s">
        <v>41</v>
      </c>
      <c r="E655" s="144" t="s">
        <v>41</v>
      </c>
      <c r="F655" s="153">
        <v>780268</v>
      </c>
      <c r="N655" s="143" t="s">
        <v>549</v>
      </c>
      <c r="O655" s="144" t="s">
        <v>41</v>
      </c>
      <c r="P655" s="144" t="s">
        <v>41</v>
      </c>
      <c r="Q655" s="144" t="s">
        <v>41</v>
      </c>
      <c r="R655" s="144" t="s">
        <v>41</v>
      </c>
      <c r="S655" s="153">
        <v>230411169</v>
      </c>
    </row>
    <row r="656" spans="1:19" ht="12">
      <c r="A656" s="143" t="s">
        <v>550</v>
      </c>
      <c r="B656" s="153">
        <v>91455</v>
      </c>
      <c r="C656" s="144" t="s">
        <v>41</v>
      </c>
      <c r="D656" s="144" t="s">
        <v>41</v>
      </c>
      <c r="E656" s="153">
        <v>646306</v>
      </c>
      <c r="F656" s="153">
        <v>42485340</v>
      </c>
      <c r="N656" s="143" t="s">
        <v>550</v>
      </c>
      <c r="O656" s="153">
        <v>4189298</v>
      </c>
      <c r="P656" s="144" t="s">
        <v>41</v>
      </c>
      <c r="Q656" s="144" t="s">
        <v>41</v>
      </c>
      <c r="R656" s="153">
        <v>12583057</v>
      </c>
      <c r="S656" s="153">
        <v>2970690357</v>
      </c>
    </row>
    <row r="657" spans="1:19" ht="12">
      <c r="A657" s="143" t="s">
        <v>551</v>
      </c>
      <c r="B657" s="144" t="s">
        <v>41</v>
      </c>
      <c r="C657" s="144" t="s">
        <v>41</v>
      </c>
      <c r="D657" s="144" t="s">
        <v>41</v>
      </c>
      <c r="E657" s="144" t="s">
        <v>41</v>
      </c>
      <c r="F657" s="153">
        <v>1006586</v>
      </c>
      <c r="N657" s="143" t="s">
        <v>551</v>
      </c>
      <c r="O657" s="144" t="s">
        <v>41</v>
      </c>
      <c r="P657" s="144" t="s">
        <v>41</v>
      </c>
      <c r="Q657" s="144" t="s">
        <v>41</v>
      </c>
      <c r="R657" s="144" t="s">
        <v>41</v>
      </c>
      <c r="S657" s="153">
        <v>136181519</v>
      </c>
    </row>
    <row r="658" spans="1:19" ht="12">
      <c r="A658" s="143" t="s">
        <v>552</v>
      </c>
      <c r="B658" s="144" t="s">
        <v>41</v>
      </c>
      <c r="C658" s="153">
        <v>456</v>
      </c>
      <c r="D658" s="144" t="s">
        <v>41</v>
      </c>
      <c r="E658" s="153">
        <v>92170</v>
      </c>
      <c r="F658" s="153">
        <v>1779643</v>
      </c>
      <c r="N658" s="143" t="s">
        <v>552</v>
      </c>
      <c r="O658" s="144" t="s">
        <v>41</v>
      </c>
      <c r="P658" s="153">
        <v>7442</v>
      </c>
      <c r="Q658" s="144" t="s">
        <v>41</v>
      </c>
      <c r="R658" s="153">
        <v>2991863</v>
      </c>
      <c r="S658" s="153">
        <v>303160106</v>
      </c>
    </row>
    <row r="659" spans="1:19" ht="12">
      <c r="A659" s="143" t="s">
        <v>553</v>
      </c>
      <c r="B659" s="153">
        <v>2750</v>
      </c>
      <c r="C659" s="144" t="s">
        <v>41</v>
      </c>
      <c r="D659" s="144" t="s">
        <v>41</v>
      </c>
      <c r="E659" s="144" t="s">
        <v>41</v>
      </c>
      <c r="F659" s="153">
        <v>120098</v>
      </c>
      <c r="N659" s="143" t="s">
        <v>553</v>
      </c>
      <c r="O659" s="153">
        <v>145895</v>
      </c>
      <c r="P659" s="144" t="s">
        <v>41</v>
      </c>
      <c r="Q659" s="144" t="s">
        <v>41</v>
      </c>
      <c r="R659" s="144" t="s">
        <v>41</v>
      </c>
      <c r="S659" s="153">
        <v>43093268</v>
      </c>
    </row>
    <row r="660" spans="1:19" ht="12">
      <c r="A660" s="143" t="s">
        <v>554</v>
      </c>
      <c r="B660" s="153">
        <v>55</v>
      </c>
      <c r="C660" s="144" t="s">
        <v>41</v>
      </c>
      <c r="D660" s="153">
        <v>15</v>
      </c>
      <c r="E660" s="153">
        <v>3336</v>
      </c>
      <c r="F660" s="153">
        <v>650325</v>
      </c>
      <c r="N660" s="143" t="s">
        <v>554</v>
      </c>
      <c r="O660" s="153">
        <v>4345</v>
      </c>
      <c r="P660" s="144" t="s">
        <v>41</v>
      </c>
      <c r="Q660" s="153">
        <v>914</v>
      </c>
      <c r="R660" s="153">
        <v>116798</v>
      </c>
      <c r="S660" s="153">
        <v>61541744</v>
      </c>
    </row>
    <row r="661" spans="1:19" ht="12">
      <c r="A661" s="143" t="s">
        <v>555</v>
      </c>
      <c r="B661" s="144" t="s">
        <v>41</v>
      </c>
      <c r="C661" s="144" t="s">
        <v>41</v>
      </c>
      <c r="D661" s="144" t="s">
        <v>41</v>
      </c>
      <c r="E661" s="144" t="s">
        <v>41</v>
      </c>
      <c r="F661" s="144" t="s">
        <v>41</v>
      </c>
      <c r="N661" s="143" t="s">
        <v>555</v>
      </c>
      <c r="O661" s="144" t="s">
        <v>41</v>
      </c>
      <c r="P661" s="144" t="s">
        <v>41</v>
      </c>
      <c r="Q661" s="144" t="s">
        <v>41</v>
      </c>
      <c r="R661" s="144" t="s">
        <v>41</v>
      </c>
      <c r="S661" s="144" t="s">
        <v>41</v>
      </c>
    </row>
    <row r="662" spans="1:19" ht="12">
      <c r="A662" s="143" t="s">
        <v>556</v>
      </c>
      <c r="B662" s="144" t="s">
        <v>41</v>
      </c>
      <c r="C662" s="144" t="s">
        <v>41</v>
      </c>
      <c r="D662" s="144" t="s">
        <v>41</v>
      </c>
      <c r="E662" s="144" t="s">
        <v>41</v>
      </c>
      <c r="F662" s="153">
        <v>1515136</v>
      </c>
      <c r="N662" s="143" t="s">
        <v>556</v>
      </c>
      <c r="O662" s="144" t="s">
        <v>41</v>
      </c>
      <c r="P662" s="144" t="s">
        <v>41</v>
      </c>
      <c r="Q662" s="144" t="s">
        <v>41</v>
      </c>
      <c r="R662" s="144" t="s">
        <v>41</v>
      </c>
      <c r="S662" s="153">
        <v>595076221</v>
      </c>
    </row>
    <row r="663" spans="1:19" ht="12">
      <c r="A663" s="143" t="s">
        <v>557</v>
      </c>
      <c r="B663" s="144" t="s">
        <v>41</v>
      </c>
      <c r="C663" s="144" t="s">
        <v>41</v>
      </c>
      <c r="D663" s="144" t="s">
        <v>41</v>
      </c>
      <c r="E663" s="153">
        <v>8382</v>
      </c>
      <c r="F663" s="153">
        <v>234727</v>
      </c>
      <c r="N663" s="143" t="s">
        <v>557</v>
      </c>
      <c r="O663" s="144" t="s">
        <v>41</v>
      </c>
      <c r="P663" s="144" t="s">
        <v>41</v>
      </c>
      <c r="Q663" s="144" t="s">
        <v>41</v>
      </c>
      <c r="R663" s="153">
        <v>374940</v>
      </c>
      <c r="S663" s="153">
        <v>82553527</v>
      </c>
    </row>
    <row r="664" spans="1:19" ht="12">
      <c r="A664" s="143" t="s">
        <v>558</v>
      </c>
      <c r="B664" s="153">
        <v>184466</v>
      </c>
      <c r="C664" s="144" t="s">
        <v>41</v>
      </c>
      <c r="D664" s="144" t="s">
        <v>41</v>
      </c>
      <c r="E664" s="144" t="s">
        <v>41</v>
      </c>
      <c r="F664" s="153">
        <v>4003679</v>
      </c>
      <c r="N664" s="143" t="s">
        <v>558</v>
      </c>
      <c r="O664" s="153">
        <v>13461994</v>
      </c>
      <c r="P664" s="144" t="s">
        <v>41</v>
      </c>
      <c r="Q664" s="144" t="s">
        <v>41</v>
      </c>
      <c r="R664" s="144" t="s">
        <v>41</v>
      </c>
      <c r="S664" s="153">
        <v>332128374</v>
      </c>
    </row>
    <row r="665" spans="1:19" ht="12">
      <c r="A665" s="143" t="s">
        <v>559</v>
      </c>
      <c r="B665" s="144" t="s">
        <v>41</v>
      </c>
      <c r="C665" s="144" t="s">
        <v>41</v>
      </c>
      <c r="D665" s="144" t="s">
        <v>41</v>
      </c>
      <c r="E665" s="144" t="s">
        <v>41</v>
      </c>
      <c r="F665" s="153">
        <v>54049</v>
      </c>
      <c r="N665" s="143" t="s">
        <v>559</v>
      </c>
      <c r="O665" s="144" t="s">
        <v>41</v>
      </c>
      <c r="P665" s="144" t="s">
        <v>41</v>
      </c>
      <c r="Q665" s="144" t="s">
        <v>41</v>
      </c>
      <c r="R665" s="144" t="s">
        <v>41</v>
      </c>
      <c r="S665" s="153">
        <v>26846490</v>
      </c>
    </row>
    <row r="666" spans="1:19" ht="12">
      <c r="A666" s="143" t="s">
        <v>560</v>
      </c>
      <c r="B666" s="144" t="s">
        <v>41</v>
      </c>
      <c r="C666" s="144" t="s">
        <v>41</v>
      </c>
      <c r="D666" s="144" t="s">
        <v>41</v>
      </c>
      <c r="E666" s="144" t="s">
        <v>41</v>
      </c>
      <c r="F666" s="153">
        <v>32079</v>
      </c>
      <c r="N666" s="143" t="s">
        <v>560</v>
      </c>
      <c r="O666" s="144" t="s">
        <v>41</v>
      </c>
      <c r="P666" s="144" t="s">
        <v>41</v>
      </c>
      <c r="Q666" s="144" t="s">
        <v>41</v>
      </c>
      <c r="R666" s="144" t="s">
        <v>41</v>
      </c>
      <c r="S666" s="153">
        <v>9929930</v>
      </c>
    </row>
    <row r="667" spans="1:19" ht="12">
      <c r="A667" s="143" t="s">
        <v>561</v>
      </c>
      <c r="B667" s="144" t="s">
        <v>41</v>
      </c>
      <c r="C667" s="144" t="s">
        <v>41</v>
      </c>
      <c r="D667" s="144" t="s">
        <v>41</v>
      </c>
      <c r="E667" s="144" t="s">
        <v>41</v>
      </c>
      <c r="F667" s="153">
        <v>954108</v>
      </c>
      <c r="N667" s="143" t="s">
        <v>561</v>
      </c>
      <c r="O667" s="144" t="s">
        <v>41</v>
      </c>
      <c r="P667" s="144" t="s">
        <v>41</v>
      </c>
      <c r="Q667" s="144" t="s">
        <v>41</v>
      </c>
      <c r="R667" s="144" t="s">
        <v>41</v>
      </c>
      <c r="S667" s="153">
        <v>213832411</v>
      </c>
    </row>
    <row r="668" spans="1:19" ht="12">
      <c r="A668" s="143" t="s">
        <v>562</v>
      </c>
      <c r="B668" s="144" t="s">
        <v>41</v>
      </c>
      <c r="C668" s="144" t="s">
        <v>41</v>
      </c>
      <c r="D668" s="144" t="s">
        <v>41</v>
      </c>
      <c r="E668" s="144" t="s">
        <v>41</v>
      </c>
      <c r="F668" s="153">
        <v>42658</v>
      </c>
      <c r="N668" s="143" t="s">
        <v>562</v>
      </c>
      <c r="O668" s="144" t="s">
        <v>41</v>
      </c>
      <c r="P668" s="144" t="s">
        <v>41</v>
      </c>
      <c r="Q668" s="144" t="s">
        <v>41</v>
      </c>
      <c r="R668" s="144" t="s">
        <v>41</v>
      </c>
      <c r="S668" s="153">
        <v>14552570</v>
      </c>
    </row>
    <row r="669" spans="1:19" ht="12">
      <c r="A669" s="143" t="s">
        <v>563</v>
      </c>
      <c r="B669" s="153">
        <v>385</v>
      </c>
      <c r="C669" s="153">
        <v>261</v>
      </c>
      <c r="D669" s="144" t="s">
        <v>41</v>
      </c>
      <c r="E669" s="153">
        <v>27587</v>
      </c>
      <c r="F669" s="153">
        <v>35122054</v>
      </c>
      <c r="N669" s="143" t="s">
        <v>563</v>
      </c>
      <c r="O669" s="153">
        <v>14156</v>
      </c>
      <c r="P669" s="153">
        <v>6326</v>
      </c>
      <c r="Q669" s="144" t="s">
        <v>41</v>
      </c>
      <c r="R669" s="153">
        <v>699184</v>
      </c>
      <c r="S669" s="153">
        <v>2011843525</v>
      </c>
    </row>
    <row r="670" spans="1:19" ht="12">
      <c r="A670" s="143" t="s">
        <v>564</v>
      </c>
      <c r="B670" s="153">
        <v>4080</v>
      </c>
      <c r="C670" s="144" t="s">
        <v>41</v>
      </c>
      <c r="D670" s="144" t="s">
        <v>41</v>
      </c>
      <c r="E670" s="153">
        <v>239230</v>
      </c>
      <c r="F670" s="153">
        <v>33543847</v>
      </c>
      <c r="N670" s="143" t="s">
        <v>564</v>
      </c>
      <c r="O670" s="153">
        <v>277103</v>
      </c>
      <c r="P670" s="144" t="s">
        <v>41</v>
      </c>
      <c r="Q670" s="144" t="s">
        <v>41</v>
      </c>
      <c r="R670" s="153">
        <v>4432125</v>
      </c>
      <c r="S670" s="153">
        <v>11407865402</v>
      </c>
    </row>
    <row r="671" spans="1:19" ht="12">
      <c r="A671" s="143" t="s">
        <v>565</v>
      </c>
      <c r="B671" s="153">
        <v>1000</v>
      </c>
      <c r="C671" s="144" t="s">
        <v>41</v>
      </c>
      <c r="D671" s="144" t="s">
        <v>41</v>
      </c>
      <c r="E671" s="144" t="s">
        <v>41</v>
      </c>
      <c r="F671" s="153">
        <v>655604</v>
      </c>
      <c r="N671" s="143" t="s">
        <v>565</v>
      </c>
      <c r="O671" s="153">
        <v>65420</v>
      </c>
      <c r="P671" s="144" t="s">
        <v>41</v>
      </c>
      <c r="Q671" s="144" t="s">
        <v>41</v>
      </c>
      <c r="R671" s="144" t="s">
        <v>41</v>
      </c>
      <c r="S671" s="153">
        <v>186259247</v>
      </c>
    </row>
    <row r="672" spans="1:19" ht="12">
      <c r="A672" s="143" t="s">
        <v>566</v>
      </c>
      <c r="B672" s="144" t="s">
        <v>41</v>
      </c>
      <c r="C672" s="144" t="s">
        <v>41</v>
      </c>
      <c r="D672" s="144" t="s">
        <v>41</v>
      </c>
      <c r="E672" s="144" t="s">
        <v>41</v>
      </c>
      <c r="F672" s="153">
        <v>2582</v>
      </c>
      <c r="N672" s="143" t="s">
        <v>566</v>
      </c>
      <c r="O672" s="144" t="s">
        <v>41</v>
      </c>
      <c r="P672" s="144" t="s">
        <v>41</v>
      </c>
      <c r="Q672" s="144" t="s">
        <v>41</v>
      </c>
      <c r="R672" s="144" t="s">
        <v>41</v>
      </c>
      <c r="S672" s="153">
        <v>3041038</v>
      </c>
    </row>
    <row r="673" spans="1:19" ht="12">
      <c r="A673" s="143" t="s">
        <v>567</v>
      </c>
      <c r="B673" s="144" t="s">
        <v>41</v>
      </c>
      <c r="C673" s="144" t="s">
        <v>41</v>
      </c>
      <c r="D673" s="144" t="s">
        <v>41</v>
      </c>
      <c r="E673" s="144" t="s">
        <v>41</v>
      </c>
      <c r="F673" s="153">
        <v>25838</v>
      </c>
      <c r="N673" s="143" t="s">
        <v>567</v>
      </c>
      <c r="O673" s="144" t="s">
        <v>41</v>
      </c>
      <c r="P673" s="144" t="s">
        <v>41</v>
      </c>
      <c r="Q673" s="144" t="s">
        <v>41</v>
      </c>
      <c r="R673" s="144" t="s">
        <v>41</v>
      </c>
      <c r="S673" s="153">
        <v>6943763</v>
      </c>
    </row>
    <row r="674" spans="1:19" ht="12">
      <c r="A674" s="143" t="s">
        <v>568</v>
      </c>
      <c r="B674" s="144" t="s">
        <v>41</v>
      </c>
      <c r="C674" s="144" t="s">
        <v>41</v>
      </c>
      <c r="D674" s="144" t="s">
        <v>41</v>
      </c>
      <c r="E674" s="144" t="s">
        <v>41</v>
      </c>
      <c r="F674" s="153">
        <v>586404</v>
      </c>
      <c r="N674" s="143" t="s">
        <v>568</v>
      </c>
      <c r="O674" s="144" t="s">
        <v>41</v>
      </c>
      <c r="P674" s="144" t="s">
        <v>41</v>
      </c>
      <c r="Q674" s="144" t="s">
        <v>41</v>
      </c>
      <c r="R674" s="144" t="s">
        <v>41</v>
      </c>
      <c r="S674" s="153">
        <v>507188894</v>
      </c>
    </row>
    <row r="675" spans="1:19" ht="12">
      <c r="A675" s="143" t="s">
        <v>569</v>
      </c>
      <c r="B675" s="153">
        <v>219261</v>
      </c>
      <c r="C675" s="144" t="s">
        <v>41</v>
      </c>
      <c r="D675" s="144" t="s">
        <v>41</v>
      </c>
      <c r="E675" s="153">
        <v>2298</v>
      </c>
      <c r="F675" s="153">
        <v>61007354</v>
      </c>
      <c r="N675" s="143" t="s">
        <v>569</v>
      </c>
      <c r="O675" s="153">
        <v>11954704</v>
      </c>
      <c r="P675" s="144" t="s">
        <v>41</v>
      </c>
      <c r="Q675" s="144" t="s">
        <v>41</v>
      </c>
      <c r="R675" s="153">
        <v>27855</v>
      </c>
      <c r="S675" s="153">
        <v>8784774491</v>
      </c>
    </row>
    <row r="676" spans="1:19" ht="12">
      <c r="A676" s="143" t="s">
        <v>570</v>
      </c>
      <c r="B676" s="144" t="s">
        <v>41</v>
      </c>
      <c r="C676" s="144" t="s">
        <v>41</v>
      </c>
      <c r="D676" s="144" t="s">
        <v>41</v>
      </c>
      <c r="E676" s="144" t="s">
        <v>41</v>
      </c>
      <c r="F676" s="153">
        <v>2789</v>
      </c>
      <c r="N676" s="143" t="s">
        <v>570</v>
      </c>
      <c r="O676" s="144" t="s">
        <v>41</v>
      </c>
      <c r="P676" s="144" t="s">
        <v>41</v>
      </c>
      <c r="Q676" s="144" t="s">
        <v>41</v>
      </c>
      <c r="R676" s="144" t="s">
        <v>41</v>
      </c>
      <c r="S676" s="153">
        <v>4727407</v>
      </c>
    </row>
    <row r="677" spans="1:19" ht="12">
      <c r="A677" s="143" t="s">
        <v>571</v>
      </c>
      <c r="B677" s="144" t="s">
        <v>41</v>
      </c>
      <c r="C677" s="144" t="s">
        <v>41</v>
      </c>
      <c r="D677" s="144" t="s">
        <v>41</v>
      </c>
      <c r="E677" s="144" t="s">
        <v>41</v>
      </c>
      <c r="F677" s="144" t="s">
        <v>41</v>
      </c>
      <c r="N677" s="143" t="s">
        <v>571</v>
      </c>
      <c r="O677" s="144" t="s">
        <v>41</v>
      </c>
      <c r="P677" s="144" t="s">
        <v>41</v>
      </c>
      <c r="Q677" s="144" t="s">
        <v>41</v>
      </c>
      <c r="R677" s="144" t="s">
        <v>41</v>
      </c>
      <c r="S677" s="144" t="s">
        <v>41</v>
      </c>
    </row>
    <row r="678" spans="1:19" ht="12">
      <c r="A678" s="143" t="s">
        <v>572</v>
      </c>
      <c r="B678" s="153">
        <v>274385</v>
      </c>
      <c r="C678" s="144" t="s">
        <v>41</v>
      </c>
      <c r="D678" s="144" t="s">
        <v>41</v>
      </c>
      <c r="E678" s="153">
        <v>218</v>
      </c>
      <c r="F678" s="153">
        <v>444727354</v>
      </c>
      <c r="N678" s="143" t="s">
        <v>572</v>
      </c>
      <c r="O678" s="153">
        <v>16898764</v>
      </c>
      <c r="P678" s="144" t="s">
        <v>41</v>
      </c>
      <c r="Q678" s="144" t="s">
        <v>41</v>
      </c>
      <c r="R678" s="153">
        <v>18200</v>
      </c>
      <c r="S678" s="153">
        <v>69885634587</v>
      </c>
    </row>
    <row r="679" spans="1:19" ht="12">
      <c r="A679" s="143" t="s">
        <v>573</v>
      </c>
      <c r="B679" s="144" t="s">
        <v>41</v>
      </c>
      <c r="C679" s="153">
        <v>94042</v>
      </c>
      <c r="D679" s="144" t="s">
        <v>41</v>
      </c>
      <c r="E679" s="153">
        <v>152905</v>
      </c>
      <c r="F679" s="153">
        <v>2805996</v>
      </c>
      <c r="N679" s="143" t="s">
        <v>573</v>
      </c>
      <c r="O679" s="144" t="s">
        <v>41</v>
      </c>
      <c r="P679" s="153">
        <v>1519931</v>
      </c>
      <c r="Q679" s="144" t="s">
        <v>41</v>
      </c>
      <c r="R679" s="153">
        <v>3955918</v>
      </c>
      <c r="S679" s="153">
        <v>445071056</v>
      </c>
    </row>
    <row r="680" spans="1:19" ht="12">
      <c r="A680" s="143" t="s">
        <v>574</v>
      </c>
      <c r="B680" s="144" t="s">
        <v>41</v>
      </c>
      <c r="C680" s="144" t="s">
        <v>41</v>
      </c>
      <c r="D680" s="144" t="s">
        <v>41</v>
      </c>
      <c r="E680" s="144" t="s">
        <v>41</v>
      </c>
      <c r="F680" s="153">
        <v>4379</v>
      </c>
      <c r="N680" s="143" t="s">
        <v>574</v>
      </c>
      <c r="O680" s="144" t="s">
        <v>41</v>
      </c>
      <c r="P680" s="144" t="s">
        <v>41</v>
      </c>
      <c r="Q680" s="144" t="s">
        <v>41</v>
      </c>
      <c r="R680" s="144" t="s">
        <v>41</v>
      </c>
      <c r="S680" s="153">
        <v>497990</v>
      </c>
    </row>
    <row r="681" spans="1:19" ht="12">
      <c r="A681" s="143" t="s">
        <v>575</v>
      </c>
      <c r="B681" s="144" t="s">
        <v>41</v>
      </c>
      <c r="C681" s="144" t="s">
        <v>41</v>
      </c>
      <c r="D681" s="144" t="s">
        <v>41</v>
      </c>
      <c r="E681" s="153">
        <v>0</v>
      </c>
      <c r="F681" s="153">
        <v>29559939</v>
      </c>
      <c r="N681" s="143" t="s">
        <v>575</v>
      </c>
      <c r="O681" s="144" t="s">
        <v>41</v>
      </c>
      <c r="P681" s="144" t="s">
        <v>41</v>
      </c>
      <c r="Q681" s="144" t="s">
        <v>41</v>
      </c>
      <c r="R681" s="153">
        <v>1</v>
      </c>
      <c r="S681" s="153">
        <v>22898783258</v>
      </c>
    </row>
    <row r="682" spans="1:19" ht="12">
      <c r="A682" s="143" t="s">
        <v>576</v>
      </c>
      <c r="B682" s="153">
        <v>954</v>
      </c>
      <c r="C682" s="144" t="s">
        <v>41</v>
      </c>
      <c r="D682" s="144" t="s">
        <v>41</v>
      </c>
      <c r="E682" s="144" t="s">
        <v>41</v>
      </c>
      <c r="F682" s="153">
        <v>5941305</v>
      </c>
      <c r="N682" s="143" t="s">
        <v>576</v>
      </c>
      <c r="O682" s="153">
        <v>60044</v>
      </c>
      <c r="P682" s="144" t="s">
        <v>41</v>
      </c>
      <c r="Q682" s="144" t="s">
        <v>41</v>
      </c>
      <c r="R682" s="144" t="s">
        <v>41</v>
      </c>
      <c r="S682" s="153">
        <v>839544168</v>
      </c>
    </row>
    <row r="683" spans="1:19" ht="12">
      <c r="A683" s="143" t="s">
        <v>577</v>
      </c>
      <c r="B683" s="153">
        <v>56330</v>
      </c>
      <c r="C683" s="153">
        <v>2135</v>
      </c>
      <c r="D683" s="153">
        <v>33065</v>
      </c>
      <c r="E683" s="153">
        <v>649835</v>
      </c>
      <c r="F683" s="153">
        <v>140572813</v>
      </c>
      <c r="N683" s="143" t="s">
        <v>577</v>
      </c>
      <c r="O683" s="153">
        <v>3577202</v>
      </c>
      <c r="P683" s="153">
        <v>29010</v>
      </c>
      <c r="Q683" s="153">
        <v>537987</v>
      </c>
      <c r="R683" s="153">
        <v>7979339</v>
      </c>
      <c r="S683" s="153">
        <v>23143845593</v>
      </c>
    </row>
    <row r="684" spans="1:19" ht="12">
      <c r="A684" s="143" t="s">
        <v>578</v>
      </c>
      <c r="B684" s="153">
        <v>1265</v>
      </c>
      <c r="C684" s="144" t="s">
        <v>41</v>
      </c>
      <c r="D684" s="144" t="s">
        <v>41</v>
      </c>
      <c r="E684" s="144" t="s">
        <v>41</v>
      </c>
      <c r="F684" s="153">
        <v>2733252</v>
      </c>
      <c r="N684" s="143" t="s">
        <v>578</v>
      </c>
      <c r="O684" s="153">
        <v>79608</v>
      </c>
      <c r="P684" s="144" t="s">
        <v>41</v>
      </c>
      <c r="Q684" s="144" t="s">
        <v>41</v>
      </c>
      <c r="R684" s="144" t="s">
        <v>41</v>
      </c>
      <c r="S684" s="153">
        <v>631241075</v>
      </c>
    </row>
    <row r="685" spans="1:19" ht="12">
      <c r="A685" s="143" t="s">
        <v>579</v>
      </c>
      <c r="B685" s="144" t="s">
        <v>41</v>
      </c>
      <c r="C685" s="144" t="s">
        <v>41</v>
      </c>
      <c r="D685" s="144" t="s">
        <v>41</v>
      </c>
      <c r="E685" s="144" t="s">
        <v>41</v>
      </c>
      <c r="F685" s="153">
        <v>118603</v>
      </c>
      <c r="N685" s="143" t="s">
        <v>579</v>
      </c>
      <c r="O685" s="144" t="s">
        <v>41</v>
      </c>
      <c r="P685" s="144" t="s">
        <v>41</v>
      </c>
      <c r="Q685" s="144" t="s">
        <v>41</v>
      </c>
      <c r="R685" s="144" t="s">
        <v>41</v>
      </c>
      <c r="S685" s="153">
        <v>679364139</v>
      </c>
    </row>
    <row r="686" spans="1:19" ht="12">
      <c r="A686" s="143" t="s">
        <v>580</v>
      </c>
      <c r="B686" s="144" t="s">
        <v>41</v>
      </c>
      <c r="C686" s="144" t="s">
        <v>41</v>
      </c>
      <c r="D686" s="144" t="s">
        <v>41</v>
      </c>
      <c r="E686" s="153">
        <v>553</v>
      </c>
      <c r="F686" s="153">
        <v>623901269</v>
      </c>
      <c r="N686" s="143" t="s">
        <v>580</v>
      </c>
      <c r="O686" s="144" t="s">
        <v>41</v>
      </c>
      <c r="P686" s="144" t="s">
        <v>41</v>
      </c>
      <c r="Q686" s="144" t="s">
        <v>41</v>
      </c>
      <c r="R686" s="153">
        <v>52005</v>
      </c>
      <c r="S686" s="153">
        <v>353467410367</v>
      </c>
    </row>
    <row r="687" spans="1:19" ht="12">
      <c r="A687" s="143" t="s">
        <v>581</v>
      </c>
      <c r="B687" s="153">
        <v>18546</v>
      </c>
      <c r="C687" s="144" t="s">
        <v>41</v>
      </c>
      <c r="D687" s="144" t="s">
        <v>41</v>
      </c>
      <c r="E687" s="153">
        <v>21</v>
      </c>
      <c r="F687" s="153">
        <v>3973700</v>
      </c>
      <c r="N687" s="143" t="s">
        <v>581</v>
      </c>
      <c r="O687" s="153">
        <v>1238401</v>
      </c>
      <c r="P687" s="144" t="s">
        <v>41</v>
      </c>
      <c r="Q687" s="144" t="s">
        <v>41</v>
      </c>
      <c r="R687" s="153">
        <v>750</v>
      </c>
      <c r="S687" s="153">
        <v>1241272839</v>
      </c>
    </row>
    <row r="688" spans="1:19" ht="12">
      <c r="A688" s="143" t="s">
        <v>582</v>
      </c>
      <c r="B688" s="153">
        <v>43875</v>
      </c>
      <c r="C688" s="144" t="s">
        <v>41</v>
      </c>
      <c r="D688" s="144" t="s">
        <v>41</v>
      </c>
      <c r="E688" s="153">
        <v>212</v>
      </c>
      <c r="F688" s="153">
        <v>3207023</v>
      </c>
      <c r="N688" s="143" t="s">
        <v>582</v>
      </c>
      <c r="O688" s="153">
        <v>1941856</v>
      </c>
      <c r="P688" s="144" t="s">
        <v>41</v>
      </c>
      <c r="Q688" s="144" t="s">
        <v>41</v>
      </c>
      <c r="R688" s="153">
        <v>2488</v>
      </c>
      <c r="S688" s="153">
        <v>2229753578</v>
      </c>
    </row>
    <row r="689" spans="1:19" ht="12">
      <c r="A689" s="143" t="s">
        <v>583</v>
      </c>
      <c r="B689" s="144" t="s">
        <v>41</v>
      </c>
      <c r="C689" s="144" t="s">
        <v>41</v>
      </c>
      <c r="D689" s="144" t="s">
        <v>41</v>
      </c>
      <c r="E689" s="144" t="s">
        <v>41</v>
      </c>
      <c r="F689" s="153">
        <v>88671</v>
      </c>
      <c r="N689" s="143" t="s">
        <v>583</v>
      </c>
      <c r="O689" s="144" t="s">
        <v>41</v>
      </c>
      <c r="P689" s="144" t="s">
        <v>41</v>
      </c>
      <c r="Q689" s="144" t="s">
        <v>41</v>
      </c>
      <c r="R689" s="144" t="s">
        <v>41</v>
      </c>
      <c r="S689" s="153">
        <v>29949917</v>
      </c>
    </row>
    <row r="690" spans="1:19" ht="12">
      <c r="A690" s="143" t="s">
        <v>584</v>
      </c>
      <c r="B690" s="144" t="s">
        <v>41</v>
      </c>
      <c r="C690" s="144" t="s">
        <v>41</v>
      </c>
      <c r="D690" s="144" t="s">
        <v>41</v>
      </c>
      <c r="E690" s="153">
        <v>1727</v>
      </c>
      <c r="F690" s="153">
        <v>447746</v>
      </c>
      <c r="N690" s="143" t="s">
        <v>584</v>
      </c>
      <c r="O690" s="144" t="s">
        <v>41</v>
      </c>
      <c r="P690" s="144" t="s">
        <v>41</v>
      </c>
      <c r="Q690" s="144" t="s">
        <v>41</v>
      </c>
      <c r="R690" s="153">
        <v>71765</v>
      </c>
      <c r="S690" s="153">
        <v>25564676</v>
      </c>
    </row>
    <row r="691" spans="1:19" ht="12">
      <c r="A691" s="143" t="s">
        <v>585</v>
      </c>
      <c r="B691" s="144" t="s">
        <v>41</v>
      </c>
      <c r="C691" s="144" t="s">
        <v>41</v>
      </c>
      <c r="D691" s="144" t="s">
        <v>41</v>
      </c>
      <c r="E691" s="144" t="s">
        <v>41</v>
      </c>
      <c r="F691" s="144" t="s">
        <v>41</v>
      </c>
      <c r="N691" s="143" t="s">
        <v>585</v>
      </c>
      <c r="O691" s="144" t="s">
        <v>41</v>
      </c>
      <c r="P691" s="144" t="s">
        <v>41</v>
      </c>
      <c r="Q691" s="144" t="s">
        <v>41</v>
      </c>
      <c r="R691" s="144" t="s">
        <v>41</v>
      </c>
      <c r="S691" s="144" t="s">
        <v>41</v>
      </c>
    </row>
    <row r="692" spans="1:19" ht="12">
      <c r="A692" s="143" t="s">
        <v>586</v>
      </c>
      <c r="B692" s="144" t="s">
        <v>41</v>
      </c>
      <c r="C692" s="144" t="s">
        <v>41</v>
      </c>
      <c r="D692" s="144" t="s">
        <v>41</v>
      </c>
      <c r="E692" s="144" t="s">
        <v>41</v>
      </c>
      <c r="F692" s="153">
        <v>6533379</v>
      </c>
      <c r="N692" s="143" t="s">
        <v>586</v>
      </c>
      <c r="O692" s="144" t="s">
        <v>41</v>
      </c>
      <c r="P692" s="144" t="s">
        <v>41</v>
      </c>
      <c r="Q692" s="144" t="s">
        <v>41</v>
      </c>
      <c r="R692" s="144" t="s">
        <v>41</v>
      </c>
      <c r="S692" s="153">
        <v>707091480</v>
      </c>
    </row>
    <row r="693" spans="1:19" ht="12">
      <c r="A693" s="143" t="s">
        <v>587</v>
      </c>
      <c r="B693" s="144" t="s">
        <v>41</v>
      </c>
      <c r="C693" s="144" t="s">
        <v>41</v>
      </c>
      <c r="D693" s="144" t="s">
        <v>41</v>
      </c>
      <c r="E693" s="153">
        <v>13</v>
      </c>
      <c r="F693" s="153">
        <v>370847</v>
      </c>
      <c r="N693" s="143" t="s">
        <v>587</v>
      </c>
      <c r="O693" s="144" t="s">
        <v>41</v>
      </c>
      <c r="P693" s="144" t="s">
        <v>41</v>
      </c>
      <c r="Q693" s="144" t="s">
        <v>41</v>
      </c>
      <c r="R693" s="153">
        <v>1433</v>
      </c>
      <c r="S693" s="153">
        <v>497991733</v>
      </c>
    </row>
    <row r="694" spans="1:19" ht="12">
      <c r="A694" s="143" t="s">
        <v>588</v>
      </c>
      <c r="B694" s="144" t="s">
        <v>41</v>
      </c>
      <c r="C694" s="144" t="s">
        <v>41</v>
      </c>
      <c r="D694" s="144" t="s">
        <v>41</v>
      </c>
      <c r="E694" s="144" t="s">
        <v>41</v>
      </c>
      <c r="F694" s="153">
        <v>941106</v>
      </c>
      <c r="N694" s="143" t="s">
        <v>588</v>
      </c>
      <c r="O694" s="144" t="s">
        <v>41</v>
      </c>
      <c r="P694" s="144" t="s">
        <v>41</v>
      </c>
      <c r="Q694" s="144" t="s">
        <v>41</v>
      </c>
      <c r="R694" s="144" t="s">
        <v>41</v>
      </c>
      <c r="S694" s="153">
        <v>52587726</v>
      </c>
    </row>
    <row r="695" spans="1:19" ht="12">
      <c r="A695" s="143" t="s">
        <v>589</v>
      </c>
      <c r="B695" s="153">
        <v>11803</v>
      </c>
      <c r="C695" s="144" t="s">
        <v>41</v>
      </c>
      <c r="D695" s="144" t="s">
        <v>41</v>
      </c>
      <c r="E695" s="153">
        <v>13770</v>
      </c>
      <c r="F695" s="153">
        <v>39135658</v>
      </c>
      <c r="N695" s="143" t="s">
        <v>589</v>
      </c>
      <c r="O695" s="153">
        <v>272016</v>
      </c>
      <c r="P695" s="144" t="s">
        <v>41</v>
      </c>
      <c r="Q695" s="144" t="s">
        <v>41</v>
      </c>
      <c r="R695" s="153">
        <v>297150</v>
      </c>
      <c r="S695" s="153">
        <v>8788260917</v>
      </c>
    </row>
    <row r="696" spans="1:19" ht="12">
      <c r="A696" s="143" t="s">
        <v>590</v>
      </c>
      <c r="B696" s="144" t="s">
        <v>41</v>
      </c>
      <c r="C696" s="144" t="s">
        <v>41</v>
      </c>
      <c r="D696" s="144" t="s">
        <v>41</v>
      </c>
      <c r="E696" s="144" t="s">
        <v>41</v>
      </c>
      <c r="F696" s="153">
        <v>28569</v>
      </c>
      <c r="N696" s="143" t="s">
        <v>590</v>
      </c>
      <c r="O696" s="144" t="s">
        <v>41</v>
      </c>
      <c r="P696" s="144" t="s">
        <v>41</v>
      </c>
      <c r="Q696" s="144" t="s">
        <v>41</v>
      </c>
      <c r="R696" s="144" t="s">
        <v>41</v>
      </c>
      <c r="S696" s="153">
        <v>8466027</v>
      </c>
    </row>
    <row r="697" spans="1:19" ht="12">
      <c r="A697" s="143" t="s">
        <v>591</v>
      </c>
      <c r="B697" s="144" t="s">
        <v>41</v>
      </c>
      <c r="C697" s="144" t="s">
        <v>41</v>
      </c>
      <c r="D697" s="144" t="s">
        <v>41</v>
      </c>
      <c r="E697" s="144" t="s">
        <v>41</v>
      </c>
      <c r="F697" s="153">
        <v>44668</v>
      </c>
      <c r="N697" s="143" t="s">
        <v>591</v>
      </c>
      <c r="O697" s="144" t="s">
        <v>41</v>
      </c>
      <c r="P697" s="144" t="s">
        <v>41</v>
      </c>
      <c r="Q697" s="144" t="s">
        <v>41</v>
      </c>
      <c r="R697" s="144" t="s">
        <v>41</v>
      </c>
      <c r="S697" s="153">
        <v>17108512</v>
      </c>
    </row>
    <row r="698" spans="1:19" ht="12">
      <c r="A698" s="143" t="s">
        <v>592</v>
      </c>
      <c r="B698" s="144" t="s">
        <v>41</v>
      </c>
      <c r="C698" s="144" t="s">
        <v>41</v>
      </c>
      <c r="D698" s="144" t="s">
        <v>41</v>
      </c>
      <c r="E698" s="144" t="s">
        <v>41</v>
      </c>
      <c r="F698" s="144" t="s">
        <v>41</v>
      </c>
      <c r="N698" s="143" t="s">
        <v>592</v>
      </c>
      <c r="O698" s="144" t="s">
        <v>41</v>
      </c>
      <c r="P698" s="144" t="s">
        <v>41</v>
      </c>
      <c r="Q698" s="144" t="s">
        <v>41</v>
      </c>
      <c r="R698" s="144" t="s">
        <v>41</v>
      </c>
      <c r="S698" s="144" t="s">
        <v>41</v>
      </c>
    </row>
    <row r="699" spans="1:19" ht="12">
      <c r="A699" s="143" t="s">
        <v>593</v>
      </c>
      <c r="B699" s="144" t="s">
        <v>41</v>
      </c>
      <c r="C699" s="144" t="s">
        <v>41</v>
      </c>
      <c r="D699" s="144" t="s">
        <v>41</v>
      </c>
      <c r="E699" s="144" t="s">
        <v>41</v>
      </c>
      <c r="F699" s="153">
        <v>7641</v>
      </c>
      <c r="N699" s="143" t="s">
        <v>593</v>
      </c>
      <c r="O699" s="144" t="s">
        <v>41</v>
      </c>
      <c r="P699" s="144" t="s">
        <v>41</v>
      </c>
      <c r="Q699" s="144" t="s">
        <v>41</v>
      </c>
      <c r="R699" s="144" t="s">
        <v>41</v>
      </c>
      <c r="S699" s="153">
        <v>2558183</v>
      </c>
    </row>
    <row r="700" spans="1:19" ht="12">
      <c r="A700" s="143" t="s">
        <v>594</v>
      </c>
      <c r="B700" s="144" t="s">
        <v>41</v>
      </c>
      <c r="C700" s="144" t="s">
        <v>41</v>
      </c>
      <c r="D700" s="144" t="s">
        <v>41</v>
      </c>
      <c r="E700" s="144" t="s">
        <v>41</v>
      </c>
      <c r="F700" s="144" t="s">
        <v>41</v>
      </c>
      <c r="N700" s="143" t="s">
        <v>594</v>
      </c>
      <c r="O700" s="144" t="s">
        <v>41</v>
      </c>
      <c r="P700" s="144" t="s">
        <v>41</v>
      </c>
      <c r="Q700" s="144" t="s">
        <v>41</v>
      </c>
      <c r="R700" s="144" t="s">
        <v>41</v>
      </c>
      <c r="S700" s="144" t="s">
        <v>41</v>
      </c>
    </row>
    <row r="701" spans="1:19" ht="12">
      <c r="A701" s="143" t="s">
        <v>595</v>
      </c>
      <c r="B701" s="144" t="s">
        <v>41</v>
      </c>
      <c r="C701" s="144" t="s">
        <v>41</v>
      </c>
      <c r="D701" s="144" t="s">
        <v>41</v>
      </c>
      <c r="E701" s="144" t="s">
        <v>41</v>
      </c>
      <c r="F701" s="144" t="s">
        <v>41</v>
      </c>
      <c r="N701" s="143" t="s">
        <v>595</v>
      </c>
      <c r="O701" s="144" t="s">
        <v>41</v>
      </c>
      <c r="P701" s="144" t="s">
        <v>41</v>
      </c>
      <c r="Q701" s="144" t="s">
        <v>41</v>
      </c>
      <c r="R701" s="144" t="s">
        <v>41</v>
      </c>
      <c r="S701" s="144" t="s">
        <v>41</v>
      </c>
    </row>
    <row r="702" spans="1:19" ht="12">
      <c r="A702" s="143" t="s">
        <v>596</v>
      </c>
      <c r="B702" s="144" t="s">
        <v>41</v>
      </c>
      <c r="C702" s="153">
        <v>24</v>
      </c>
      <c r="D702" s="153">
        <v>4414</v>
      </c>
      <c r="E702" s="153">
        <v>18960</v>
      </c>
      <c r="F702" s="153">
        <v>3507289</v>
      </c>
      <c r="N702" s="143" t="s">
        <v>596</v>
      </c>
      <c r="O702" s="144" t="s">
        <v>41</v>
      </c>
      <c r="P702" s="153">
        <v>1432</v>
      </c>
      <c r="Q702" s="153">
        <v>128694</v>
      </c>
      <c r="R702" s="153">
        <v>895655</v>
      </c>
      <c r="S702" s="153">
        <v>402170707</v>
      </c>
    </row>
    <row r="703" spans="1:19" ht="12">
      <c r="A703" s="143" t="s">
        <v>597</v>
      </c>
      <c r="B703" s="153">
        <v>21703</v>
      </c>
      <c r="C703" s="144" t="s">
        <v>41</v>
      </c>
      <c r="D703" s="153">
        <v>1400</v>
      </c>
      <c r="E703" s="153">
        <v>1732</v>
      </c>
      <c r="F703" s="153">
        <v>8616305</v>
      </c>
      <c r="N703" s="143" t="s">
        <v>597</v>
      </c>
      <c r="O703" s="153">
        <v>1209754</v>
      </c>
      <c r="P703" s="144" t="s">
        <v>41</v>
      </c>
      <c r="Q703" s="153">
        <v>28450</v>
      </c>
      <c r="R703" s="153">
        <v>58675</v>
      </c>
      <c r="S703" s="153">
        <v>1163104114</v>
      </c>
    </row>
    <row r="704" spans="1:19" ht="12">
      <c r="A704" s="143" t="s">
        <v>598</v>
      </c>
      <c r="B704" s="144" t="s">
        <v>41</v>
      </c>
      <c r="C704" s="144" t="s">
        <v>41</v>
      </c>
      <c r="D704" s="153">
        <v>94</v>
      </c>
      <c r="E704" s="153">
        <v>21207</v>
      </c>
      <c r="F704" s="153">
        <v>2128285</v>
      </c>
      <c r="N704" s="143" t="s">
        <v>598</v>
      </c>
      <c r="O704" s="144" t="s">
        <v>41</v>
      </c>
      <c r="P704" s="144" t="s">
        <v>41</v>
      </c>
      <c r="Q704" s="153">
        <v>3616</v>
      </c>
      <c r="R704" s="153">
        <v>972915</v>
      </c>
      <c r="S704" s="153">
        <v>371368035</v>
      </c>
    </row>
    <row r="705" spans="1:19" ht="12">
      <c r="A705" s="143" t="s">
        <v>599</v>
      </c>
      <c r="B705" s="144" t="s">
        <v>41</v>
      </c>
      <c r="C705" s="144" t="s">
        <v>41</v>
      </c>
      <c r="D705" s="144" t="s">
        <v>41</v>
      </c>
      <c r="E705" s="144" t="s">
        <v>41</v>
      </c>
      <c r="F705" s="144" t="s">
        <v>41</v>
      </c>
      <c r="N705" s="143" t="s">
        <v>599</v>
      </c>
      <c r="O705" s="144" t="s">
        <v>41</v>
      </c>
      <c r="P705" s="144" t="s">
        <v>41</v>
      </c>
      <c r="Q705" s="144" t="s">
        <v>41</v>
      </c>
      <c r="R705" s="144" t="s">
        <v>41</v>
      </c>
      <c r="S705" s="144" t="s">
        <v>41</v>
      </c>
    </row>
    <row r="706" spans="1:19" ht="12">
      <c r="A706" s="143" t="s">
        <v>600</v>
      </c>
      <c r="B706" s="144" t="s">
        <v>41</v>
      </c>
      <c r="C706" s="144" t="s">
        <v>41</v>
      </c>
      <c r="D706" s="144" t="s">
        <v>41</v>
      </c>
      <c r="E706" s="144" t="s">
        <v>41</v>
      </c>
      <c r="F706" s="144" t="s">
        <v>41</v>
      </c>
      <c r="N706" s="143" t="s">
        <v>600</v>
      </c>
      <c r="O706" s="144" t="s">
        <v>41</v>
      </c>
      <c r="P706" s="144" t="s">
        <v>41</v>
      </c>
      <c r="Q706" s="144" t="s">
        <v>41</v>
      </c>
      <c r="R706" s="144" t="s">
        <v>41</v>
      </c>
      <c r="S706" s="144" t="s">
        <v>41</v>
      </c>
    </row>
    <row r="707" spans="1:19" ht="12">
      <c r="A707" s="143" t="s">
        <v>601</v>
      </c>
      <c r="B707" s="144" t="s">
        <v>41</v>
      </c>
      <c r="C707" s="144" t="s">
        <v>41</v>
      </c>
      <c r="D707" s="144" t="s">
        <v>41</v>
      </c>
      <c r="E707" s="144" t="s">
        <v>41</v>
      </c>
      <c r="F707" s="144" t="s">
        <v>41</v>
      </c>
      <c r="N707" s="143" t="s">
        <v>601</v>
      </c>
      <c r="O707" s="144" t="s">
        <v>41</v>
      </c>
      <c r="P707" s="144" t="s">
        <v>41</v>
      </c>
      <c r="Q707" s="144" t="s">
        <v>41</v>
      </c>
      <c r="R707" s="144" t="s">
        <v>41</v>
      </c>
      <c r="S707" s="144" t="s">
        <v>41</v>
      </c>
    </row>
    <row r="708" spans="1:19" ht="12">
      <c r="A708" s="143" t="s">
        <v>602</v>
      </c>
      <c r="B708" s="144" t="s">
        <v>41</v>
      </c>
      <c r="C708" s="144" t="s">
        <v>41</v>
      </c>
      <c r="D708" s="144" t="s">
        <v>41</v>
      </c>
      <c r="E708" s="144" t="s">
        <v>41</v>
      </c>
      <c r="F708" s="144" t="s">
        <v>41</v>
      </c>
      <c r="N708" s="143" t="s">
        <v>602</v>
      </c>
      <c r="O708" s="144" t="s">
        <v>41</v>
      </c>
      <c r="P708" s="144" t="s">
        <v>41</v>
      </c>
      <c r="Q708" s="144" t="s">
        <v>41</v>
      </c>
      <c r="R708" s="144" t="s">
        <v>41</v>
      </c>
      <c r="S708" s="144" t="s">
        <v>41</v>
      </c>
    </row>
    <row r="709" spans="1:19" ht="12">
      <c r="A709" s="143" t="s">
        <v>603</v>
      </c>
      <c r="B709" s="153">
        <v>60641</v>
      </c>
      <c r="C709" s="144" t="s">
        <v>41</v>
      </c>
      <c r="D709" s="153">
        <v>16160</v>
      </c>
      <c r="E709" s="153">
        <v>108088</v>
      </c>
      <c r="F709" s="153">
        <v>82678318</v>
      </c>
      <c r="N709" s="143" t="s">
        <v>603</v>
      </c>
      <c r="O709" s="153">
        <v>3528396</v>
      </c>
      <c r="P709" s="144" t="s">
        <v>41</v>
      </c>
      <c r="Q709" s="153">
        <v>484470</v>
      </c>
      <c r="R709" s="153">
        <v>3107383</v>
      </c>
      <c r="S709" s="153">
        <v>14626577663</v>
      </c>
    </row>
    <row r="710" spans="1:19" ht="12">
      <c r="A710" s="143" t="s">
        <v>604</v>
      </c>
      <c r="B710" s="144" t="s">
        <v>41</v>
      </c>
      <c r="C710" s="144" t="s">
        <v>41</v>
      </c>
      <c r="D710" s="144" t="s">
        <v>41</v>
      </c>
      <c r="E710" s="144" t="s">
        <v>41</v>
      </c>
      <c r="F710" s="144" t="s">
        <v>41</v>
      </c>
      <c r="N710" s="143" t="s">
        <v>604</v>
      </c>
      <c r="O710" s="144" t="s">
        <v>41</v>
      </c>
      <c r="P710" s="144" t="s">
        <v>41</v>
      </c>
      <c r="Q710" s="144" t="s">
        <v>41</v>
      </c>
      <c r="R710" s="144" t="s">
        <v>41</v>
      </c>
      <c r="S710" s="144" t="s">
        <v>41</v>
      </c>
    </row>
    <row r="711" spans="1:19" ht="12">
      <c r="A711" s="143" t="s">
        <v>605</v>
      </c>
      <c r="B711" s="144" t="s">
        <v>41</v>
      </c>
      <c r="C711" s="144" t="s">
        <v>41</v>
      </c>
      <c r="D711" s="144" t="s">
        <v>41</v>
      </c>
      <c r="E711" s="144" t="s">
        <v>41</v>
      </c>
      <c r="F711" s="144" t="s">
        <v>41</v>
      </c>
      <c r="N711" s="143" t="s">
        <v>605</v>
      </c>
      <c r="O711" s="144" t="s">
        <v>41</v>
      </c>
      <c r="P711" s="144" t="s">
        <v>41</v>
      </c>
      <c r="Q711" s="144" t="s">
        <v>41</v>
      </c>
      <c r="R711" s="144" t="s">
        <v>41</v>
      </c>
      <c r="S711" s="144" t="s">
        <v>41</v>
      </c>
    </row>
    <row r="712" spans="1:19" ht="12">
      <c r="A712" s="143" t="s">
        <v>606</v>
      </c>
      <c r="B712" s="153">
        <v>51247</v>
      </c>
      <c r="C712" s="144" t="s">
        <v>41</v>
      </c>
      <c r="D712" s="144" t="s">
        <v>41</v>
      </c>
      <c r="E712" s="144" t="s">
        <v>41</v>
      </c>
      <c r="F712" s="153">
        <v>5770804</v>
      </c>
      <c r="N712" s="143" t="s">
        <v>606</v>
      </c>
      <c r="O712" s="153">
        <v>3557287</v>
      </c>
      <c r="P712" s="144" t="s">
        <v>41</v>
      </c>
      <c r="Q712" s="144" t="s">
        <v>41</v>
      </c>
      <c r="R712" s="144" t="s">
        <v>41</v>
      </c>
      <c r="S712" s="153">
        <v>642525682</v>
      </c>
    </row>
    <row r="713" spans="1:19" ht="12">
      <c r="A713" s="143" t="s">
        <v>607</v>
      </c>
      <c r="B713" s="144" t="s">
        <v>41</v>
      </c>
      <c r="C713" s="144" t="s">
        <v>41</v>
      </c>
      <c r="D713" s="144" t="s">
        <v>41</v>
      </c>
      <c r="E713" s="144" t="s">
        <v>41</v>
      </c>
      <c r="F713" s="144" t="s">
        <v>41</v>
      </c>
      <c r="N713" s="143" t="s">
        <v>607</v>
      </c>
      <c r="O713" s="144" t="s">
        <v>41</v>
      </c>
      <c r="P713" s="144" t="s">
        <v>41</v>
      </c>
      <c r="Q713" s="144" t="s">
        <v>41</v>
      </c>
      <c r="R713" s="144" t="s">
        <v>41</v>
      </c>
      <c r="S713" s="144" t="s">
        <v>41</v>
      </c>
    </row>
    <row r="714" spans="1:19" ht="12">
      <c r="A714" s="143" t="s">
        <v>608</v>
      </c>
      <c r="B714" s="144" t="s">
        <v>41</v>
      </c>
      <c r="C714" s="144" t="s">
        <v>41</v>
      </c>
      <c r="D714" s="144" t="s">
        <v>41</v>
      </c>
      <c r="E714" s="144" t="s">
        <v>41</v>
      </c>
      <c r="F714" s="144" t="s">
        <v>41</v>
      </c>
      <c r="N714" s="143" t="s">
        <v>608</v>
      </c>
      <c r="O714" s="144" t="s">
        <v>41</v>
      </c>
      <c r="P714" s="144" t="s">
        <v>41</v>
      </c>
      <c r="Q714" s="144" t="s">
        <v>41</v>
      </c>
      <c r="R714" s="144" t="s">
        <v>41</v>
      </c>
      <c r="S714" s="144" t="s">
        <v>41</v>
      </c>
    </row>
    <row r="715" spans="1:19" ht="12">
      <c r="A715" s="143" t="s">
        <v>609</v>
      </c>
      <c r="B715" s="153">
        <v>1</v>
      </c>
      <c r="C715" s="144" t="s">
        <v>41</v>
      </c>
      <c r="D715" s="144" t="s">
        <v>41</v>
      </c>
      <c r="E715" s="153">
        <v>44</v>
      </c>
      <c r="F715" s="153">
        <v>67147384</v>
      </c>
      <c r="N715" s="143" t="s">
        <v>609</v>
      </c>
      <c r="O715" s="153">
        <v>50</v>
      </c>
      <c r="P715" s="144" t="s">
        <v>41</v>
      </c>
      <c r="Q715" s="144" t="s">
        <v>41</v>
      </c>
      <c r="R715" s="153">
        <v>1864</v>
      </c>
      <c r="S715" s="153">
        <v>17593035439</v>
      </c>
    </row>
    <row r="716" spans="1:19" ht="12">
      <c r="A716" s="143" t="s">
        <v>610</v>
      </c>
      <c r="B716" s="153">
        <v>5854</v>
      </c>
      <c r="C716" s="144" t="s">
        <v>41</v>
      </c>
      <c r="D716" s="144" t="s">
        <v>41</v>
      </c>
      <c r="E716" s="144" t="s">
        <v>41</v>
      </c>
      <c r="F716" s="153">
        <v>456962</v>
      </c>
      <c r="N716" s="143" t="s">
        <v>610</v>
      </c>
      <c r="O716" s="153">
        <v>394513</v>
      </c>
      <c r="P716" s="144" t="s">
        <v>41</v>
      </c>
      <c r="Q716" s="144" t="s">
        <v>41</v>
      </c>
      <c r="R716" s="144" t="s">
        <v>41</v>
      </c>
      <c r="S716" s="153">
        <v>274755542</v>
      </c>
    </row>
    <row r="717" spans="1:19" ht="12">
      <c r="A717" s="143" t="s">
        <v>611</v>
      </c>
      <c r="B717" s="153">
        <v>8995</v>
      </c>
      <c r="C717" s="144" t="s">
        <v>41</v>
      </c>
      <c r="D717" s="144" t="s">
        <v>41</v>
      </c>
      <c r="E717" s="144" t="s">
        <v>41</v>
      </c>
      <c r="F717" s="153">
        <v>160258</v>
      </c>
      <c r="N717" s="143" t="s">
        <v>611</v>
      </c>
      <c r="O717" s="153">
        <v>522827</v>
      </c>
      <c r="P717" s="144" t="s">
        <v>41</v>
      </c>
      <c r="Q717" s="144" t="s">
        <v>41</v>
      </c>
      <c r="R717" s="144" t="s">
        <v>41</v>
      </c>
      <c r="S717" s="153">
        <v>148236411</v>
      </c>
    </row>
    <row r="718" spans="1:6" ht="12">
      <c r="A718" s="127"/>
      <c r="B718" s="127"/>
      <c r="C718" s="127"/>
      <c r="D718" s="127"/>
      <c r="E718" s="127"/>
      <c r="F718" s="127"/>
    </row>
    <row r="719" spans="1:6" ht="12">
      <c r="A719" s="126" t="s">
        <v>70</v>
      </c>
      <c r="B719" s="127"/>
      <c r="C719" s="127"/>
      <c r="D719" s="127"/>
      <c r="E719" s="127"/>
      <c r="F719" s="127"/>
    </row>
    <row r="720" spans="1:6" ht="12">
      <c r="A720" s="126" t="s">
        <v>41</v>
      </c>
      <c r="B720" s="126" t="s">
        <v>67</v>
      </c>
      <c r="C720" s="127"/>
      <c r="D720" s="127"/>
      <c r="E720" s="127"/>
      <c r="F720" s="127"/>
    </row>
  </sheetData>
  <printOptions/>
  <pageMargins left="0.75" right="0.75" top="1" bottom="1" header="0.5" footer="0.5"/>
  <pageSetup fitToHeight="0" fitToWidth="0" horizontalDpi="300" verticalDpi="300" orientation="portrait" pageOrder="overThenDown" paperSize="9"/>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5"/>
  <sheetViews>
    <sheetView workbookViewId="0" topLeftCell="A1">
      <selection activeCell="A2" sqref="A2"/>
    </sheetView>
  </sheetViews>
  <sheetFormatPr defaultColWidth="9.140625" defaultRowHeight="12"/>
  <cols>
    <col min="1" max="1" width="9.140625" style="115" customWidth="1"/>
    <col min="2" max="2" width="14.140625" style="115" customWidth="1"/>
    <col min="3" max="3" width="13.421875" style="115" bestFit="1" customWidth="1"/>
    <col min="4" max="4" width="12.7109375" style="115" bestFit="1" customWidth="1"/>
    <col min="5" max="5" width="14.421875" style="115" bestFit="1" customWidth="1"/>
    <col min="6" max="8" width="12.7109375" style="115" bestFit="1" customWidth="1"/>
    <col min="9" max="12" width="9.140625" style="115" customWidth="1"/>
    <col min="13" max="13" width="14.28125" style="115" customWidth="1"/>
    <col min="14" max="21" width="9.140625" style="115" customWidth="1"/>
    <col min="22" max="22" width="12.421875" style="115" bestFit="1" customWidth="1"/>
    <col min="23" max="25" width="9.140625" style="115" customWidth="1"/>
    <col min="26" max="26" width="15.140625" style="115" customWidth="1"/>
    <col min="27" max="256" width="9.140625" style="115" customWidth="1"/>
    <col min="257" max="262" width="12.7109375" style="115" bestFit="1" customWidth="1"/>
    <col min="263" max="512" width="9.140625" style="115" customWidth="1"/>
    <col min="513" max="518" width="12.7109375" style="115" bestFit="1" customWidth="1"/>
    <col min="519" max="768" width="9.140625" style="115" customWidth="1"/>
    <col min="769" max="774" width="12.7109375" style="115" bestFit="1" customWidth="1"/>
    <col min="775" max="1024" width="9.140625" style="115" customWidth="1"/>
    <col min="1025" max="1030" width="12.7109375" style="115" bestFit="1" customWidth="1"/>
    <col min="1031" max="1280" width="9.140625" style="115" customWidth="1"/>
    <col min="1281" max="1286" width="12.7109375" style="115" bestFit="1" customWidth="1"/>
    <col min="1287" max="1536" width="9.140625" style="115" customWidth="1"/>
    <col min="1537" max="1542" width="12.7109375" style="115" bestFit="1" customWidth="1"/>
    <col min="1543" max="1792" width="9.140625" style="115" customWidth="1"/>
    <col min="1793" max="1798" width="12.7109375" style="115" bestFit="1" customWidth="1"/>
    <col min="1799" max="2048" width="9.140625" style="115" customWidth="1"/>
    <col min="2049" max="2054" width="12.7109375" style="115" bestFit="1" customWidth="1"/>
    <col min="2055" max="2304" width="9.140625" style="115" customWidth="1"/>
    <col min="2305" max="2310" width="12.7109375" style="115" bestFit="1" customWidth="1"/>
    <col min="2311" max="2560" width="9.140625" style="115" customWidth="1"/>
    <col min="2561" max="2566" width="12.7109375" style="115" bestFit="1" customWidth="1"/>
    <col min="2567" max="2816" width="9.140625" style="115" customWidth="1"/>
    <col min="2817" max="2822" width="12.7109375" style="115" bestFit="1" customWidth="1"/>
    <col min="2823" max="3072" width="9.140625" style="115" customWidth="1"/>
    <col min="3073" max="3078" width="12.7109375" style="115" bestFit="1" customWidth="1"/>
    <col min="3079" max="3328" width="9.140625" style="115" customWidth="1"/>
    <col min="3329" max="3334" width="12.7109375" style="115" bestFit="1" customWidth="1"/>
    <col min="3335" max="3584" width="9.140625" style="115" customWidth="1"/>
    <col min="3585" max="3590" width="12.7109375" style="115" bestFit="1" customWidth="1"/>
    <col min="3591" max="3840" width="9.140625" style="115" customWidth="1"/>
    <col min="3841" max="3846" width="12.7109375" style="115" bestFit="1" customWidth="1"/>
    <col min="3847" max="4096" width="9.140625" style="115" customWidth="1"/>
    <col min="4097" max="4102" width="12.7109375" style="115" bestFit="1" customWidth="1"/>
    <col min="4103" max="4352" width="9.140625" style="115" customWidth="1"/>
    <col min="4353" max="4358" width="12.7109375" style="115" bestFit="1" customWidth="1"/>
    <col min="4359" max="4608" width="9.140625" style="115" customWidth="1"/>
    <col min="4609" max="4614" width="12.7109375" style="115" bestFit="1" customWidth="1"/>
    <col min="4615" max="4864" width="9.140625" style="115" customWidth="1"/>
    <col min="4865" max="4870" width="12.7109375" style="115" bestFit="1" customWidth="1"/>
    <col min="4871" max="5120" width="9.140625" style="115" customWidth="1"/>
    <col min="5121" max="5126" width="12.7109375" style="115" bestFit="1" customWidth="1"/>
    <col min="5127" max="5376" width="9.140625" style="115" customWidth="1"/>
    <col min="5377" max="5382" width="12.7109375" style="115" bestFit="1" customWidth="1"/>
    <col min="5383" max="5632" width="9.140625" style="115" customWidth="1"/>
    <col min="5633" max="5638" width="12.7109375" style="115" bestFit="1" customWidth="1"/>
    <col min="5639" max="5888" width="9.140625" style="115" customWidth="1"/>
    <col min="5889" max="5894" width="12.7109375" style="115" bestFit="1" customWidth="1"/>
    <col min="5895" max="6144" width="9.140625" style="115" customWidth="1"/>
    <col min="6145" max="6150" width="12.7109375" style="115" bestFit="1" customWidth="1"/>
    <col min="6151" max="6400" width="9.140625" style="115" customWidth="1"/>
    <col min="6401" max="6406" width="12.7109375" style="115" bestFit="1" customWidth="1"/>
    <col min="6407" max="6656" width="9.140625" style="115" customWidth="1"/>
    <col min="6657" max="6662" width="12.7109375" style="115" bestFit="1" customWidth="1"/>
    <col min="6663" max="6912" width="9.140625" style="115" customWidth="1"/>
    <col min="6913" max="6918" width="12.7109375" style="115" bestFit="1" customWidth="1"/>
    <col min="6919" max="7168" width="9.140625" style="115" customWidth="1"/>
    <col min="7169" max="7174" width="12.7109375" style="115" bestFit="1" customWidth="1"/>
    <col min="7175" max="7424" width="9.140625" style="115" customWidth="1"/>
    <col min="7425" max="7430" width="12.7109375" style="115" bestFit="1" customWidth="1"/>
    <col min="7431" max="7680" width="9.140625" style="115" customWidth="1"/>
    <col min="7681" max="7686" width="12.7109375" style="115" bestFit="1" customWidth="1"/>
    <col min="7687" max="7936" width="9.140625" style="115" customWidth="1"/>
    <col min="7937" max="7942" width="12.7109375" style="115" bestFit="1" customWidth="1"/>
    <col min="7943" max="8192" width="9.140625" style="115" customWidth="1"/>
    <col min="8193" max="8198" width="12.7109375" style="115" bestFit="1" customWidth="1"/>
    <col min="8199" max="8448" width="9.140625" style="115" customWidth="1"/>
    <col min="8449" max="8454" width="12.7109375" style="115" bestFit="1" customWidth="1"/>
    <col min="8455" max="8704" width="9.140625" style="115" customWidth="1"/>
    <col min="8705" max="8710" width="12.7109375" style="115" bestFit="1" customWidth="1"/>
    <col min="8711" max="8960" width="9.140625" style="115" customWidth="1"/>
    <col min="8961" max="8966" width="12.7109375" style="115" bestFit="1" customWidth="1"/>
    <col min="8967" max="9216" width="9.140625" style="115" customWidth="1"/>
    <col min="9217" max="9222" width="12.7109375" style="115" bestFit="1" customWidth="1"/>
    <col min="9223" max="9472" width="9.140625" style="115" customWidth="1"/>
    <col min="9473" max="9478" width="12.7109375" style="115" bestFit="1" customWidth="1"/>
    <col min="9479" max="9728" width="9.140625" style="115" customWidth="1"/>
    <col min="9729" max="9734" width="12.7109375" style="115" bestFit="1" customWidth="1"/>
    <col min="9735" max="9984" width="9.140625" style="115" customWidth="1"/>
    <col min="9985" max="9990" width="12.7109375" style="115" bestFit="1" customWidth="1"/>
    <col min="9991" max="10240" width="9.140625" style="115" customWidth="1"/>
    <col min="10241" max="10246" width="12.7109375" style="115" bestFit="1" customWidth="1"/>
    <col min="10247" max="10496" width="9.140625" style="115" customWidth="1"/>
    <col min="10497" max="10502" width="12.7109375" style="115" bestFit="1" customWidth="1"/>
    <col min="10503" max="10752" width="9.140625" style="115" customWidth="1"/>
    <col min="10753" max="10758" width="12.7109375" style="115" bestFit="1" customWidth="1"/>
    <col min="10759" max="11008" width="9.140625" style="115" customWidth="1"/>
    <col min="11009" max="11014" width="12.7109375" style="115" bestFit="1" customWidth="1"/>
    <col min="11015" max="11264" width="9.140625" style="115" customWidth="1"/>
    <col min="11265" max="11270" width="12.7109375" style="115" bestFit="1" customWidth="1"/>
    <col min="11271" max="11520" width="9.140625" style="115" customWidth="1"/>
    <col min="11521" max="11526" width="12.7109375" style="115" bestFit="1" customWidth="1"/>
    <col min="11527" max="11776" width="9.140625" style="115" customWidth="1"/>
    <col min="11777" max="11782" width="12.7109375" style="115" bestFit="1" customWidth="1"/>
    <col min="11783" max="12032" width="9.140625" style="115" customWidth="1"/>
    <col min="12033" max="12038" width="12.7109375" style="115" bestFit="1" customWidth="1"/>
    <col min="12039" max="12288" width="9.140625" style="115" customWidth="1"/>
    <col min="12289" max="12294" width="12.7109375" style="115" bestFit="1" customWidth="1"/>
    <col min="12295" max="12544" width="9.140625" style="115" customWidth="1"/>
    <col min="12545" max="12550" width="12.7109375" style="115" bestFit="1" customWidth="1"/>
    <col min="12551" max="12800" width="9.140625" style="115" customWidth="1"/>
    <col min="12801" max="12806" width="12.7109375" style="115" bestFit="1" customWidth="1"/>
    <col min="12807" max="13056" width="9.140625" style="115" customWidth="1"/>
    <col min="13057" max="13062" width="12.7109375" style="115" bestFit="1" customWidth="1"/>
    <col min="13063" max="13312" width="9.140625" style="115" customWidth="1"/>
    <col min="13313" max="13318" width="12.7109375" style="115" bestFit="1" customWidth="1"/>
    <col min="13319" max="13568" width="9.140625" style="115" customWidth="1"/>
    <col min="13569" max="13574" width="12.7109375" style="115" bestFit="1" customWidth="1"/>
    <col min="13575" max="13824" width="9.140625" style="115" customWidth="1"/>
    <col min="13825" max="13830" width="12.7109375" style="115" bestFit="1" customWidth="1"/>
    <col min="13831" max="14080" width="9.140625" style="115" customWidth="1"/>
    <col min="14081" max="14086" width="12.7109375" style="115" bestFit="1" customWidth="1"/>
    <col min="14087" max="14336" width="9.140625" style="115" customWidth="1"/>
    <col min="14337" max="14342" width="12.7109375" style="115" bestFit="1" customWidth="1"/>
    <col min="14343" max="14592" width="9.140625" style="115" customWidth="1"/>
    <col min="14593" max="14598" width="12.7109375" style="115" bestFit="1" customWidth="1"/>
    <col min="14599" max="14848" width="9.140625" style="115" customWidth="1"/>
    <col min="14849" max="14854" width="12.7109375" style="115" bestFit="1" customWidth="1"/>
    <col min="14855" max="15104" width="9.140625" style="115" customWidth="1"/>
    <col min="15105" max="15110" width="12.7109375" style="115" bestFit="1" customWidth="1"/>
    <col min="15111" max="15360" width="9.140625" style="115" customWidth="1"/>
    <col min="15361" max="15366" width="12.7109375" style="115" bestFit="1" customWidth="1"/>
    <col min="15367" max="15616" width="9.140625" style="115" customWidth="1"/>
    <col min="15617" max="15622" width="12.7109375" style="115" bestFit="1" customWidth="1"/>
    <col min="15623" max="15872" width="9.140625" style="115" customWidth="1"/>
    <col min="15873" max="15878" width="12.7109375" style="115" bestFit="1" customWidth="1"/>
    <col min="15879" max="16128" width="9.140625" style="115" customWidth="1"/>
    <col min="16129" max="16134" width="12.7109375" style="115" bestFit="1" customWidth="1"/>
    <col min="16135" max="16382" width="9.140625" style="115" customWidth="1"/>
    <col min="16383" max="16384" width="9.140625" style="115" customWidth="1"/>
  </cols>
  <sheetData>
    <row r="1" spans="1:22" ht="12">
      <c r="A1" s="114" t="s">
        <v>233</v>
      </c>
      <c r="L1" s="107" t="s">
        <v>233</v>
      </c>
      <c r="M1" s="162"/>
      <c r="N1" s="127"/>
      <c r="O1" s="127"/>
      <c r="U1" s="107" t="s">
        <v>233</v>
      </c>
      <c r="V1" s="162"/>
    </row>
    <row r="2" spans="12:22" ht="12">
      <c r="L2" s="162"/>
      <c r="M2" s="162"/>
      <c r="N2" s="127"/>
      <c r="O2" s="127"/>
      <c r="U2" s="162"/>
      <c r="V2" s="162"/>
    </row>
    <row r="3" spans="1:22" ht="12">
      <c r="A3" s="114" t="s">
        <v>141</v>
      </c>
      <c r="B3" s="116">
        <v>44258.54305555555</v>
      </c>
      <c r="L3" s="107" t="s">
        <v>141</v>
      </c>
      <c r="M3" s="163">
        <v>44258.54305555555</v>
      </c>
      <c r="N3" s="127"/>
      <c r="O3" s="127"/>
      <c r="U3" s="107" t="s">
        <v>141</v>
      </c>
      <c r="V3" s="163">
        <v>44258.54305555555</v>
      </c>
    </row>
    <row r="4" spans="1:22" ht="12">
      <c r="A4" s="114" t="s">
        <v>140</v>
      </c>
      <c r="B4" s="116">
        <v>44342.61999208333</v>
      </c>
      <c r="L4" s="107" t="s">
        <v>140</v>
      </c>
      <c r="M4" s="163">
        <v>44390.512688946765</v>
      </c>
      <c r="N4" s="127"/>
      <c r="O4" s="127"/>
      <c r="U4" s="107" t="s">
        <v>140</v>
      </c>
      <c r="V4" s="163">
        <v>44390.516095162035</v>
      </c>
    </row>
    <row r="5" spans="1:22" ht="12">
      <c r="A5" s="114" t="s">
        <v>139</v>
      </c>
      <c r="B5" s="114" t="s">
        <v>138</v>
      </c>
      <c r="L5" s="107" t="s">
        <v>139</v>
      </c>
      <c r="M5" s="107" t="s">
        <v>138</v>
      </c>
      <c r="N5" s="127"/>
      <c r="O5" s="127"/>
      <c r="U5" s="107" t="s">
        <v>139</v>
      </c>
      <c r="V5" s="107" t="s">
        <v>138</v>
      </c>
    </row>
    <row r="6" spans="12:22" ht="12">
      <c r="L6" s="162"/>
      <c r="M6" s="162"/>
      <c r="N6" s="127"/>
      <c r="O6" s="127"/>
      <c r="U6" s="162"/>
      <c r="V6" s="162"/>
    </row>
    <row r="7" spans="1:26" ht="12">
      <c r="A7" s="114" t="s">
        <v>234</v>
      </c>
      <c r="B7" s="114" t="s">
        <v>306</v>
      </c>
      <c r="L7" s="107" t="s">
        <v>234</v>
      </c>
      <c r="M7" s="107" t="s">
        <v>306</v>
      </c>
      <c r="N7" s="127"/>
      <c r="O7" s="127"/>
      <c r="U7" s="107" t="s">
        <v>234</v>
      </c>
      <c r="V7" s="107" t="s">
        <v>306</v>
      </c>
      <c r="Y7" s="107" t="s">
        <v>233</v>
      </c>
      <c r="Z7" s="166"/>
    </row>
    <row r="8" spans="1:26" ht="12">
      <c r="A8" s="114" t="s">
        <v>208</v>
      </c>
      <c r="B8" s="114" t="s">
        <v>307</v>
      </c>
      <c r="L8" s="107" t="s">
        <v>208</v>
      </c>
      <c r="M8" s="107" t="s">
        <v>307</v>
      </c>
      <c r="N8" s="127"/>
      <c r="O8" s="127"/>
      <c r="U8" s="107" t="s">
        <v>208</v>
      </c>
      <c r="V8" s="107" t="s">
        <v>307</v>
      </c>
      <c r="Y8" s="166"/>
      <c r="Z8" s="166"/>
    </row>
    <row r="9" spans="12:26" ht="12">
      <c r="L9" s="162"/>
      <c r="M9" s="162"/>
      <c r="N9" s="127"/>
      <c r="O9" s="127"/>
      <c r="U9" s="162"/>
      <c r="V9" s="162"/>
      <c r="Y9" s="107" t="s">
        <v>141</v>
      </c>
      <c r="Z9" s="163">
        <v>44258.54305555555</v>
      </c>
    </row>
    <row r="10" spans="1:26" ht="12.75">
      <c r="A10" s="117" t="s">
        <v>235</v>
      </c>
      <c r="B10" s="117" t="s">
        <v>236</v>
      </c>
      <c r="C10" s="117" t="s">
        <v>237</v>
      </c>
      <c r="D10" s="117" t="s">
        <v>238</v>
      </c>
      <c r="E10" s="117" t="s">
        <v>239</v>
      </c>
      <c r="F10" s="117" t="s">
        <v>240</v>
      </c>
      <c r="G10" s="117" t="s">
        <v>241</v>
      </c>
      <c r="H10" s="117" t="s">
        <v>242</v>
      </c>
      <c r="L10" s="109" t="s">
        <v>630</v>
      </c>
      <c r="M10" s="109" t="s">
        <v>242</v>
      </c>
      <c r="N10" s="143"/>
      <c r="O10" s="143"/>
      <c r="U10" s="109" t="s">
        <v>630</v>
      </c>
      <c r="V10" s="109" t="s">
        <v>242</v>
      </c>
      <c r="Y10" s="107" t="s">
        <v>140</v>
      </c>
      <c r="Z10" s="163">
        <v>44390.52150574074</v>
      </c>
    </row>
    <row r="11" spans="1:26" ht="12.75">
      <c r="A11" s="117" t="s">
        <v>243</v>
      </c>
      <c r="B11" s="117" t="s">
        <v>244</v>
      </c>
      <c r="C11" s="118">
        <v>13214900</v>
      </c>
      <c r="D11" s="118">
        <v>10050660</v>
      </c>
      <c r="E11" s="118">
        <v>6512700</v>
      </c>
      <c r="F11" s="118">
        <v>5675520</v>
      </c>
      <c r="G11" s="118">
        <v>143844150</v>
      </c>
      <c r="H11" s="118">
        <v>137147209</v>
      </c>
      <c r="L11" s="109" t="s">
        <v>626</v>
      </c>
      <c r="M11" s="164">
        <v>51861340193</v>
      </c>
      <c r="N11" s="144"/>
      <c r="O11" s="153"/>
      <c r="U11" s="109" t="s">
        <v>638</v>
      </c>
      <c r="V11" s="111" t="s">
        <v>41</v>
      </c>
      <c r="Y11" s="107" t="s">
        <v>139</v>
      </c>
      <c r="Z11" s="107" t="s">
        <v>138</v>
      </c>
    </row>
    <row r="12" spans="1:26" ht="12.75">
      <c r="A12" s="117" t="s">
        <v>245</v>
      </c>
      <c r="B12" s="117" t="s">
        <v>246</v>
      </c>
      <c r="C12" s="118">
        <v>2609614400</v>
      </c>
      <c r="D12" s="118">
        <v>2046100970</v>
      </c>
      <c r="E12" s="118">
        <v>56046000</v>
      </c>
      <c r="F12" s="118">
        <v>70443560</v>
      </c>
      <c r="G12" s="118">
        <v>5170193408</v>
      </c>
      <c r="H12" s="118">
        <v>3793512276</v>
      </c>
      <c r="L12" s="109" t="s">
        <v>627</v>
      </c>
      <c r="M12" s="165">
        <f>+SUM(V12:V53)</f>
        <v>20556894385</v>
      </c>
      <c r="N12" s="144"/>
      <c r="O12" s="153"/>
      <c r="U12" s="109" t="s">
        <v>639</v>
      </c>
      <c r="V12" s="164">
        <v>2418686133</v>
      </c>
      <c r="Y12" s="166"/>
      <c r="Z12" s="166"/>
    </row>
    <row r="13" spans="1:26" ht="12">
      <c r="A13" s="117" t="s">
        <v>247</v>
      </c>
      <c r="B13" s="117" t="s">
        <v>248</v>
      </c>
      <c r="C13" s="118">
        <v>929400</v>
      </c>
      <c r="D13" s="118">
        <v>1593100</v>
      </c>
      <c r="E13" s="118">
        <v>1700300</v>
      </c>
      <c r="F13" s="118">
        <v>1794260</v>
      </c>
      <c r="G13" s="118">
        <v>7902127</v>
      </c>
      <c r="H13" s="118">
        <v>9043552</v>
      </c>
      <c r="L13" s="109" t="s">
        <v>628</v>
      </c>
      <c r="M13" s="164">
        <v>14020202009</v>
      </c>
      <c r="N13" s="127"/>
      <c r="O13" s="127"/>
      <c r="U13" s="109" t="s">
        <v>640</v>
      </c>
      <c r="V13" s="164">
        <v>8000000</v>
      </c>
      <c r="Y13" s="107" t="s">
        <v>234</v>
      </c>
      <c r="Z13" s="107" t="s">
        <v>306</v>
      </c>
    </row>
    <row r="14" spans="1:26" ht="12">
      <c r="A14" s="117" t="s">
        <v>249</v>
      </c>
      <c r="B14" s="117" t="s">
        <v>250</v>
      </c>
      <c r="C14" s="118">
        <v>210413500</v>
      </c>
      <c r="D14" s="118">
        <v>270141750</v>
      </c>
      <c r="E14" s="118">
        <v>10786200</v>
      </c>
      <c r="F14" s="118">
        <v>12533290</v>
      </c>
      <c r="G14" s="118">
        <v>462596420</v>
      </c>
      <c r="H14" s="118">
        <v>587992619</v>
      </c>
      <c r="L14" s="109" t="s">
        <v>629</v>
      </c>
      <c r="M14" s="164">
        <v>4835570274</v>
      </c>
      <c r="N14" s="127"/>
      <c r="O14" s="127"/>
      <c r="U14" s="109" t="s">
        <v>641</v>
      </c>
      <c r="V14" s="164">
        <v>1352356088</v>
      </c>
      <c r="Y14" s="107" t="s">
        <v>208</v>
      </c>
      <c r="Z14" s="107" t="s">
        <v>307</v>
      </c>
    </row>
    <row r="15" spans="1:26" ht="12">
      <c r="A15" s="117" t="s">
        <v>251</v>
      </c>
      <c r="B15" s="117" t="s">
        <v>252</v>
      </c>
      <c r="C15" s="118">
        <v>10366100</v>
      </c>
      <c r="D15" s="118">
        <v>21555500</v>
      </c>
      <c r="E15" s="118">
        <v>1857000</v>
      </c>
      <c r="F15" s="118">
        <v>3842340</v>
      </c>
      <c r="G15" s="118">
        <v>180681926</v>
      </c>
      <c r="H15" s="118">
        <v>160206416</v>
      </c>
      <c r="L15" s="109" t="s">
        <v>631</v>
      </c>
      <c r="M15" s="164">
        <v>137147209</v>
      </c>
      <c r="N15" s="127"/>
      <c r="O15" s="127"/>
      <c r="U15" s="109" t="s">
        <v>642</v>
      </c>
      <c r="V15" s="164">
        <v>43650905</v>
      </c>
      <c r="Y15" s="166"/>
      <c r="Z15" s="166"/>
    </row>
    <row r="16" spans="1:26" ht="12">
      <c r="A16" s="117" t="s">
        <v>253</v>
      </c>
      <c r="B16" s="117" t="s">
        <v>254</v>
      </c>
      <c r="C16" s="118">
        <v>105738800</v>
      </c>
      <c r="D16" s="118">
        <v>229132410</v>
      </c>
      <c r="E16" s="118">
        <v>39864100</v>
      </c>
      <c r="F16" s="118">
        <v>95312550</v>
      </c>
      <c r="G16" s="118">
        <v>2272467810</v>
      </c>
      <c r="H16" s="118">
        <v>3641034069</v>
      </c>
      <c r="L16" s="109" t="s">
        <v>632</v>
      </c>
      <c r="M16" s="164">
        <v>3793512276</v>
      </c>
      <c r="U16" s="109" t="s">
        <v>643</v>
      </c>
      <c r="V16" s="164">
        <v>1113182603</v>
      </c>
      <c r="Y16" s="109" t="s">
        <v>630</v>
      </c>
      <c r="Z16" s="109" t="s">
        <v>242</v>
      </c>
    </row>
    <row r="17" spans="1:26" ht="12">
      <c r="A17" s="117" t="s">
        <v>255</v>
      </c>
      <c r="B17" s="117" t="s">
        <v>256</v>
      </c>
      <c r="C17" s="118">
        <v>271312200</v>
      </c>
      <c r="D17" s="118">
        <v>213914760</v>
      </c>
      <c r="E17" s="118">
        <v>9105200</v>
      </c>
      <c r="F17" s="118">
        <v>3970760</v>
      </c>
      <c r="G17" s="118">
        <v>1157281542</v>
      </c>
      <c r="H17" s="118">
        <v>744249183</v>
      </c>
      <c r="L17" s="109" t="s">
        <v>633</v>
      </c>
      <c r="M17" s="164">
        <v>9043552</v>
      </c>
      <c r="U17" s="109" t="s">
        <v>644</v>
      </c>
      <c r="V17" s="111" t="s">
        <v>41</v>
      </c>
      <c r="Y17" s="109" t="s">
        <v>681</v>
      </c>
      <c r="Z17" s="164">
        <v>1345192362</v>
      </c>
    </row>
    <row r="18" spans="12:26" ht="12">
      <c r="L18" s="109" t="s">
        <v>634</v>
      </c>
      <c r="M18" s="164">
        <v>587992619</v>
      </c>
      <c r="U18" s="109" t="s">
        <v>645</v>
      </c>
      <c r="V18" s="164">
        <v>190268654</v>
      </c>
      <c r="Y18" s="109" t="s">
        <v>682</v>
      </c>
      <c r="Z18" s="164">
        <v>607518911</v>
      </c>
    </row>
    <row r="19" spans="1:26" ht="12">
      <c r="A19" s="115" t="s">
        <v>70</v>
      </c>
      <c r="L19" s="109" t="s">
        <v>635</v>
      </c>
      <c r="M19" s="164">
        <v>160206416</v>
      </c>
      <c r="U19" s="109" t="s">
        <v>646</v>
      </c>
      <c r="V19" s="164">
        <v>75000000</v>
      </c>
      <c r="Y19" s="109" t="s">
        <v>683</v>
      </c>
      <c r="Z19" s="164">
        <v>11329156727</v>
      </c>
    </row>
    <row r="20" spans="1:26" ht="12">
      <c r="A20" s="115" t="s">
        <v>41</v>
      </c>
      <c r="B20" s="115" t="s">
        <v>67</v>
      </c>
      <c r="L20" s="109" t="s">
        <v>636</v>
      </c>
      <c r="M20" s="164">
        <v>3641034069</v>
      </c>
      <c r="U20" s="109" t="s">
        <v>647</v>
      </c>
      <c r="V20" s="164">
        <v>10875484</v>
      </c>
      <c r="Y20" s="109" t="s">
        <v>684</v>
      </c>
      <c r="Z20" s="164">
        <v>1942442781</v>
      </c>
    </row>
    <row r="21" spans="12:26" ht="12">
      <c r="L21" s="109" t="s">
        <v>637</v>
      </c>
      <c r="M21" s="164">
        <v>744249183</v>
      </c>
      <c r="U21" s="109" t="s">
        <v>648</v>
      </c>
      <c r="V21" s="164">
        <v>242741834</v>
      </c>
      <c r="Y21" s="109" t="s">
        <v>685</v>
      </c>
      <c r="Z21" s="164">
        <v>1023235632</v>
      </c>
    </row>
    <row r="22" spans="12:26" ht="12">
      <c r="L22" s="162"/>
      <c r="M22" s="162"/>
      <c r="U22" s="109" t="s">
        <v>649</v>
      </c>
      <c r="V22" s="111" t="s">
        <v>41</v>
      </c>
      <c r="Y22" s="109" t="s">
        <v>686</v>
      </c>
      <c r="Z22" s="164">
        <v>184457322</v>
      </c>
    </row>
    <row r="23" spans="12:26" ht="12">
      <c r="L23" s="107" t="s">
        <v>70</v>
      </c>
      <c r="M23" s="162"/>
      <c r="U23" s="109" t="s">
        <v>650</v>
      </c>
      <c r="V23" s="164">
        <v>46235808</v>
      </c>
      <c r="Y23" s="109" t="s">
        <v>687</v>
      </c>
      <c r="Z23" s="164">
        <v>2743344954</v>
      </c>
    </row>
    <row r="24" spans="3:26" ht="12">
      <c r="C24" s="160"/>
      <c r="L24" s="107" t="s">
        <v>41</v>
      </c>
      <c r="M24" s="107" t="s">
        <v>67</v>
      </c>
      <c r="U24" s="109" t="s">
        <v>651</v>
      </c>
      <c r="V24" s="111" t="s">
        <v>41</v>
      </c>
      <c r="Y24" s="109" t="s">
        <v>688</v>
      </c>
      <c r="Z24" s="164">
        <v>2315379077</v>
      </c>
    </row>
    <row r="25" spans="1:26" ht="12">
      <c r="A25" s="115" t="s">
        <v>281</v>
      </c>
      <c r="B25" s="160">
        <f>+SUM(M15:M21)</f>
        <v>9073185324</v>
      </c>
      <c r="C25" s="161"/>
      <c r="D25" s="115" t="s">
        <v>856</v>
      </c>
      <c r="E25" s="160">
        <f>+SUM(M11:M14)+SUM(Z17:Z192)</f>
        <v>551388995689</v>
      </c>
      <c r="U25" s="109" t="s">
        <v>652</v>
      </c>
      <c r="V25" s="164">
        <v>493852221</v>
      </c>
      <c r="Y25" s="109" t="s">
        <v>689</v>
      </c>
      <c r="Z25" s="164">
        <v>600000000</v>
      </c>
    </row>
    <row r="26" spans="1:26" ht="12">
      <c r="A26" s="115" t="s">
        <v>625</v>
      </c>
      <c r="B26" s="161">
        <f>+B25/E25*100</f>
        <v>1.6455143999858768</v>
      </c>
      <c r="U26" s="109" t="s">
        <v>653</v>
      </c>
      <c r="V26" s="111" t="s">
        <v>41</v>
      </c>
      <c r="Y26" s="109" t="s">
        <v>690</v>
      </c>
      <c r="Z26" s="164">
        <v>2534768089</v>
      </c>
    </row>
    <row r="27" spans="21:26" ht="12">
      <c r="U27" s="109" t="s">
        <v>654</v>
      </c>
      <c r="V27" s="164">
        <v>2495246650</v>
      </c>
      <c r="Y27" s="109" t="s">
        <v>691</v>
      </c>
      <c r="Z27" s="164">
        <v>800000000</v>
      </c>
    </row>
    <row r="28" spans="21:26" ht="12">
      <c r="U28" s="109" t="s">
        <v>655</v>
      </c>
      <c r="V28" s="111" t="s">
        <v>41</v>
      </c>
      <c r="Y28" s="109" t="s">
        <v>692</v>
      </c>
      <c r="Z28" s="164">
        <v>1587003147</v>
      </c>
    </row>
    <row r="29" spans="21:26" ht="12">
      <c r="U29" s="109" t="s">
        <v>656</v>
      </c>
      <c r="V29" s="164">
        <v>22422446</v>
      </c>
      <c r="Y29" s="109" t="s">
        <v>693</v>
      </c>
      <c r="Z29" s="164">
        <v>8501125580</v>
      </c>
    </row>
    <row r="30" spans="21:26" ht="12">
      <c r="U30" s="109" t="s">
        <v>657</v>
      </c>
      <c r="V30" s="164">
        <v>246186816</v>
      </c>
      <c r="Y30" s="109" t="s">
        <v>694</v>
      </c>
      <c r="Z30" s="164">
        <v>900000000</v>
      </c>
    </row>
    <row r="31" spans="21:26" ht="12">
      <c r="U31" s="109" t="s">
        <v>658</v>
      </c>
      <c r="V31" s="164">
        <v>262937700</v>
      </c>
      <c r="Y31" s="109" t="s">
        <v>695</v>
      </c>
      <c r="Z31" s="164">
        <v>588000924</v>
      </c>
    </row>
    <row r="32" spans="21:26" ht="12">
      <c r="U32" s="109" t="s">
        <v>659</v>
      </c>
      <c r="V32" s="111" t="s">
        <v>41</v>
      </c>
      <c r="Y32" s="109" t="s">
        <v>696</v>
      </c>
      <c r="Z32" s="164">
        <v>11706109801</v>
      </c>
    </row>
    <row r="33" spans="21:26" ht="12">
      <c r="U33" s="109" t="s">
        <v>660</v>
      </c>
      <c r="V33" s="111" t="s">
        <v>41</v>
      </c>
      <c r="Y33" s="109" t="s">
        <v>697</v>
      </c>
      <c r="Z33" s="164">
        <v>30118444120</v>
      </c>
    </row>
    <row r="34" spans="21:26" ht="12">
      <c r="U34" s="109" t="s">
        <v>661</v>
      </c>
      <c r="V34" s="164">
        <v>230841559</v>
      </c>
      <c r="Y34" s="109" t="s">
        <v>698</v>
      </c>
      <c r="Z34" s="164">
        <v>2486177745</v>
      </c>
    </row>
    <row r="35" spans="21:26" ht="12">
      <c r="U35" s="109" t="s">
        <v>662</v>
      </c>
      <c r="V35" s="164">
        <v>680475973</v>
      </c>
      <c r="Y35" s="109" t="s">
        <v>699</v>
      </c>
      <c r="Z35" s="164">
        <v>979865325</v>
      </c>
    </row>
    <row r="36" spans="21:26" ht="12">
      <c r="U36" s="109" t="s">
        <v>663</v>
      </c>
      <c r="V36" s="164">
        <v>392114974</v>
      </c>
      <c r="Y36" s="109" t="s">
        <v>700</v>
      </c>
      <c r="Z36" s="164">
        <v>752195317</v>
      </c>
    </row>
    <row r="37" spans="21:26" ht="12">
      <c r="U37" s="109" t="s">
        <v>664</v>
      </c>
      <c r="V37" s="164">
        <v>2913037587</v>
      </c>
      <c r="Y37" s="109" t="s">
        <v>701</v>
      </c>
      <c r="Z37" s="164">
        <v>4442650327</v>
      </c>
    </row>
    <row r="38" spans="21:26" ht="12">
      <c r="U38" s="109" t="s">
        <v>665</v>
      </c>
      <c r="V38" s="164">
        <v>371076040</v>
      </c>
      <c r="Y38" s="109" t="s">
        <v>702</v>
      </c>
      <c r="Z38" s="164">
        <v>7478978055</v>
      </c>
    </row>
    <row r="39" spans="21:26" ht="12">
      <c r="U39" s="109" t="s">
        <v>666</v>
      </c>
      <c r="V39" s="164">
        <v>436961135</v>
      </c>
      <c r="Y39" s="109" t="s">
        <v>703</v>
      </c>
      <c r="Z39" s="164">
        <v>172682482</v>
      </c>
    </row>
    <row r="40" spans="21:26" ht="12">
      <c r="U40" s="109" t="s">
        <v>667</v>
      </c>
      <c r="V40" s="164">
        <v>1175561777</v>
      </c>
      <c r="Y40" s="109" t="s">
        <v>704</v>
      </c>
      <c r="Z40" s="164">
        <v>383222518</v>
      </c>
    </row>
    <row r="41" spans="21:26" ht="12">
      <c r="U41" s="109" t="s">
        <v>668</v>
      </c>
      <c r="V41" s="164">
        <v>426492961</v>
      </c>
      <c r="Y41" s="109" t="s">
        <v>705</v>
      </c>
      <c r="Z41" s="164">
        <v>575375214</v>
      </c>
    </row>
    <row r="42" spans="21:26" ht="12">
      <c r="U42" s="109" t="s">
        <v>669</v>
      </c>
      <c r="V42" s="164">
        <v>882109450</v>
      </c>
      <c r="Y42" s="109" t="s">
        <v>706</v>
      </c>
      <c r="Z42" s="164">
        <v>810233064</v>
      </c>
    </row>
    <row r="43" spans="21:26" ht="12">
      <c r="U43" s="109" t="s">
        <v>670</v>
      </c>
      <c r="V43" s="164">
        <v>33107781</v>
      </c>
      <c r="Y43" s="109" t="s">
        <v>707</v>
      </c>
      <c r="Z43" s="164">
        <v>1911005266</v>
      </c>
    </row>
    <row r="44" spans="21:26" ht="12">
      <c r="U44" s="109" t="s">
        <v>671</v>
      </c>
      <c r="V44" s="164">
        <v>139416016</v>
      </c>
      <c r="Y44" s="109" t="s">
        <v>708</v>
      </c>
      <c r="Z44" s="164">
        <v>829788968</v>
      </c>
    </row>
    <row r="45" spans="21:26" ht="12">
      <c r="U45" s="109" t="s">
        <v>672</v>
      </c>
      <c r="V45" s="164">
        <v>716165768</v>
      </c>
      <c r="Y45" s="109" t="s">
        <v>709</v>
      </c>
      <c r="Z45" s="164">
        <v>2010132601</v>
      </c>
    </row>
    <row r="46" spans="21:26" ht="12">
      <c r="U46" s="109" t="s">
        <v>673</v>
      </c>
      <c r="V46" s="111" t="s">
        <v>41</v>
      </c>
      <c r="Y46" s="109" t="s">
        <v>710</v>
      </c>
      <c r="Z46" s="164">
        <v>5753416613</v>
      </c>
    </row>
    <row r="47" spans="21:26" ht="12">
      <c r="U47" s="109" t="s">
        <v>674</v>
      </c>
      <c r="V47" s="164">
        <v>941170694</v>
      </c>
      <c r="Y47" s="109" t="s">
        <v>711</v>
      </c>
      <c r="Z47" s="164">
        <v>202215880</v>
      </c>
    </row>
    <row r="48" spans="21:26" ht="12">
      <c r="U48" s="109" t="s">
        <v>675</v>
      </c>
      <c r="V48" s="111" t="s">
        <v>41</v>
      </c>
      <c r="Y48" s="109" t="s">
        <v>712</v>
      </c>
      <c r="Z48" s="164">
        <v>2082823942</v>
      </c>
    </row>
    <row r="49" spans="21:26" ht="12">
      <c r="U49" s="109" t="s">
        <v>676</v>
      </c>
      <c r="V49" s="164">
        <v>147150000</v>
      </c>
      <c r="Y49" s="109" t="s">
        <v>713</v>
      </c>
      <c r="Z49" s="164">
        <v>44527099</v>
      </c>
    </row>
    <row r="50" spans="21:26" ht="12">
      <c r="U50" s="109" t="s">
        <v>677</v>
      </c>
      <c r="V50" s="164">
        <v>1503791468</v>
      </c>
      <c r="Y50" s="109" t="s">
        <v>714</v>
      </c>
      <c r="Z50" s="164">
        <v>9286829807</v>
      </c>
    </row>
    <row r="51" spans="21:26" ht="12">
      <c r="U51" s="109" t="s">
        <v>678</v>
      </c>
      <c r="V51" s="164">
        <v>456544512</v>
      </c>
      <c r="Y51" s="109" t="s">
        <v>715</v>
      </c>
      <c r="Z51" s="164">
        <v>936605848</v>
      </c>
    </row>
    <row r="52" spans="21:26" ht="12">
      <c r="U52" s="109" t="s">
        <v>679</v>
      </c>
      <c r="V52" s="164">
        <v>89233348</v>
      </c>
      <c r="Y52" s="109" t="s">
        <v>716</v>
      </c>
      <c r="Z52" s="164">
        <v>203946422</v>
      </c>
    </row>
    <row r="53" spans="21:26" ht="12">
      <c r="U53" s="109" t="s">
        <v>680</v>
      </c>
      <c r="V53" s="111" t="s">
        <v>41</v>
      </c>
      <c r="Y53" s="109" t="s">
        <v>717</v>
      </c>
      <c r="Z53" s="164">
        <v>2782699723</v>
      </c>
    </row>
    <row r="54" spans="21:26" ht="12">
      <c r="U54" s="162"/>
      <c r="V54" s="162"/>
      <c r="Y54" s="109" t="s">
        <v>718</v>
      </c>
      <c r="Z54" s="164">
        <v>932599250</v>
      </c>
    </row>
    <row r="55" spans="21:26" ht="12">
      <c r="U55" s="107" t="s">
        <v>70</v>
      </c>
      <c r="V55" s="162"/>
      <c r="Y55" s="109" t="s">
        <v>719</v>
      </c>
      <c r="Z55" s="164">
        <v>74940258</v>
      </c>
    </row>
    <row r="56" spans="21:26" ht="12">
      <c r="U56" s="107" t="s">
        <v>41</v>
      </c>
      <c r="V56" s="107" t="s">
        <v>67</v>
      </c>
      <c r="Y56" s="109" t="s">
        <v>720</v>
      </c>
      <c r="Z56" s="164">
        <v>287850565</v>
      </c>
    </row>
    <row r="57" spans="25:26" ht="12">
      <c r="Y57" s="109" t="s">
        <v>721</v>
      </c>
      <c r="Z57" s="164">
        <v>38629600</v>
      </c>
    </row>
    <row r="58" spans="25:26" ht="12">
      <c r="Y58" s="109" t="s">
        <v>722</v>
      </c>
      <c r="Z58" s="164">
        <v>50049515</v>
      </c>
    </row>
    <row r="59" spans="25:26" ht="12">
      <c r="Y59" s="109" t="s">
        <v>723</v>
      </c>
      <c r="Z59" s="164">
        <v>842545938</v>
      </c>
    </row>
    <row r="60" spans="25:26" ht="12">
      <c r="Y60" s="109" t="s">
        <v>724</v>
      </c>
      <c r="Z60" s="164">
        <v>128757695</v>
      </c>
    </row>
    <row r="61" spans="25:26" ht="12">
      <c r="Y61" s="109" t="s">
        <v>725</v>
      </c>
      <c r="Z61" s="164">
        <v>490904549</v>
      </c>
    </row>
    <row r="62" spans="25:26" ht="12">
      <c r="Y62" s="109" t="s">
        <v>726</v>
      </c>
      <c r="Z62" s="164">
        <v>2428666629</v>
      </c>
    </row>
    <row r="63" spans="25:26" ht="12">
      <c r="Y63" s="109" t="s">
        <v>727</v>
      </c>
      <c r="Z63" s="164">
        <v>431193227</v>
      </c>
    </row>
    <row r="64" spans="25:26" ht="12">
      <c r="Y64" s="109" t="s">
        <v>728</v>
      </c>
      <c r="Z64" s="164">
        <v>156542836</v>
      </c>
    </row>
    <row r="65" spans="25:26" ht="12">
      <c r="Y65" s="109" t="s">
        <v>729</v>
      </c>
      <c r="Z65" s="164">
        <v>39518578</v>
      </c>
    </row>
    <row r="66" spans="25:26" ht="12">
      <c r="Y66" s="109" t="s">
        <v>730</v>
      </c>
      <c r="Z66" s="164">
        <v>1178324390</v>
      </c>
    </row>
    <row r="67" spans="25:26" ht="12">
      <c r="Y67" s="109" t="s">
        <v>731</v>
      </c>
      <c r="Z67" s="164">
        <v>94985176</v>
      </c>
    </row>
    <row r="68" spans="25:26" ht="12">
      <c r="Y68" s="109" t="s">
        <v>732</v>
      </c>
      <c r="Z68" s="164">
        <v>486819078</v>
      </c>
    </row>
    <row r="69" spans="25:26" ht="12">
      <c r="Y69" s="109" t="s">
        <v>733</v>
      </c>
      <c r="Z69" s="164">
        <v>713595749</v>
      </c>
    </row>
    <row r="70" spans="25:26" ht="12">
      <c r="Y70" s="109" t="s">
        <v>637</v>
      </c>
      <c r="Z70" s="164">
        <v>744249183</v>
      </c>
    </row>
    <row r="71" spans="25:26" ht="12">
      <c r="Y71" s="109" t="s">
        <v>734</v>
      </c>
      <c r="Z71" s="164">
        <v>168510822</v>
      </c>
    </row>
    <row r="72" spans="25:26" ht="12">
      <c r="Y72" s="109" t="s">
        <v>735</v>
      </c>
      <c r="Z72" s="164">
        <v>210000000</v>
      </c>
    </row>
    <row r="73" spans="25:26" ht="12">
      <c r="Y73" s="109" t="s">
        <v>736</v>
      </c>
      <c r="Z73" s="164">
        <v>1018998071</v>
      </c>
    </row>
    <row r="74" spans="25:26" ht="12">
      <c r="Y74" s="109" t="s">
        <v>737</v>
      </c>
      <c r="Z74" s="164">
        <v>1659613833</v>
      </c>
    </row>
    <row r="75" spans="25:26" ht="12">
      <c r="Y75" s="109" t="s">
        <v>738</v>
      </c>
      <c r="Z75" s="164">
        <v>6000000</v>
      </c>
    </row>
    <row r="76" spans="25:26" ht="12">
      <c r="Y76" s="109" t="s">
        <v>739</v>
      </c>
      <c r="Z76" s="164">
        <v>1178927947</v>
      </c>
    </row>
    <row r="77" spans="25:26" ht="12">
      <c r="Y77" s="109" t="s">
        <v>740</v>
      </c>
      <c r="Z77" s="164">
        <v>344916747</v>
      </c>
    </row>
    <row r="78" spans="25:26" ht="12">
      <c r="Y78" s="109" t="s">
        <v>741</v>
      </c>
      <c r="Z78" s="164">
        <v>400565124</v>
      </c>
    </row>
    <row r="79" spans="25:26" ht="12">
      <c r="Y79" s="109" t="s">
        <v>742</v>
      </c>
      <c r="Z79" s="164">
        <v>468990891</v>
      </c>
    </row>
    <row r="80" spans="25:26" ht="12">
      <c r="Y80" s="109" t="s">
        <v>743</v>
      </c>
      <c r="Z80" s="164">
        <v>98216537</v>
      </c>
    </row>
    <row r="81" spans="25:26" ht="12">
      <c r="Y81" s="109" t="s">
        <v>744</v>
      </c>
      <c r="Z81" s="164">
        <v>142113695</v>
      </c>
    </row>
    <row r="82" spans="25:26" ht="12">
      <c r="Y82" s="109" t="s">
        <v>745</v>
      </c>
      <c r="Z82" s="164">
        <v>1086079044</v>
      </c>
    </row>
    <row r="83" spans="25:26" ht="12">
      <c r="Y83" s="109" t="s">
        <v>746</v>
      </c>
      <c r="Z83" s="164">
        <v>28221559818</v>
      </c>
    </row>
    <row r="84" spans="25:26" ht="12">
      <c r="Y84" s="109" t="s">
        <v>747</v>
      </c>
      <c r="Z84" s="164">
        <v>24567049455</v>
      </c>
    </row>
    <row r="85" spans="25:26" ht="12">
      <c r="Y85" s="109" t="s">
        <v>748</v>
      </c>
      <c r="Z85" s="164">
        <v>344277694</v>
      </c>
    </row>
    <row r="86" spans="25:26" ht="12">
      <c r="Y86" s="109" t="s">
        <v>749</v>
      </c>
      <c r="Z86" s="164">
        <v>1611590508</v>
      </c>
    </row>
    <row r="87" spans="25:26" ht="12">
      <c r="Y87" s="109" t="s">
        <v>750</v>
      </c>
      <c r="Z87" s="164">
        <v>504289734</v>
      </c>
    </row>
    <row r="88" spans="25:26" ht="12">
      <c r="Y88" s="109" t="s">
        <v>751</v>
      </c>
      <c r="Z88" s="164">
        <v>3962209007</v>
      </c>
    </row>
    <row r="89" spans="25:26" ht="12">
      <c r="Y89" s="109" t="s">
        <v>752</v>
      </c>
      <c r="Z89" s="164">
        <v>4862257009</v>
      </c>
    </row>
    <row r="90" spans="25:26" ht="12">
      <c r="Y90" s="109" t="s">
        <v>753</v>
      </c>
      <c r="Z90" s="164">
        <v>230510560</v>
      </c>
    </row>
    <row r="91" spans="25:26" ht="12">
      <c r="Y91" s="109" t="s">
        <v>754</v>
      </c>
      <c r="Z91" s="164">
        <v>1138088911</v>
      </c>
    </row>
    <row r="92" spans="25:26" ht="12">
      <c r="Y92" s="109" t="s">
        <v>755</v>
      </c>
      <c r="Z92" s="164">
        <v>26329487</v>
      </c>
    </row>
    <row r="93" spans="25:26" ht="12">
      <c r="Y93" s="109" t="s">
        <v>756</v>
      </c>
      <c r="Z93" s="164">
        <v>53394653</v>
      </c>
    </row>
    <row r="94" spans="25:26" ht="12">
      <c r="Y94" s="109" t="s">
        <v>757</v>
      </c>
      <c r="Z94" s="164">
        <v>627845899</v>
      </c>
    </row>
    <row r="95" spans="25:26" ht="12">
      <c r="Y95" s="109" t="s">
        <v>758</v>
      </c>
      <c r="Z95" s="164">
        <v>1632636752</v>
      </c>
    </row>
    <row r="96" spans="25:26" ht="12">
      <c r="Y96" s="109" t="s">
        <v>759</v>
      </c>
      <c r="Z96" s="164">
        <v>4839450198</v>
      </c>
    </row>
    <row r="97" spans="25:26" ht="12">
      <c r="Y97" s="109" t="s">
        <v>760</v>
      </c>
      <c r="Z97" s="164">
        <v>1693306873</v>
      </c>
    </row>
    <row r="98" spans="25:26" ht="12">
      <c r="Y98" s="109" t="s">
        <v>761</v>
      </c>
      <c r="Z98" s="164">
        <v>3536058418</v>
      </c>
    </row>
    <row r="99" spans="25:26" ht="12">
      <c r="Y99" s="109" t="s">
        <v>762</v>
      </c>
      <c r="Z99" s="164">
        <v>256281614</v>
      </c>
    </row>
    <row r="100" spans="25:26" ht="12">
      <c r="Y100" s="109" t="s">
        <v>763</v>
      </c>
      <c r="Z100" s="164">
        <v>600000000</v>
      </c>
    </row>
    <row r="101" spans="25:26" ht="12">
      <c r="Y101" s="109" t="s">
        <v>764</v>
      </c>
      <c r="Z101" s="164">
        <v>5445262235</v>
      </c>
    </row>
    <row r="102" spans="25:26" ht="12">
      <c r="Y102" s="109" t="s">
        <v>765</v>
      </c>
      <c r="Z102" s="164">
        <v>47937459</v>
      </c>
    </row>
    <row r="103" spans="25:26" ht="12">
      <c r="Y103" s="109" t="s">
        <v>766</v>
      </c>
      <c r="Z103" s="164">
        <v>147635492</v>
      </c>
    </row>
    <row r="104" spans="25:26" ht="12">
      <c r="Y104" s="109" t="s">
        <v>767</v>
      </c>
      <c r="Z104" s="164">
        <v>16488239</v>
      </c>
    </row>
    <row r="105" spans="25:26" ht="12">
      <c r="Y105" s="109" t="s">
        <v>768</v>
      </c>
      <c r="Z105" s="164">
        <v>313166626</v>
      </c>
    </row>
    <row r="106" spans="25:26" ht="12">
      <c r="Y106" s="109" t="s">
        <v>769</v>
      </c>
      <c r="Z106" s="164">
        <v>590096072</v>
      </c>
    </row>
    <row r="107" spans="25:26" ht="12">
      <c r="Y107" s="109" t="s">
        <v>770</v>
      </c>
      <c r="Z107" s="164">
        <v>800000000</v>
      </c>
    </row>
    <row r="108" spans="25:26" ht="12">
      <c r="Y108" s="109" t="s">
        <v>771</v>
      </c>
      <c r="Z108" s="164">
        <v>1200000000</v>
      </c>
    </row>
    <row r="109" spans="25:26" ht="12">
      <c r="Y109" s="109" t="s">
        <v>772</v>
      </c>
      <c r="Z109" s="164">
        <v>1200000000</v>
      </c>
    </row>
    <row r="110" spans="25:26" ht="12">
      <c r="Y110" s="109" t="s">
        <v>773</v>
      </c>
      <c r="Z110" s="164">
        <v>418604418</v>
      </c>
    </row>
    <row r="111" spans="25:26" ht="12">
      <c r="Y111" s="109" t="s">
        <v>774</v>
      </c>
      <c r="Z111" s="164">
        <v>2839499712</v>
      </c>
    </row>
    <row r="112" spans="25:26" ht="12">
      <c r="Y112" s="109" t="s">
        <v>775</v>
      </c>
      <c r="Z112" s="164">
        <v>40000000</v>
      </c>
    </row>
    <row r="113" spans="25:26" ht="12">
      <c r="Y113" s="109" t="s">
        <v>776</v>
      </c>
      <c r="Z113" s="164">
        <v>223753054</v>
      </c>
    </row>
    <row r="114" spans="25:26" ht="12">
      <c r="Y114" s="109" t="s">
        <v>777</v>
      </c>
      <c r="Z114" s="164">
        <v>404374761</v>
      </c>
    </row>
    <row r="115" spans="25:26" ht="12">
      <c r="Y115" s="109" t="s">
        <v>778</v>
      </c>
      <c r="Z115" s="164">
        <v>3000000000</v>
      </c>
    </row>
    <row r="116" spans="25:26" ht="12">
      <c r="Y116" s="109" t="s">
        <v>779</v>
      </c>
      <c r="Z116" s="164">
        <v>1817257271</v>
      </c>
    </row>
    <row r="117" spans="25:26" ht="12">
      <c r="Y117" s="109" t="s">
        <v>780</v>
      </c>
      <c r="Z117" s="164">
        <v>2240550030</v>
      </c>
    </row>
    <row r="118" spans="25:26" ht="12">
      <c r="Y118" s="109" t="s">
        <v>781</v>
      </c>
      <c r="Z118" s="164">
        <v>475020948</v>
      </c>
    </row>
    <row r="119" spans="25:26" ht="12">
      <c r="Y119" s="109" t="s">
        <v>782</v>
      </c>
      <c r="Z119" s="164">
        <v>2451491319</v>
      </c>
    </row>
    <row r="120" spans="25:26" ht="12">
      <c r="Y120" s="109" t="s">
        <v>783</v>
      </c>
      <c r="Z120" s="164">
        <v>1646724882</v>
      </c>
    </row>
    <row r="121" spans="25:26" ht="12">
      <c r="Y121" s="109" t="s">
        <v>784</v>
      </c>
      <c r="Z121" s="164">
        <v>1480055180</v>
      </c>
    </row>
    <row r="122" spans="25:26" ht="12">
      <c r="Y122" s="109" t="s">
        <v>785</v>
      </c>
      <c r="Z122" s="164">
        <v>790538639</v>
      </c>
    </row>
    <row r="123" spans="25:26" ht="12">
      <c r="Y123" s="109" t="s">
        <v>786</v>
      </c>
      <c r="Z123" s="164">
        <v>1103183586</v>
      </c>
    </row>
    <row r="124" spans="25:26" ht="12">
      <c r="Y124" s="109" t="s">
        <v>787</v>
      </c>
      <c r="Z124" s="164">
        <v>276695351</v>
      </c>
    </row>
    <row r="125" spans="25:26" ht="12">
      <c r="Y125" s="109" t="s">
        <v>788</v>
      </c>
      <c r="Z125" s="164">
        <v>372963544</v>
      </c>
    </row>
    <row r="126" spans="25:26" ht="12">
      <c r="Y126" s="109" t="s">
        <v>789</v>
      </c>
      <c r="Z126" s="164">
        <v>550841618</v>
      </c>
    </row>
    <row r="127" spans="25:26" ht="12">
      <c r="Y127" s="109" t="s">
        <v>790</v>
      </c>
      <c r="Z127" s="164">
        <v>240000000</v>
      </c>
    </row>
    <row r="128" spans="25:26" ht="12">
      <c r="Y128" s="109" t="s">
        <v>791</v>
      </c>
      <c r="Z128" s="164">
        <v>456528753</v>
      </c>
    </row>
    <row r="129" spans="25:26" ht="12">
      <c r="Y129" s="109" t="s">
        <v>792</v>
      </c>
      <c r="Z129" s="164">
        <v>583300714</v>
      </c>
    </row>
    <row r="130" spans="25:26" ht="12">
      <c r="Y130" s="109" t="s">
        <v>793</v>
      </c>
      <c r="Z130" s="164">
        <v>124132869</v>
      </c>
    </row>
    <row r="131" spans="25:26" ht="12">
      <c r="Y131" s="109" t="s">
        <v>794</v>
      </c>
      <c r="Z131" s="164">
        <v>504693827</v>
      </c>
    </row>
    <row r="132" spans="25:26" ht="12">
      <c r="Y132" s="109" t="s">
        <v>795</v>
      </c>
      <c r="Z132" s="164">
        <v>2292493650</v>
      </c>
    </row>
    <row r="133" spans="25:26" ht="12">
      <c r="Y133" s="109" t="s">
        <v>796</v>
      </c>
      <c r="Z133" s="164">
        <v>547266342</v>
      </c>
    </row>
    <row r="134" spans="25:26" ht="12">
      <c r="Y134" s="109" t="s">
        <v>797</v>
      </c>
      <c r="Z134" s="164">
        <v>742851793</v>
      </c>
    </row>
    <row r="135" spans="25:26" ht="12">
      <c r="Y135" s="109" t="s">
        <v>798</v>
      </c>
      <c r="Z135" s="164">
        <v>192991435</v>
      </c>
    </row>
    <row r="136" spans="25:26" ht="12">
      <c r="Y136" s="109" t="s">
        <v>799</v>
      </c>
      <c r="Z136" s="164">
        <v>932708807</v>
      </c>
    </row>
    <row r="137" spans="25:26" ht="12">
      <c r="Y137" s="109" t="s">
        <v>800</v>
      </c>
      <c r="Z137" s="164">
        <v>247398058</v>
      </c>
    </row>
    <row r="138" spans="25:26" ht="12">
      <c r="Y138" s="109" t="s">
        <v>801</v>
      </c>
      <c r="Z138" s="164">
        <v>278938218</v>
      </c>
    </row>
    <row r="139" spans="25:26" ht="12">
      <c r="Y139" s="109" t="s">
        <v>802</v>
      </c>
      <c r="Z139" s="164">
        <v>9772685669</v>
      </c>
    </row>
    <row r="140" spans="25:26" ht="12">
      <c r="Y140" s="109" t="s">
        <v>803</v>
      </c>
      <c r="Z140" s="164">
        <v>572515277</v>
      </c>
    </row>
    <row r="141" spans="25:26" ht="12">
      <c r="Y141" s="109" t="s">
        <v>804</v>
      </c>
      <c r="Z141" s="164">
        <v>160000000</v>
      </c>
    </row>
    <row r="142" spans="25:26" ht="12">
      <c r="Y142" s="109" t="s">
        <v>805</v>
      </c>
      <c r="Z142" s="164">
        <v>1660178132</v>
      </c>
    </row>
    <row r="143" spans="25:26" ht="12">
      <c r="Y143" s="109" t="s">
        <v>806</v>
      </c>
      <c r="Z143" s="164">
        <v>180000000</v>
      </c>
    </row>
    <row r="144" spans="25:26" ht="12">
      <c r="Y144" s="109" t="s">
        <v>807</v>
      </c>
      <c r="Z144" s="164">
        <v>714863073</v>
      </c>
    </row>
    <row r="145" spans="25:26" ht="12">
      <c r="Y145" s="109" t="s">
        <v>808</v>
      </c>
      <c r="Z145" s="164">
        <v>272306358</v>
      </c>
    </row>
    <row r="146" spans="25:26" ht="12">
      <c r="Y146" s="109" t="s">
        <v>809</v>
      </c>
      <c r="Z146" s="164">
        <v>838308999</v>
      </c>
    </row>
    <row r="147" spans="25:26" ht="12">
      <c r="Y147" s="109" t="s">
        <v>810</v>
      </c>
      <c r="Z147" s="164">
        <v>262437466</v>
      </c>
    </row>
    <row r="148" spans="25:26" ht="12">
      <c r="Y148" s="109" t="s">
        <v>811</v>
      </c>
      <c r="Z148" s="164">
        <v>390138127</v>
      </c>
    </row>
    <row r="149" spans="25:26" ht="12">
      <c r="Y149" s="109" t="s">
        <v>812</v>
      </c>
      <c r="Z149" s="164">
        <v>115130050</v>
      </c>
    </row>
    <row r="150" spans="25:26" ht="12">
      <c r="Y150" s="109" t="s">
        <v>813</v>
      </c>
      <c r="Z150" s="164">
        <v>1635082209</v>
      </c>
    </row>
    <row r="151" spans="25:26" ht="12">
      <c r="Y151" s="109" t="s">
        <v>814</v>
      </c>
      <c r="Z151" s="164">
        <v>7173712</v>
      </c>
    </row>
    <row r="152" spans="25:26" ht="12">
      <c r="Y152" s="109" t="s">
        <v>815</v>
      </c>
      <c r="Z152" s="164">
        <v>460647373</v>
      </c>
    </row>
    <row r="153" spans="25:26" ht="12">
      <c r="Y153" s="109" t="s">
        <v>816</v>
      </c>
      <c r="Z153" s="164">
        <v>6763739112</v>
      </c>
    </row>
    <row r="154" spans="25:26" ht="12">
      <c r="Y154" s="109" t="s">
        <v>817</v>
      </c>
      <c r="Z154" s="164">
        <v>307810476</v>
      </c>
    </row>
    <row r="155" spans="25:26" ht="12">
      <c r="Y155" s="109" t="s">
        <v>818</v>
      </c>
      <c r="Z155" s="164">
        <v>5287689531</v>
      </c>
    </row>
    <row r="156" spans="25:26" ht="12">
      <c r="Y156" s="109" t="s">
        <v>819</v>
      </c>
      <c r="Z156" s="164">
        <v>1495173740</v>
      </c>
    </row>
    <row r="157" spans="25:26" ht="12">
      <c r="Y157" s="109" t="s">
        <v>820</v>
      </c>
      <c r="Z157" s="164">
        <v>1717443601</v>
      </c>
    </row>
    <row r="158" spans="25:26" ht="12">
      <c r="Y158" s="109" t="s">
        <v>821</v>
      </c>
      <c r="Z158" s="164">
        <v>2693534171</v>
      </c>
    </row>
    <row r="159" spans="25:26" ht="12">
      <c r="Y159" s="109" t="s">
        <v>822</v>
      </c>
      <c r="Z159" s="164">
        <v>990313695</v>
      </c>
    </row>
    <row r="160" spans="25:26" ht="12">
      <c r="Y160" s="109" t="s">
        <v>823</v>
      </c>
      <c r="Z160" s="111" t="s">
        <v>41</v>
      </c>
    </row>
    <row r="161" spans="25:26" ht="12">
      <c r="Y161" s="109" t="s">
        <v>824</v>
      </c>
      <c r="Z161" s="164">
        <v>6818936829</v>
      </c>
    </row>
    <row r="162" spans="25:26" ht="12">
      <c r="Y162" s="109" t="s">
        <v>825</v>
      </c>
      <c r="Z162" s="164">
        <v>36788126</v>
      </c>
    </row>
    <row r="163" spans="25:26" ht="12">
      <c r="Y163" s="109" t="s">
        <v>826</v>
      </c>
      <c r="Z163" s="164">
        <v>154887569</v>
      </c>
    </row>
    <row r="164" spans="25:26" ht="12">
      <c r="Y164" s="109" t="s">
        <v>827</v>
      </c>
      <c r="Z164" s="164">
        <v>208054319</v>
      </c>
    </row>
    <row r="165" spans="25:26" ht="12">
      <c r="Y165" s="109" t="s">
        <v>828</v>
      </c>
      <c r="Z165" s="164">
        <v>1721621299</v>
      </c>
    </row>
    <row r="166" spans="25:26" ht="12">
      <c r="Y166" s="109" t="s">
        <v>829</v>
      </c>
      <c r="Z166" s="164">
        <v>4743235700</v>
      </c>
    </row>
    <row r="167" spans="25:26" ht="12">
      <c r="Y167" s="109" t="s">
        <v>830</v>
      </c>
      <c r="Z167" s="164">
        <v>2159236697</v>
      </c>
    </row>
    <row r="168" spans="25:26" ht="12">
      <c r="Y168" s="109" t="s">
        <v>831</v>
      </c>
      <c r="Z168" s="164">
        <v>2185428214</v>
      </c>
    </row>
    <row r="169" spans="25:26" ht="12">
      <c r="Y169" s="109" t="s">
        <v>832</v>
      </c>
      <c r="Z169" s="164">
        <v>200225715</v>
      </c>
    </row>
    <row r="170" spans="25:26" ht="12">
      <c r="Y170" s="109" t="s">
        <v>833</v>
      </c>
      <c r="Z170" s="164">
        <v>724585033</v>
      </c>
    </row>
    <row r="171" spans="25:26" ht="12">
      <c r="Y171" s="109" t="s">
        <v>834</v>
      </c>
      <c r="Z171" s="164">
        <v>109874856</v>
      </c>
    </row>
    <row r="172" spans="25:26" ht="12">
      <c r="Y172" s="109" t="s">
        <v>835</v>
      </c>
      <c r="Z172" s="164">
        <v>200000000</v>
      </c>
    </row>
    <row r="173" spans="25:26" ht="12">
      <c r="Y173" s="109" t="s">
        <v>836</v>
      </c>
      <c r="Z173" s="164">
        <v>177900716</v>
      </c>
    </row>
    <row r="174" spans="25:26" ht="12">
      <c r="Y174" s="109" t="s">
        <v>837</v>
      </c>
      <c r="Z174" s="164">
        <v>97371471</v>
      </c>
    </row>
    <row r="175" spans="25:26" ht="12">
      <c r="Y175" s="109" t="s">
        <v>838</v>
      </c>
      <c r="Z175" s="164">
        <v>1269875819</v>
      </c>
    </row>
    <row r="176" spans="25:26" ht="12">
      <c r="Y176" s="109" t="s">
        <v>839</v>
      </c>
      <c r="Z176" s="164">
        <v>2946962128</v>
      </c>
    </row>
    <row r="177" spans="25:26" ht="12">
      <c r="Y177" s="109" t="s">
        <v>840</v>
      </c>
      <c r="Z177" s="164">
        <v>194848690</v>
      </c>
    </row>
    <row r="178" spans="25:26" ht="12">
      <c r="Y178" s="109" t="s">
        <v>841</v>
      </c>
      <c r="Z178" s="164">
        <v>103475368</v>
      </c>
    </row>
    <row r="179" spans="25:26" ht="12">
      <c r="Y179" s="109" t="s">
        <v>842</v>
      </c>
      <c r="Z179" s="164">
        <v>3545580719</v>
      </c>
    </row>
    <row r="180" spans="25:26" ht="12">
      <c r="Y180" s="109" t="s">
        <v>843</v>
      </c>
      <c r="Z180" s="164">
        <v>9473347232</v>
      </c>
    </row>
    <row r="181" spans="25:26" ht="12">
      <c r="Y181" s="109" t="s">
        <v>844</v>
      </c>
      <c r="Z181" s="111" t="s">
        <v>41</v>
      </c>
    </row>
    <row r="182" spans="25:26" ht="12">
      <c r="Y182" s="109" t="s">
        <v>845</v>
      </c>
      <c r="Z182" s="164">
        <v>8123290290</v>
      </c>
    </row>
    <row r="183" spans="25:26" ht="12">
      <c r="Y183" s="109" t="s">
        <v>846</v>
      </c>
      <c r="Z183" s="164">
        <v>47129275107</v>
      </c>
    </row>
    <row r="184" spans="25:26" ht="12">
      <c r="Y184" s="109" t="s">
        <v>847</v>
      </c>
      <c r="Z184" s="164">
        <v>4838457298</v>
      </c>
    </row>
    <row r="185" spans="25:26" ht="12">
      <c r="Y185" s="109" t="s">
        <v>848</v>
      </c>
      <c r="Z185" s="164">
        <v>12320080022</v>
      </c>
    </row>
    <row r="186" spans="25:26" ht="12">
      <c r="Y186" s="109" t="s">
        <v>849</v>
      </c>
      <c r="Z186" s="164">
        <v>12606766978</v>
      </c>
    </row>
    <row r="187" spans="25:26" ht="12">
      <c r="Y187" s="109" t="s">
        <v>850</v>
      </c>
      <c r="Z187" s="164">
        <v>13543209690</v>
      </c>
    </row>
    <row r="188" spans="25:26" ht="12">
      <c r="Y188" s="109" t="s">
        <v>851</v>
      </c>
      <c r="Z188" s="164">
        <v>3025137814</v>
      </c>
    </row>
    <row r="189" spans="25:26" ht="12">
      <c r="Y189" s="109" t="s">
        <v>852</v>
      </c>
      <c r="Z189" s="164">
        <v>283593479</v>
      </c>
    </row>
    <row r="190" spans="25:26" ht="12">
      <c r="Y190" s="109" t="s">
        <v>853</v>
      </c>
      <c r="Z190" s="164">
        <v>9884690523</v>
      </c>
    </row>
    <row r="191" spans="25:26" ht="12">
      <c r="Y191" s="109" t="s">
        <v>854</v>
      </c>
      <c r="Z191" s="164">
        <v>796225945</v>
      </c>
    </row>
    <row r="192" spans="25:26" ht="12">
      <c r="Y192" s="109" t="s">
        <v>855</v>
      </c>
      <c r="Z192" s="164">
        <v>19597616349</v>
      </c>
    </row>
    <row r="193" spans="25:26" ht="12">
      <c r="Y193" s="166"/>
      <c r="Z193" s="166"/>
    </row>
    <row r="194" spans="25:26" ht="12">
      <c r="Y194" s="107" t="s">
        <v>70</v>
      </c>
      <c r="Z194" s="166"/>
    </row>
    <row r="195" spans="25:26" ht="12">
      <c r="Y195" s="107" t="s">
        <v>41</v>
      </c>
      <c r="Z195" s="107" t="s">
        <v>67</v>
      </c>
    </row>
  </sheetData>
  <printOptions/>
  <pageMargins left="0.75" right="0.75" top="1" bottom="1" header="0.5" footer="0.5"/>
  <pageSetup fitToHeight="0" fitToWidth="0" horizontalDpi="300" verticalDpi="300" orientation="portrait" pageOrder="overThenDown"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1:W49"/>
  <sheetViews>
    <sheetView showGridLines="0" workbookViewId="0" topLeftCell="A1">
      <selection activeCell="A2" sqref="A2"/>
    </sheetView>
  </sheetViews>
  <sheetFormatPr defaultColWidth="9.140625" defaultRowHeight="12"/>
  <cols>
    <col min="1" max="1" width="4.421875" style="3" customWidth="1"/>
    <col min="2" max="2" width="20.7109375" style="3" customWidth="1"/>
    <col min="3" max="21" width="9.28125" style="3" customWidth="1"/>
    <col min="22" max="23" width="9.140625" style="3" customWidth="1"/>
    <col min="24" max="24" width="39.28125" style="3" customWidth="1"/>
    <col min="25" max="16384" width="9.140625" style="3" customWidth="1"/>
  </cols>
  <sheetData>
    <row r="1" s="88" customFormat="1" ht="30" customHeight="1" thickBot="1">
      <c r="B1" s="88" t="s">
        <v>143</v>
      </c>
    </row>
    <row r="2" ht="15" customHeight="1" thickTop="1"/>
    <row r="3" ht="15" customHeight="1">
      <c r="B3" s="21" t="s">
        <v>921</v>
      </c>
    </row>
    <row r="4" ht="15" customHeight="1">
      <c r="B4" s="91" t="s">
        <v>148</v>
      </c>
    </row>
    <row r="5" ht="12"/>
    <row r="6" ht="12"/>
    <row r="7" ht="12"/>
    <row r="8" ht="12"/>
    <row r="9" ht="12"/>
    <row r="10" ht="12"/>
    <row r="11" ht="12"/>
    <row r="12" ht="12"/>
    <row r="13" ht="12"/>
    <row r="14" ht="12"/>
    <row r="15" ht="12"/>
    <row r="16" ht="12"/>
    <row r="17" ht="12"/>
    <row r="18" ht="12"/>
    <row r="19" ht="12"/>
    <row r="20" ht="12"/>
    <row r="21" ht="12"/>
    <row r="22" ht="12"/>
    <row r="23" ht="12"/>
    <row r="24" ht="12"/>
    <row r="25" ht="12"/>
    <row r="26" ht="12"/>
    <row r="27" ht="12"/>
    <row r="28" ht="12"/>
    <row r="29" ht="68.65" customHeight="1"/>
    <row r="30" ht="12">
      <c r="B30" s="10"/>
    </row>
    <row r="31" spans="2:15" ht="12">
      <c r="B31" s="10"/>
      <c r="O31" s="10"/>
    </row>
    <row r="32" spans="2:15" ht="12">
      <c r="B32" s="10"/>
      <c r="O32" s="10"/>
    </row>
    <row r="33" spans="2:15" ht="12">
      <c r="B33" s="10"/>
      <c r="O33" s="10"/>
    </row>
    <row r="34" spans="2:15" ht="12">
      <c r="B34" s="10"/>
      <c r="O34" s="10"/>
    </row>
    <row r="35" spans="2:15" ht="12">
      <c r="B35" s="10"/>
      <c r="O35" s="10"/>
    </row>
    <row r="36" spans="2:15" ht="12">
      <c r="B36" s="10" t="s">
        <v>282</v>
      </c>
      <c r="O36" s="10"/>
    </row>
    <row r="37" spans="2:15" ht="12">
      <c r="B37" s="10"/>
      <c r="O37" s="10"/>
    </row>
    <row r="38" spans="2:15" ht="12">
      <c r="B38" s="10"/>
      <c r="O38" s="10"/>
    </row>
    <row r="40" ht="12">
      <c r="B40" s="22" t="s">
        <v>150</v>
      </c>
    </row>
    <row r="42" spans="2:23" ht="12">
      <c r="B42" s="4"/>
      <c r="C42" s="4">
        <v>2000</v>
      </c>
      <c r="D42" s="4">
        <v>2001</v>
      </c>
      <c r="E42" s="4">
        <v>2002</v>
      </c>
      <c r="F42" s="4">
        <v>2003</v>
      </c>
      <c r="G42" s="4">
        <v>2004</v>
      </c>
      <c r="H42" s="4">
        <v>2005</v>
      </c>
      <c r="I42" s="4">
        <v>2006</v>
      </c>
      <c r="J42" s="4">
        <v>2007</v>
      </c>
      <c r="K42" s="4">
        <v>2008</v>
      </c>
      <c r="L42" s="4">
        <v>2009</v>
      </c>
      <c r="M42" s="4">
        <v>2010</v>
      </c>
      <c r="N42" s="4">
        <v>2011</v>
      </c>
      <c r="O42" s="4">
        <v>2012</v>
      </c>
      <c r="P42" s="4">
        <v>2013</v>
      </c>
      <c r="Q42" s="4">
        <v>2014</v>
      </c>
      <c r="R42" s="4">
        <v>2015</v>
      </c>
      <c r="S42" s="4">
        <v>2016</v>
      </c>
      <c r="T42" s="4">
        <v>2017</v>
      </c>
      <c r="U42" s="4">
        <v>2018</v>
      </c>
      <c r="V42" s="4">
        <v>2019</v>
      </c>
      <c r="W42" s="4">
        <v>2020</v>
      </c>
    </row>
    <row r="43" spans="2:23" ht="12">
      <c r="B43" s="7" t="s">
        <v>147</v>
      </c>
      <c r="C43" s="23">
        <f>apro_cpsh1!C$16/apro_cpsh1!$C$16*100</f>
        <v>100</v>
      </c>
      <c r="D43" s="23">
        <f>apro_cpsh1!D$16/apro_cpsh1!$C$16*100</f>
        <v>92.67411300919844</v>
      </c>
      <c r="E43" s="23">
        <f>apro_cpsh1!E$16/apro_cpsh1!$C$16*100</f>
        <v>93.33114323258872</v>
      </c>
      <c r="F43" s="23">
        <f>apro_cpsh1!F$16/apro_cpsh1!$C$16*100</f>
        <v>94.38239159001314</v>
      </c>
      <c r="G43" s="23">
        <f>apro_cpsh1!G$16/apro_cpsh1!$C$16*100</f>
        <v>97.01051248357425</v>
      </c>
      <c r="H43" s="23">
        <f>apro_cpsh1!H$16/apro_cpsh1!$C$16*100</f>
        <v>90.9658344283837</v>
      </c>
      <c r="I43" s="23">
        <f>apro_cpsh1!I$16/apro_cpsh1!$C$16*100</f>
        <v>90.11169513797635</v>
      </c>
      <c r="J43" s="23">
        <f>apro_cpsh1!J$16/apro_cpsh1!$C$16*100</f>
        <v>90.34165571616295</v>
      </c>
      <c r="K43" s="23">
        <f>apro_cpsh1!K$16/apro_cpsh1!$C$16*100</f>
        <v>85.34822601839686</v>
      </c>
      <c r="L43" s="23">
        <f>apro_cpsh1!L$16/apro_cpsh1!$C$16*100</f>
        <v>86.62943495400789</v>
      </c>
      <c r="M43" s="23">
        <f>apro_cpsh1!M$16/apro_cpsh1!$C$16*100</f>
        <v>83.56438896189225</v>
      </c>
      <c r="N43" s="23">
        <f>apro_cpsh1!N$16/apro_cpsh1!$C$16*100</f>
        <v>84.98685939553219</v>
      </c>
      <c r="O43" s="23">
        <f>apro_cpsh1!O$16/apro_cpsh1!$C$16*100</f>
        <v>78.2851511169514</v>
      </c>
      <c r="P43" s="23">
        <f>apro_cpsh1!P$16/apro_cpsh1!$C$16*100</f>
        <v>79.76346911957951</v>
      </c>
      <c r="Q43" s="23">
        <f>apro_cpsh1!Q$16/apro_cpsh1!$C$16*100</f>
        <v>80.42049934296979</v>
      </c>
      <c r="R43" s="23">
        <f>apro_cpsh1!R$16/apro_cpsh1!$C$16*100</f>
        <v>77.75952693823916</v>
      </c>
      <c r="S43" s="23">
        <f>apro_cpsh1!S$16/apro_cpsh1!$C$16*100</f>
        <v>79.66491458607096</v>
      </c>
      <c r="T43" s="23">
        <f>apro_cpsh1!T$16/apro_cpsh1!$C$16*100</f>
        <v>82.29303547963207</v>
      </c>
      <c r="U43" s="23">
        <f>apro_cpsh1!U$16/apro_cpsh1!$C$16*100</f>
        <v>82.8515111695138</v>
      </c>
      <c r="V43" s="23">
        <f>apro_cpsh1!V$16/apro_cpsh1!$C$16*100</f>
        <v>89.22470433639948</v>
      </c>
      <c r="W43" s="23">
        <f>apro_cpsh1!W$16/apro_cpsh1!$C$16*100</f>
        <v>89.84888304862024</v>
      </c>
    </row>
    <row r="44" spans="2:23" ht="12">
      <c r="B44" s="8" t="s">
        <v>11</v>
      </c>
      <c r="C44" s="24">
        <f>apro_cpsh1!C$21/apro_cpsh1!$C$21*100</f>
        <v>100</v>
      </c>
      <c r="D44" s="24">
        <f>apro_cpsh1!D$21/apro_cpsh1!$C$21*100</f>
        <v>99.3849938499385</v>
      </c>
      <c r="E44" s="24">
        <f>apro_cpsh1!E$21/apro_cpsh1!$C$21*100</f>
        <v>99.81549815498157</v>
      </c>
      <c r="F44" s="24">
        <f>apro_cpsh1!F$21/apro_cpsh1!$C$21*100</f>
        <v>96.86346863468634</v>
      </c>
      <c r="G44" s="24">
        <f>apro_cpsh1!G$21/apro_cpsh1!$C$21*100</f>
        <v>98.27798277982781</v>
      </c>
      <c r="H44" s="24">
        <f>apro_cpsh1!H$21/apro_cpsh1!$C$21*100</f>
        <v>96.1869618696187</v>
      </c>
      <c r="I44" s="24">
        <f>apro_cpsh1!I$21/apro_cpsh1!$C$21*100</f>
        <v>97.35547355473557</v>
      </c>
      <c r="J44" s="24">
        <f>apro_cpsh1!J$21/apro_cpsh1!$C$21*100</f>
        <v>97.6629766297663</v>
      </c>
      <c r="K44" s="24">
        <f>apro_cpsh1!K$21/apro_cpsh1!$C$21*100</f>
        <v>96.06396063960639</v>
      </c>
      <c r="L44" s="24">
        <f>apro_cpsh1!L$21/apro_cpsh1!$C$21*100</f>
        <v>100.61500615006149</v>
      </c>
      <c r="M44" s="24">
        <f>apro_cpsh1!M$21/apro_cpsh1!$C$21*100</f>
        <v>96.60516605166053</v>
      </c>
      <c r="N44" s="24">
        <f>apro_cpsh1!N$21/apro_cpsh1!$C$21*100</f>
        <v>97.56457564575646</v>
      </c>
      <c r="O44" s="24">
        <f>apro_cpsh1!O$21/apro_cpsh1!$C$21*100</f>
        <v>94.77244772447725</v>
      </c>
      <c r="P44" s="24">
        <f>apro_cpsh1!P$21/apro_cpsh1!$C$21*100</f>
        <v>98.99138991389916</v>
      </c>
      <c r="Q44" s="24">
        <f>apro_cpsh1!Q$21/apro_cpsh1!$C$21*100</f>
        <v>103.6408364083641</v>
      </c>
      <c r="R44" s="24">
        <f>apro_cpsh1!R$21/apro_cpsh1!$C$21*100</f>
        <v>103.01968019680197</v>
      </c>
      <c r="S44" s="24">
        <f>apro_cpsh1!S$21/apro_cpsh1!$C$21*100</f>
        <v>110.1660516605166</v>
      </c>
      <c r="T44" s="24">
        <f>apro_cpsh1!T$21/apro_cpsh1!$C$21*100</f>
        <v>119.34809348093482</v>
      </c>
      <c r="U44" s="24">
        <f>apro_cpsh1!U$21/apro_cpsh1!$C$21*100</f>
        <v>122.73062730627306</v>
      </c>
      <c r="V44" s="24">
        <f>apro_cpsh1!V$21/apro_cpsh1!$C$21*100</f>
        <v>127.40467404674047</v>
      </c>
      <c r="W44" s="24">
        <f>apro_cpsh1!W$21/apro_cpsh1!$C$21*100</f>
        <v>131.90651906519065</v>
      </c>
    </row>
    <row r="45" spans="2:23" ht="12">
      <c r="B45" s="8" t="s">
        <v>17</v>
      </c>
      <c r="C45" s="24">
        <f>apro_cpsh1!C$30/apro_cpsh1!$C$30*100</f>
        <v>100</v>
      </c>
      <c r="D45" s="24">
        <f>apro_cpsh1!D$30/apro_cpsh1!$C$30*100</f>
        <v>90.95449500554939</v>
      </c>
      <c r="E45" s="24">
        <f>apro_cpsh1!E$30/apro_cpsh1!$C$30*100</f>
        <v>91.67591564927858</v>
      </c>
      <c r="F45" s="24">
        <f>apro_cpsh1!F$30/apro_cpsh1!$C$30*100</f>
        <v>88.01331853496116</v>
      </c>
      <c r="G45" s="24">
        <f>apro_cpsh1!G$30/apro_cpsh1!$C$30*100</f>
        <v>90.95449500554939</v>
      </c>
      <c r="H45" s="24">
        <f>apro_cpsh1!H$30/apro_cpsh1!$C$30*100</f>
        <v>86.45948945615983</v>
      </c>
      <c r="I45" s="24">
        <f>apro_cpsh1!I$30/apro_cpsh1!$C$30*100</f>
        <v>86.45948945615983</v>
      </c>
      <c r="J45" s="24">
        <f>apro_cpsh1!J$30/apro_cpsh1!$C$30*100</f>
        <v>87.06992230854607</v>
      </c>
      <c r="K45" s="24">
        <f>apro_cpsh1!K$30/apro_cpsh1!$C$30*100</f>
        <v>84.29522752497226</v>
      </c>
      <c r="L45" s="24">
        <f>apro_cpsh1!L$30/apro_cpsh1!$C$30*100</f>
        <v>86.12652608213097</v>
      </c>
      <c r="M45" s="24">
        <f>apro_cpsh1!M$30/apro_cpsh1!$C$30*100</f>
        <v>87.10876803551609</v>
      </c>
      <c r="N45" s="24">
        <f>apro_cpsh1!N$30/apro_cpsh1!$C$30*100</f>
        <v>88.36293007769144</v>
      </c>
      <c r="O45" s="24">
        <f>apro_cpsh1!O$30/apro_cpsh1!$C$30*100</f>
        <v>83.24084350721421</v>
      </c>
      <c r="P45" s="24">
        <f>apro_cpsh1!P$30/apro_cpsh1!$C$30*100</f>
        <v>86.57047724750278</v>
      </c>
      <c r="Q45" s="24">
        <f>apro_cpsh1!Q$30/apro_cpsh1!$C$30*100</f>
        <v>86.57047724750278</v>
      </c>
      <c r="R45" s="24">
        <f>apro_cpsh1!R$30/apro_cpsh1!$C$30*100</f>
        <v>86.38179800221975</v>
      </c>
      <c r="S45" s="24">
        <f>apro_cpsh1!S$30/apro_cpsh1!$C$30*100</f>
        <v>86.34295227524973</v>
      </c>
      <c r="T45" s="24">
        <f>apro_cpsh1!T$30/apro_cpsh1!$C$30*100</f>
        <v>89.22863485016649</v>
      </c>
      <c r="U45" s="24">
        <f>apro_cpsh1!U$30/apro_cpsh1!$C$30*100</f>
        <v>91.34295227524973</v>
      </c>
      <c r="V45" s="24">
        <f>apro_cpsh1!V$30/apro_cpsh1!$C$30*100</f>
        <v>91.9700332963374</v>
      </c>
      <c r="W45" s="24">
        <f>apro_cpsh1!W$30/apro_cpsh1!$C$30*100</f>
        <v>91.28745837957825</v>
      </c>
    </row>
    <row r="46" spans="2:23" ht="12">
      <c r="B46" s="8" t="s">
        <v>22</v>
      </c>
      <c r="C46" s="24">
        <f>apro_cpsh1!C$32/apro_cpsh1!$C$32*100</f>
        <v>100</v>
      </c>
      <c r="D46" s="24">
        <f>apro_cpsh1!D$32/apro_cpsh1!$C$32*100</f>
        <v>95.49016472093396</v>
      </c>
      <c r="E46" s="24">
        <f>apro_cpsh1!E$32/apro_cpsh1!$C$32*100</f>
        <v>64.24116424116424</v>
      </c>
      <c r="F46" s="24">
        <f>apro_cpsh1!F$32/apro_cpsh1!$C$32*100</f>
        <v>61.23460738845354</v>
      </c>
      <c r="G46" s="24">
        <f>apro_cpsh1!G$32/apro_cpsh1!$C$32*100</f>
        <v>57.0366224212378</v>
      </c>
      <c r="H46" s="24">
        <f>apro_cpsh1!H$32/apro_cpsh1!$C$32*100</f>
        <v>47.03342395650088</v>
      </c>
      <c r="I46" s="24">
        <f>apro_cpsh1!I$32/apro_cpsh1!$C$32*100</f>
        <v>47.7530785223093</v>
      </c>
      <c r="J46" s="24">
        <f>apro_cpsh1!J$32/apro_cpsh1!$C$32*100</f>
        <v>43.9309131616824</v>
      </c>
      <c r="K46" s="24">
        <f>apro_cpsh1!K$32/apro_cpsh1!$C$32*100</f>
        <v>42.33967695506157</v>
      </c>
      <c r="L46" s="24">
        <f>apro_cpsh1!L$32/apro_cpsh1!$C$32*100</f>
        <v>39.077242923396774</v>
      </c>
      <c r="M46" s="24">
        <f>apro_cpsh1!M$32/apro_cpsh1!$C$32*100</f>
        <v>31.04909643371182</v>
      </c>
      <c r="N46" s="24">
        <f>apro_cpsh1!N$32/apro_cpsh1!$C$32*100</f>
        <v>31.42491604030066</v>
      </c>
      <c r="O46" s="24">
        <f>apro_cpsh1!O$32/apro_cpsh1!$C$32*100</f>
        <v>29.82568367183752</v>
      </c>
      <c r="P46" s="24">
        <f>apro_cpsh1!P$32/apro_cpsh1!$C$32*100</f>
        <v>26.94706540860387</v>
      </c>
      <c r="Q46" s="24">
        <f>apro_cpsh1!Q$32/apro_cpsh1!$C$32*100</f>
        <v>21.35934751319367</v>
      </c>
      <c r="R46" s="24">
        <f>apro_cpsh1!R$32/apro_cpsh1!$C$32*100</f>
        <v>23.38877338877339</v>
      </c>
      <c r="S46" s="24">
        <f>apro_cpsh1!S$32/apro_cpsh1!$C$32*100</f>
        <v>24.044458659843276</v>
      </c>
      <c r="T46" s="24">
        <f>apro_cpsh1!T$32/apro_cpsh1!$C$32*100</f>
        <v>25.68846953462338</v>
      </c>
      <c r="U46" s="24">
        <f>apro_cpsh1!U$32/apro_cpsh1!$C$32*100</f>
        <v>23.266432112585964</v>
      </c>
      <c r="V46" s="24">
        <f>apro_cpsh1!V$32/apro_cpsh1!$C$32*100</f>
        <v>24.186790340636495</v>
      </c>
      <c r="W46" s="24">
        <f>apro_cpsh1!W$32/apro_cpsh1!$C$32*100</f>
        <v>28.6854309931233</v>
      </c>
    </row>
    <row r="47" spans="2:23" ht="12">
      <c r="B47" s="8" t="s">
        <v>2</v>
      </c>
      <c r="C47" s="24">
        <f>apro_cpsh1!C$12/apro_cpsh1!$C$12*100</f>
        <v>100</v>
      </c>
      <c r="D47" s="24">
        <f>apro_cpsh1!D$12/apro_cpsh1!$C$12*100</f>
        <v>94.39906762753031</v>
      </c>
      <c r="E47" s="24">
        <f>apro_cpsh1!E$12/apro_cpsh1!$C$12*100</f>
        <v>93.70349395162239</v>
      </c>
      <c r="F47" s="24">
        <f>apro_cpsh1!F$12/apro_cpsh1!$C$12*100</f>
        <v>90.06008511209595</v>
      </c>
      <c r="G47" s="24">
        <f>apro_cpsh1!G$12/apro_cpsh1!$C$12*100</f>
        <v>101.34872950734399</v>
      </c>
      <c r="H47" s="24">
        <f>apro_cpsh1!H$12/apro_cpsh1!$C$12*100</f>
        <v>98.64388951434833</v>
      </c>
      <c r="I47" s="24">
        <f>apro_cpsh1!I$12/apro_cpsh1!$C$12*100</f>
        <v>102.15820716948139</v>
      </c>
      <c r="J47" s="24">
        <f>apro_cpsh1!J$12/apro_cpsh1!$C$12*100</f>
        <v>103.18486176536292</v>
      </c>
      <c r="K47" s="24">
        <f>apro_cpsh1!K$12/apro_cpsh1!$C$12*100</f>
        <v>97.02037803062437</v>
      </c>
      <c r="L47" s="24">
        <f>apro_cpsh1!L$12/apro_cpsh1!$C$12*100</f>
        <v>111.92965046815297</v>
      </c>
      <c r="M47" s="24">
        <f>apro_cpsh1!M$12/apro_cpsh1!$C$12*100</f>
        <v>124.16901346846294</v>
      </c>
      <c r="N47" s="24">
        <f>apro_cpsh1!N$12/apro_cpsh1!$C$12*100</f>
        <v>125.0513896817872</v>
      </c>
      <c r="O47" s="24">
        <f>apro_cpsh1!O$12/apro_cpsh1!$C$12*100</f>
        <v>101.75422769832088</v>
      </c>
      <c r="P47" s="24">
        <f>apro_cpsh1!P$12/apro_cpsh1!$C$12*100</f>
        <v>114.51147415602081</v>
      </c>
      <c r="Q47" s="24">
        <f>apro_cpsh1!Q$12/apro_cpsh1!$C$12*100</f>
        <v>122.05951164349327</v>
      </c>
      <c r="R47" s="24">
        <f>apro_cpsh1!R$12/apro_cpsh1!$C$12*100</f>
        <v>119.50806235195328</v>
      </c>
      <c r="S47" s="24">
        <f>apro_cpsh1!S$12/apro_cpsh1!$C$12*100</f>
        <v>135.48499482040606</v>
      </c>
      <c r="T47" s="24">
        <f>apro_cpsh1!T$12/apro_cpsh1!$C$12*100</f>
        <v>141.013134952076</v>
      </c>
      <c r="U47" s="24">
        <f>apro_cpsh1!U$12/apro_cpsh1!$C$12*100</f>
        <v>141.7421204639446</v>
      </c>
      <c r="V47" s="24">
        <f>apro_cpsh1!V$12/apro_cpsh1!$C$12*100</f>
        <v>149.12309877161383</v>
      </c>
      <c r="W47" s="24">
        <f>apro_cpsh1!W$12/apro_cpsh1!$C$12*100</f>
        <v>148.07518209830278</v>
      </c>
    </row>
    <row r="48" spans="2:23" ht="12">
      <c r="B48" s="137" t="s">
        <v>5</v>
      </c>
      <c r="C48" s="24">
        <f>apro_cpsh1!C$15/apro_cpsh1!$C$15*100</f>
        <v>100</v>
      </c>
      <c r="D48" s="24">
        <f>apro_cpsh1!D$15/apro_cpsh1!$C$15*100</f>
        <v>98.70801033591732</v>
      </c>
      <c r="E48" s="24">
        <f>apro_cpsh1!E$15/apro_cpsh1!$C$15*100</f>
        <v>95.34883720930232</v>
      </c>
      <c r="F48" s="24">
        <f>apro_cpsh1!F$15/apro_cpsh1!$C$15*100</f>
        <v>93.28165374677002</v>
      </c>
      <c r="G48" s="24">
        <f>apro_cpsh1!G$15/apro_cpsh1!$C$15*100</f>
        <v>105.94315245478036</v>
      </c>
      <c r="H48" s="24">
        <f>apro_cpsh1!H$15/apro_cpsh1!$C$15*100</f>
        <v>103.35917312661498</v>
      </c>
      <c r="I48" s="24">
        <f>apro_cpsh1!I$15/apro_cpsh1!$C$15*100</f>
        <v>99.74160206718345</v>
      </c>
      <c r="J48" s="24">
        <f>apro_cpsh1!J$15/apro_cpsh1!$C$15*100</f>
        <v>106.45994832041343</v>
      </c>
      <c r="K48" s="24">
        <f>apro_cpsh1!K$15/apro_cpsh1!$C$15*100</f>
        <v>105.16795865633075</v>
      </c>
      <c r="L48" s="24">
        <f>apro_cpsh1!L$15/apro_cpsh1!$C$15*100</f>
        <v>100.51679586563307</v>
      </c>
      <c r="M48" s="24">
        <f>apro_cpsh1!M$15/apro_cpsh1!$C$15*100</f>
        <v>99.22480620155038</v>
      </c>
      <c r="N48" s="24">
        <f>apro_cpsh1!N$15/apro_cpsh1!$C$15*100</f>
        <v>107.49354005167959</v>
      </c>
      <c r="O48" s="24">
        <f>apro_cpsh1!O$15/apro_cpsh1!$C$15*100</f>
        <v>102.0671834625323</v>
      </c>
      <c r="P48" s="24">
        <f>apro_cpsh1!P$15/apro_cpsh1!$C$15*100</f>
        <v>102.32558139534885</v>
      </c>
      <c r="Q48" s="24">
        <f>apro_cpsh1!Q$15/apro_cpsh1!$C$15*100</f>
        <v>50.64599483204134</v>
      </c>
      <c r="R48" s="24">
        <f>apro_cpsh1!R$15/apro_cpsh1!$C$15*100</f>
        <v>108.52713178294573</v>
      </c>
      <c r="S48" s="24">
        <f>apro_cpsh1!S$15/apro_cpsh1!$C$15*100</f>
        <v>119.12144702842377</v>
      </c>
      <c r="T48" s="24">
        <f>apro_cpsh1!T$15/apro_cpsh1!$C$15*100</f>
        <v>128.4237726098191</v>
      </c>
      <c r="U48" s="24">
        <f>apro_cpsh1!U$15/apro_cpsh1!$C$15*100</f>
        <v>134.36692506459946</v>
      </c>
      <c r="V48" s="24">
        <f>apro_cpsh1!V$15/apro_cpsh1!$C$15*100</f>
        <v>146.51162790697674</v>
      </c>
      <c r="W48" s="24">
        <f>apro_cpsh1!W$15/apro_cpsh1!$C$15*100</f>
        <v>162.27390180878552</v>
      </c>
    </row>
    <row r="49" spans="2:23" ht="12">
      <c r="B49" s="87" t="s">
        <v>24</v>
      </c>
      <c r="C49" s="94">
        <f>apro_cpsh1!C$34/apro_cpsh1!$C$34*100</f>
        <v>100</v>
      </c>
      <c r="D49" s="94">
        <f>apro_cpsh1!D$34/apro_cpsh1!$C$34*100</f>
        <v>97.87038347247771</v>
      </c>
      <c r="E49" s="94">
        <f>apro_cpsh1!E$34/apro_cpsh1!$C$34*100</f>
        <v>100.19810386302532</v>
      </c>
      <c r="F49" s="94">
        <f>apro_cpsh1!F$34/apro_cpsh1!$C$34*100</f>
        <v>99.7771331540965</v>
      </c>
      <c r="G49" s="94">
        <f>apro_cpsh1!G$34/apro_cpsh1!$C$34*100</f>
        <v>94.0038205745012</v>
      </c>
      <c r="H49" s="94">
        <f>apro_cpsh1!H$34/apro_cpsh1!$C$34*100</f>
        <v>101.52469223149852</v>
      </c>
      <c r="I49" s="94">
        <f>apro_cpsh1!I$34/apro_cpsh1!$C$34*100</f>
        <v>100.27946794962503</v>
      </c>
      <c r="J49" s="94">
        <f>apro_cpsh1!J$34/apro_cpsh1!$C$34*100</f>
        <v>96.87278901938586</v>
      </c>
      <c r="K49" s="94">
        <f>apro_cpsh1!K$34/apro_cpsh1!$C$34*100</f>
        <v>92.2456487901514</v>
      </c>
      <c r="L49" s="94">
        <f>apro_cpsh1!L$34/apro_cpsh1!$C$34*100</f>
        <v>92.1748974104995</v>
      </c>
      <c r="M49" s="94">
        <f>apro_cpsh1!M$34/apro_cpsh1!$C$34*100</f>
        <v>87.44516768076977</v>
      </c>
      <c r="N49" s="94">
        <f>apro_cpsh1!N$34/apro_cpsh1!$C$34*100</f>
        <v>87.85552568275081</v>
      </c>
      <c r="O49" s="94">
        <f>apro_cpsh1!O$34/apro_cpsh1!$C$34*100</f>
        <v>81.10584406395925</v>
      </c>
      <c r="P49" s="94">
        <f>apro_cpsh1!P$34/apro_cpsh1!$C$34*100</f>
        <v>73.44346964765813</v>
      </c>
      <c r="Q49" s="94">
        <f>apro_cpsh1!Q$34/apro_cpsh1!$C$34*100</f>
        <v>71.69591057025612</v>
      </c>
      <c r="R49" s="94">
        <f>apro_cpsh1!R$34/apro_cpsh1!$C$34*100</f>
        <v>69.36111504174332</v>
      </c>
      <c r="S49" s="94">
        <f>apro_cpsh1!S$34/apro_cpsh1!$C$34*100</f>
        <v>65.88368473185227</v>
      </c>
      <c r="T49" s="94">
        <f>apro_cpsh1!T$34/apro_cpsh1!$C$34*100</f>
        <v>60.63039479269845</v>
      </c>
      <c r="U49" s="94">
        <f>apro_cpsh1!U$34/apro_cpsh1!$C$34*100</f>
        <v>61.30607046837414</v>
      </c>
      <c r="V49" s="94">
        <f>apro_cpsh1!V$34/apro_cpsh1!$C$34*100</f>
        <v>61.59615112494694</v>
      </c>
      <c r="W49" s="94">
        <f>apro_cpsh1!W$34/apro_cpsh1!$C$34*100</f>
        <v>58.60690533465402</v>
      </c>
    </row>
  </sheetData>
  <sheetProtection autoFilter="0"/>
  <printOptions horizontalCentered="1"/>
  <pageMargins left="0.31496062992125984" right="0.31496062992125984" top="0.7480314960629921" bottom="0.5511811023622047" header="0.31496062992125984" footer="0.31496062992125984"/>
  <pageSetup horizontalDpi="600" verticalDpi="600" orientation="portrait" paperSize="9" r:id="rId2"/>
  <headerFooter>
    <oddFooter>&amp;L&amp;F&amp;CPage &amp;P of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1:J38"/>
  <sheetViews>
    <sheetView showGridLines="0" workbookViewId="0" topLeftCell="A1"/>
  </sheetViews>
  <sheetFormatPr defaultColWidth="9.140625" defaultRowHeight="12"/>
  <cols>
    <col min="1" max="1" width="4.421875" style="3" customWidth="1"/>
    <col min="2" max="2" width="20.7109375" style="3" customWidth="1"/>
    <col min="3" max="6" width="25.57421875" style="3" customWidth="1"/>
    <col min="7" max="8" width="9.140625" style="3" customWidth="1"/>
    <col min="9" max="9" width="14.00390625" style="3" customWidth="1"/>
    <col min="10" max="10" width="10.57421875" style="3" customWidth="1"/>
    <col min="11" max="16384" width="9.140625" style="3" customWidth="1"/>
  </cols>
  <sheetData>
    <row r="1" s="88" customFormat="1" ht="30" customHeight="1" thickBot="1">
      <c r="B1" s="88" t="s">
        <v>294</v>
      </c>
    </row>
    <row r="2" ht="15" customHeight="1" thickTop="1"/>
    <row r="3" ht="15" customHeight="1">
      <c r="B3" s="178" t="s">
        <v>892</v>
      </c>
    </row>
    <row r="4" ht="15" customHeight="1">
      <c r="B4" s="180" t="s">
        <v>878</v>
      </c>
    </row>
    <row r="5" spans="9:10" ht="12">
      <c r="I5" s="4"/>
      <c r="J5" s="4" t="s">
        <v>144</v>
      </c>
    </row>
    <row r="6" spans="9:10" ht="12">
      <c r="I6" s="6" t="s">
        <v>877</v>
      </c>
      <c r="J6" s="92">
        <f>+'T1'!E6</f>
        <v>55316.13</v>
      </c>
    </row>
    <row r="7" spans="9:10" ht="12">
      <c r="I7" s="7" t="s">
        <v>40</v>
      </c>
      <c r="J7" s="25">
        <f>+'T1'!E11</f>
        <v>11715.1</v>
      </c>
    </row>
    <row r="8" spans="9:10" ht="12">
      <c r="I8" s="8" t="s">
        <v>923</v>
      </c>
      <c r="J8" s="136">
        <f>+'T1'!E27</f>
        <v>9055.9</v>
      </c>
    </row>
    <row r="9" spans="9:10" ht="12">
      <c r="I9" s="8" t="s">
        <v>11</v>
      </c>
      <c r="J9" s="26">
        <f>+'T1'!E16</f>
        <v>8670.92</v>
      </c>
    </row>
    <row r="10" spans="9:10" ht="12">
      <c r="I10" s="8" t="s">
        <v>17</v>
      </c>
      <c r="J10" s="26">
        <f>+'T1'!E25</f>
        <v>7020.06</v>
      </c>
    </row>
    <row r="11" spans="9:10" ht="12">
      <c r="I11" s="8" t="s">
        <v>924</v>
      </c>
      <c r="J11" s="136">
        <f>+'T1'!E7</f>
        <v>3979.7</v>
      </c>
    </row>
    <row r="12" spans="9:10" ht="12">
      <c r="I12" s="8" t="s">
        <v>5</v>
      </c>
      <c r="J12" s="26">
        <f>+'T1'!E10</f>
        <v>2762.9</v>
      </c>
    </row>
    <row r="13" spans="9:10" ht="12">
      <c r="I13" s="8" t="s">
        <v>24</v>
      </c>
      <c r="J13" s="26">
        <f>+'T1'!E29</f>
        <v>2682.97</v>
      </c>
    </row>
    <row r="14" spans="9:10" ht="12">
      <c r="I14" s="9" t="s">
        <v>925</v>
      </c>
      <c r="J14" s="27">
        <f>J6-SUM(J7:J13)</f>
        <v>9428.580000000002</v>
      </c>
    </row>
    <row r="15" spans="9:10" ht="12">
      <c r="I15" s="20"/>
      <c r="J15" s="93"/>
    </row>
    <row r="16" spans="9:10" ht="12">
      <c r="I16" s="21" t="str">
        <f>CONCATENATE(I6," ",CHAR(10),TEXT(J6/1000,"0.0")," million tonnes")</f>
        <v>EU 
55.3 million tonnes</v>
      </c>
      <c r="J16" s="93"/>
    </row>
    <row r="17" spans="9:10" ht="12">
      <c r="I17" s="20"/>
      <c r="J17" s="93"/>
    </row>
    <row r="18" spans="9:10" ht="12">
      <c r="I18" s="20"/>
      <c r="J18" s="93"/>
    </row>
    <row r="19" spans="9:10" ht="12">
      <c r="I19" s="20"/>
      <c r="J19" s="93"/>
    </row>
    <row r="20" spans="9:10" ht="12">
      <c r="I20" s="20"/>
      <c r="J20" s="93"/>
    </row>
    <row r="21" spans="9:10" ht="12">
      <c r="I21" s="20"/>
      <c r="J21" s="93"/>
    </row>
    <row r="22" spans="9:10" ht="12">
      <c r="I22" s="20"/>
      <c r="J22" s="93"/>
    </row>
    <row r="23" spans="9:10" ht="12">
      <c r="I23" s="20"/>
      <c r="J23" s="93"/>
    </row>
    <row r="24" spans="9:10" ht="12">
      <c r="I24" s="20"/>
      <c r="J24" s="93"/>
    </row>
    <row r="25" spans="9:10" ht="12">
      <c r="I25" s="20"/>
      <c r="J25" s="93"/>
    </row>
    <row r="26" spans="9:10" ht="12">
      <c r="I26" s="20"/>
      <c r="J26" s="93"/>
    </row>
    <row r="27" spans="9:10" ht="12">
      <c r="I27" s="20"/>
      <c r="J27" s="93"/>
    </row>
    <row r="28" spans="9:10" ht="12">
      <c r="I28" s="20"/>
      <c r="J28" s="93"/>
    </row>
    <row r="29" spans="9:10" ht="12">
      <c r="I29" s="20"/>
      <c r="J29" s="93"/>
    </row>
    <row r="30" spans="9:10" ht="12">
      <c r="I30" s="20"/>
      <c r="J30" s="93"/>
    </row>
    <row r="31" spans="9:10" ht="12">
      <c r="I31" s="20"/>
      <c r="J31" s="93"/>
    </row>
    <row r="32" spans="9:10" ht="12">
      <c r="I32" s="20"/>
      <c r="J32" s="93"/>
    </row>
    <row r="33" spans="9:10" ht="12">
      <c r="I33" s="20"/>
      <c r="J33" s="93"/>
    </row>
    <row r="34" spans="9:10" ht="12">
      <c r="I34" s="20"/>
      <c r="J34" s="93"/>
    </row>
    <row r="35" ht="12"/>
    <row r="36" ht="15" customHeight="1">
      <c r="B36" s="313" t="s">
        <v>886</v>
      </c>
    </row>
    <row r="37" ht="12">
      <c r="B37" s="124" t="s">
        <v>887</v>
      </c>
    </row>
    <row r="38" ht="12">
      <c r="B38" s="10" t="s">
        <v>282</v>
      </c>
    </row>
  </sheetData>
  <sheetProtection autoFilter="0"/>
  <printOptions horizontalCentered="1"/>
  <pageMargins left="0.31496062992125984" right="0.31496062992125984" top="0.7480314960629921" bottom="0.5511811023622047" header="0.31496062992125984" footer="0.31496062992125984"/>
  <pageSetup horizontalDpi="600" verticalDpi="600" orientation="portrait" paperSize="9" r:id="rId2"/>
  <headerFooter>
    <oddFooter>&amp;L&amp;F&amp;CPage &amp;P of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1:W54"/>
  <sheetViews>
    <sheetView showGridLines="0" workbookViewId="0" topLeftCell="A1"/>
  </sheetViews>
  <sheetFormatPr defaultColWidth="9.140625" defaultRowHeight="12"/>
  <cols>
    <col min="1" max="1" width="4.421875" style="3" customWidth="1"/>
    <col min="2" max="2" width="20.7109375" style="3" customWidth="1"/>
    <col min="3" max="21" width="9.28125" style="3" customWidth="1"/>
    <col min="22" max="23" width="9.140625" style="3" customWidth="1"/>
    <col min="24" max="24" width="39.28125" style="3" customWidth="1"/>
    <col min="25" max="16384" width="9.140625" style="3" customWidth="1"/>
  </cols>
  <sheetData>
    <row r="1" s="88" customFormat="1" ht="30" customHeight="1" thickBot="1">
      <c r="B1" s="88" t="s">
        <v>143</v>
      </c>
    </row>
    <row r="2" ht="15" customHeight="1" thickTop="1"/>
    <row r="3" spans="2:18" ht="15" customHeight="1">
      <c r="B3" s="21" t="s">
        <v>922</v>
      </c>
      <c r="R3" s="21"/>
    </row>
    <row r="4" spans="2:18" ht="15" customHeight="1">
      <c r="B4" s="124" t="s">
        <v>148</v>
      </c>
      <c r="R4" s="91"/>
    </row>
    <row r="5" ht="12"/>
    <row r="6" ht="12"/>
    <row r="7" ht="12"/>
    <row r="8" ht="12"/>
    <row r="9" ht="12"/>
    <row r="10" ht="12"/>
    <row r="11" ht="12"/>
    <row r="12" ht="12"/>
    <row r="13" ht="12"/>
    <row r="14" ht="12"/>
    <row r="15" ht="12"/>
    <row r="16" ht="12"/>
    <row r="17" ht="12"/>
    <row r="18" ht="12"/>
    <row r="19" ht="12"/>
    <row r="20" ht="12"/>
    <row r="21" ht="12"/>
    <row r="22" ht="12"/>
    <row r="23" ht="12"/>
    <row r="24" ht="12"/>
    <row r="25" ht="12"/>
    <row r="26" ht="12"/>
    <row r="27" ht="12"/>
    <row r="28" ht="12"/>
    <row r="29" ht="68.65" customHeight="1"/>
    <row r="30" ht="12">
      <c r="B30" s="10" t="s">
        <v>282</v>
      </c>
    </row>
    <row r="31" spans="2:15" ht="12">
      <c r="B31" s="10"/>
      <c r="O31" s="10"/>
    </row>
    <row r="32" spans="2:15" ht="12">
      <c r="B32" s="10"/>
      <c r="O32" s="10"/>
    </row>
    <row r="33" spans="2:15" ht="12">
      <c r="B33" s="10"/>
      <c r="O33" s="10"/>
    </row>
    <row r="34" spans="2:15" ht="12">
      <c r="B34" s="10"/>
      <c r="O34" s="10"/>
    </row>
    <row r="35" spans="2:15" ht="12">
      <c r="B35" s="10"/>
      <c r="O35" s="10"/>
    </row>
    <row r="36" spans="2:15" ht="12">
      <c r="B36" s="10"/>
      <c r="O36" s="10"/>
    </row>
    <row r="37" spans="2:15" ht="12">
      <c r="B37" s="10" t="s">
        <v>282</v>
      </c>
      <c r="O37" s="10"/>
    </row>
    <row r="38" spans="2:15" ht="12">
      <c r="B38" s="10"/>
      <c r="O38" s="10"/>
    </row>
    <row r="39" spans="2:15" ht="12">
      <c r="B39" s="10"/>
      <c r="O39" s="10"/>
    </row>
    <row r="40" spans="2:15" ht="12">
      <c r="B40" s="10"/>
      <c r="O40" s="10"/>
    </row>
    <row r="41" spans="2:15" ht="12">
      <c r="B41" s="10"/>
      <c r="O41" s="10"/>
    </row>
    <row r="42" spans="2:15" ht="12">
      <c r="B42" s="10"/>
      <c r="O42" s="10"/>
    </row>
    <row r="44" ht="12">
      <c r="B44" s="22" t="s">
        <v>149</v>
      </c>
    </row>
    <row r="46" spans="2:23" ht="12">
      <c r="B46" s="4"/>
      <c r="C46" s="4">
        <v>2000</v>
      </c>
      <c r="D46" s="4">
        <v>2001</v>
      </c>
      <c r="E46" s="4">
        <v>2002</v>
      </c>
      <c r="F46" s="4">
        <v>2003</v>
      </c>
      <c r="G46" s="4">
        <v>2004</v>
      </c>
      <c r="H46" s="4">
        <v>2005</v>
      </c>
      <c r="I46" s="4">
        <v>2006</v>
      </c>
      <c r="J46" s="4">
        <v>2007</v>
      </c>
      <c r="K46" s="4">
        <v>2008</v>
      </c>
      <c r="L46" s="4">
        <v>2009</v>
      </c>
      <c r="M46" s="4">
        <v>2010</v>
      </c>
      <c r="N46" s="4">
        <v>2011</v>
      </c>
      <c r="O46" s="4">
        <v>2012</v>
      </c>
      <c r="P46" s="4">
        <v>2013</v>
      </c>
      <c r="Q46" s="4">
        <v>2014</v>
      </c>
      <c r="R46" s="4">
        <v>2015</v>
      </c>
      <c r="S46" s="4">
        <v>2016</v>
      </c>
      <c r="T46" s="4">
        <v>2017</v>
      </c>
      <c r="U46" s="4">
        <v>2018</v>
      </c>
      <c r="V46" s="4">
        <v>2019</v>
      </c>
      <c r="W46" s="4">
        <v>2020</v>
      </c>
    </row>
    <row r="47" spans="2:23" ht="12">
      <c r="B47" s="5" t="s">
        <v>877</v>
      </c>
      <c r="C47" s="294">
        <f>apro_cpsh1!C$68/apro_cpsh1!$C$68*100</f>
        <v>100</v>
      </c>
      <c r="D47" s="294">
        <f>apro_cpsh1!D$68/apro_cpsh1!$C$68*100</f>
        <v>87.68049483308793</v>
      </c>
      <c r="E47" s="294">
        <f>apro_cpsh1!E$68/apro_cpsh1!$C$68*100</f>
        <v>84.90145474534576</v>
      </c>
      <c r="F47" s="294">
        <f>apro_cpsh1!F$68/apro_cpsh1!$C$68*100</f>
        <v>75.56797059094085</v>
      </c>
      <c r="G47" s="294">
        <f>apro_cpsh1!G$68/apro_cpsh1!$C$68*100</f>
        <v>84.74646509832874</v>
      </c>
      <c r="H47" s="294">
        <f>apro_cpsh1!H$68/apro_cpsh1!$C$68*100</f>
        <v>74.08167879599644</v>
      </c>
      <c r="I47" s="294">
        <f>apro_cpsh1!I$68/apro_cpsh1!$C$68*100</f>
        <v>67.29469120763456</v>
      </c>
      <c r="J47" s="294">
        <f>apro_cpsh1!J$68/apro_cpsh1!$C$68*100</f>
        <v>76.18564586696243</v>
      </c>
      <c r="K47" s="294">
        <f>apro_cpsh1!K$68/apro_cpsh1!$C$68*100</f>
        <v>72.51645526565221</v>
      </c>
      <c r="L47" s="294">
        <f>apro_cpsh1!L$68/apro_cpsh1!$C$68*100</f>
        <v>73.60668427791373</v>
      </c>
      <c r="M47" s="294">
        <f>apro_cpsh1!M$68/apro_cpsh1!$C$68*100</f>
        <v>66.2597078489114</v>
      </c>
      <c r="N47" s="294">
        <f>apro_cpsh1!N$68/apro_cpsh1!$C$68*100</f>
        <v>74.32010119009111</v>
      </c>
      <c r="O47" s="294">
        <f>apro_cpsh1!O$68/apro_cpsh1!$C$68*100</f>
        <v>64.88523273182933</v>
      </c>
      <c r="P47" s="294">
        <f>apro_cpsh1!P$68/apro_cpsh1!$C$68*100</f>
        <v>63.24682511365055</v>
      </c>
      <c r="Q47" s="294">
        <f>apro_cpsh1!Q$68/apro_cpsh1!$C$68*100</f>
        <v>69.77833107998428</v>
      </c>
      <c r="R47" s="294">
        <f>apro_cpsh1!R$68/apro_cpsh1!$C$68*100</f>
        <v>62.52293646001862</v>
      </c>
      <c r="S47" s="294">
        <f>apro_cpsh1!S$68/apro_cpsh1!$C$68*100</f>
        <v>66.34598817480565</v>
      </c>
      <c r="T47" s="294">
        <f>apro_cpsh1!T$68/apro_cpsh1!$C$68*100</f>
        <v>73.18801145697748</v>
      </c>
      <c r="U47" s="294">
        <f>apro_cpsh1!U$68/apro_cpsh1!$C$68*100</f>
        <v>61.3825401951497</v>
      </c>
      <c r="V47" s="294">
        <f>apro_cpsh1!V$68/apro_cpsh1!$C$68*100</f>
        <v>67.12386272360547</v>
      </c>
      <c r="W47" s="294">
        <f>apro_cpsh1!W$68/apro_cpsh1!$C$68*100</f>
        <v>72.58849769746351</v>
      </c>
    </row>
    <row r="48" spans="2:23" ht="12">
      <c r="B48" s="7" t="s">
        <v>147</v>
      </c>
      <c r="C48" s="23">
        <f>apro_cpsh1!C$73/apro_cpsh1!$C$73*100</f>
        <v>100</v>
      </c>
      <c r="D48" s="23">
        <f>apro_cpsh1!D$73/apro_cpsh1!$C$73*100</f>
        <v>87.18866065337679</v>
      </c>
      <c r="E48" s="23">
        <f>apro_cpsh1!E$73/apro_cpsh1!$C$73*100</f>
        <v>84.24088531797165</v>
      </c>
      <c r="F48" s="23">
        <f>apro_cpsh1!F$73/apro_cpsh1!$C$73*100</f>
        <v>75.15879633138786</v>
      </c>
      <c r="G48" s="23">
        <f>apro_cpsh1!G$73/apro_cpsh1!$C$73*100</f>
        <v>98.86758129310998</v>
      </c>
      <c r="H48" s="23">
        <f>apro_cpsh1!H$73/apro_cpsh1!$C$73*100</f>
        <v>88.10960357765481</v>
      </c>
      <c r="I48" s="23">
        <f>apro_cpsh1!I$73/apro_cpsh1!$C$73*100</f>
        <v>76.02971272644584</v>
      </c>
      <c r="J48" s="23">
        <f>apro_cpsh1!J$73/apro_cpsh1!$C$73*100</f>
        <v>88.25740923216857</v>
      </c>
      <c r="K48" s="23">
        <f>apro_cpsh1!K$73/apro_cpsh1!$C$73*100</f>
        <v>86.17448647009778</v>
      </c>
      <c r="L48" s="23">
        <f>apro_cpsh1!L$73/apro_cpsh1!$C$73*100</f>
        <v>88.55529447434246</v>
      </c>
      <c r="M48" s="23">
        <f>apro_cpsh1!M$73/apro_cpsh1!$C$73*100</f>
        <v>76.88236185856135</v>
      </c>
      <c r="N48" s="23">
        <f>apro_cpsh1!N$73/apro_cpsh1!$C$73*100</f>
        <v>89.72333813385886</v>
      </c>
      <c r="O48" s="23">
        <f>apro_cpsh1!O$73/apro_cpsh1!$C$73*100</f>
        <v>80.84287121958614</v>
      </c>
      <c r="P48" s="23">
        <f>apro_cpsh1!P$73/apro_cpsh1!$C$73*100</f>
        <v>73.29417115136816</v>
      </c>
      <c r="Q48" s="23">
        <f>apro_cpsh1!Q$73/apro_cpsh1!$C$73*100</f>
        <v>87.98074736602743</v>
      </c>
      <c r="R48" s="23">
        <f>apro_cpsh1!R$73/apro_cpsh1!$C$73*100</f>
        <v>78.60380504813159</v>
      </c>
      <c r="S48" s="23">
        <f>apro_cpsh1!S$73/apro_cpsh1!$C$73*100</f>
        <v>81.65011748654591</v>
      </c>
      <c r="T48" s="23">
        <f>apro_cpsh1!T$73/apro_cpsh1!$C$73*100</f>
        <v>88.83498825134541</v>
      </c>
      <c r="U48" s="23">
        <f>apro_cpsh1!U$73/apro_cpsh1!$C$73*100</f>
        <v>67.6176760403244</v>
      </c>
      <c r="V48" s="23">
        <f>apro_cpsh1!V$73/apro_cpsh1!$C$73*100</f>
        <v>80.36231334798758</v>
      </c>
      <c r="W48" s="23">
        <f>apro_cpsh1!W$73/apro_cpsh1!$C$73*100</f>
        <v>88.79784734328811</v>
      </c>
    </row>
    <row r="49" spans="2:23" ht="12">
      <c r="B49" s="8" t="s">
        <v>11</v>
      </c>
      <c r="C49" s="24">
        <f>apro_cpsh1!C$78/apro_cpsh1!$C$78*100</f>
        <v>100</v>
      </c>
      <c r="D49" s="24">
        <f>apro_cpsh1!D$78/apro_cpsh1!$C$78*100</f>
        <v>94.02402822461572</v>
      </c>
      <c r="E49" s="24">
        <f>apro_cpsh1!E$78/apro_cpsh1!$C$78*100</f>
        <v>106.88985250462379</v>
      </c>
      <c r="F49" s="24">
        <f>apro_cpsh1!F$78/apro_cpsh1!$C$78*100</f>
        <v>98.7721670474503</v>
      </c>
      <c r="G49" s="24">
        <f>apro_cpsh1!G$78/apro_cpsh1!$C$78*100</f>
        <v>112.76480004973499</v>
      </c>
      <c r="H49" s="24">
        <f>apro_cpsh1!H$78/apro_cpsh1!$C$78*100</f>
        <v>102.64994327100916</v>
      </c>
      <c r="I49" s="24">
        <f>apro_cpsh1!I$78/apro_cpsh1!$C$78*100</f>
        <v>98.89184190485072</v>
      </c>
      <c r="J49" s="24">
        <f>apro_cpsh1!J$78/apro_cpsh1!$C$78*100</f>
        <v>111.99390746180507</v>
      </c>
      <c r="K49" s="24">
        <f>apro_cpsh1!K$78/apro_cpsh1!$C$78*100</f>
        <v>105.81433300694736</v>
      </c>
      <c r="L49" s="24">
        <f>apro_cpsh1!L$78/apro_cpsh1!$C$78*100</f>
        <v>111.34735238805737</v>
      </c>
      <c r="M49" s="24">
        <f>apro_cpsh1!M$78/apro_cpsh1!$C$78*100</f>
        <v>102.92099905192644</v>
      </c>
      <c r="N49" s="24">
        <f>apro_cpsh1!N$78/apro_cpsh1!$C$78*100</f>
        <v>115.63730747113038</v>
      </c>
      <c r="O49" s="24">
        <f>apro_cpsh1!O$78/apro_cpsh1!$C$78*100</f>
        <v>99.0979313346078</v>
      </c>
      <c r="P49" s="24">
        <f>apro_cpsh1!P$78/apro_cpsh1!$C$78*100</f>
        <v>108.06919382664242</v>
      </c>
      <c r="Q49" s="24">
        <f>apro_cpsh1!Q$78/apro_cpsh1!$C$78*100</f>
        <v>125.66139786450319</v>
      </c>
      <c r="R49" s="24">
        <f>apro_cpsh1!R$78/apro_cpsh1!$C$78*100</f>
        <v>110.65790087191681</v>
      </c>
      <c r="S49" s="24">
        <f>apro_cpsh1!S$78/apro_cpsh1!$C$78*100</f>
        <v>108.09561554840614</v>
      </c>
      <c r="T49" s="24">
        <f>apro_cpsh1!T$78/apro_cpsh1!$C$78*100</f>
        <v>132.84453148070438</v>
      </c>
      <c r="U49" s="24">
        <f>apro_cpsh1!U$78/apro_cpsh1!$C$78*100</f>
        <v>122.16751371598203</v>
      </c>
      <c r="V49" s="24">
        <f>apro_cpsh1!V$78/apro_cpsh1!$C$78*100</f>
        <v>133.04751247260688</v>
      </c>
      <c r="W49" s="24">
        <f>apro_cpsh1!W$78/apro_cpsh1!$C$78*100</f>
        <v>134.76507980914192</v>
      </c>
    </row>
    <row r="50" spans="2:23" ht="12">
      <c r="B50" s="8" t="s">
        <v>17</v>
      </c>
      <c r="C50" s="24">
        <f>apro_cpsh1!C$87/apro_cpsh1!$C$87*100</f>
        <v>100</v>
      </c>
      <c r="D50" s="24">
        <f>apro_cpsh1!D$87/apro_cpsh1!$C$87*100</f>
        <v>86.32302997489786</v>
      </c>
      <c r="E50" s="24">
        <f>apro_cpsh1!E$87/apro_cpsh1!$C$87*100</f>
        <v>90.59777526209578</v>
      </c>
      <c r="F50" s="24">
        <f>apro_cpsh1!F$87/apro_cpsh1!$C$87*100</f>
        <v>79.59836590047743</v>
      </c>
      <c r="G50" s="24">
        <f>apro_cpsh1!G$87/apro_cpsh1!$C$87*100</f>
        <v>92.13589604764482</v>
      </c>
      <c r="H50" s="24">
        <f>apro_cpsh1!H$87/apro_cpsh1!$C$87*100</f>
        <v>83.38952601269872</v>
      </c>
      <c r="I50" s="24">
        <f>apro_cpsh1!I$87/apro_cpsh1!$C$87*100</f>
        <v>76.7780676280947</v>
      </c>
      <c r="J50" s="24">
        <f>apro_cpsh1!J$87/apro_cpsh1!$C$87*100</f>
        <v>84.54004036028941</v>
      </c>
      <c r="K50" s="24">
        <f>apro_cpsh1!K$87/apro_cpsh1!$C$87*100</f>
        <v>86.0449377368706</v>
      </c>
      <c r="L50" s="24">
        <f>apro_cpsh1!L$87/apro_cpsh1!$C$87*100</f>
        <v>88.36196288822168</v>
      </c>
      <c r="M50" s="24">
        <f>apro_cpsh1!M$87/apro_cpsh1!$C$87*100</f>
        <v>84.20940591622778</v>
      </c>
      <c r="N50" s="24">
        <f>apro_cpsh1!N$87/apro_cpsh1!$C$87*100</f>
        <v>90.23231776344932</v>
      </c>
      <c r="O50" s="24">
        <f>apro_cpsh1!O$87/apro_cpsh1!$C$87*100</f>
        <v>83.25540188019885</v>
      </c>
      <c r="P50" s="24">
        <f>apro_cpsh1!P$87/apro_cpsh1!$C$87*100</f>
        <v>80.92976325244868</v>
      </c>
      <c r="Q50" s="24">
        <f>apro_cpsh1!Q$87/apro_cpsh1!$C$87*100</f>
        <v>87.3652606191859</v>
      </c>
      <c r="R50" s="24">
        <f>apro_cpsh1!R$87/apro_cpsh1!$C$87*100</f>
        <v>81.84882118422995</v>
      </c>
      <c r="S50" s="24">
        <f>apro_cpsh1!S$87/apro_cpsh1!$C$87*100</f>
        <v>80.40483339075651</v>
      </c>
      <c r="T50" s="24">
        <f>apro_cpsh1!T$87/apro_cpsh1!$C$87*100</f>
        <v>90.95683417827435</v>
      </c>
      <c r="U50" s="24">
        <f>apro_cpsh1!U$87/apro_cpsh1!$C$87*100</f>
        <v>74.14197470098932</v>
      </c>
      <c r="V50" s="24">
        <f>apro_cpsh1!V$87/apro_cpsh1!$C$87*100</f>
        <v>85.65770044790077</v>
      </c>
      <c r="W50" s="24">
        <f>apro_cpsh1!W$87/apro_cpsh1!$C$87*100</f>
        <v>86.38160161441158</v>
      </c>
    </row>
    <row r="51" spans="2:23" ht="12">
      <c r="B51" s="8" t="s">
        <v>22</v>
      </c>
      <c r="C51" s="24">
        <f>apro_cpsh1!C$89/apro_cpsh1!$C$89*100</f>
        <v>100</v>
      </c>
      <c r="D51" s="24">
        <f>apro_cpsh1!D$89/apro_cpsh1!$C$89*100</f>
        <v>79.9710305211205</v>
      </c>
      <c r="E51" s="24">
        <f>apro_cpsh1!E$89/apro_cpsh1!$C$89*100</f>
        <v>64.06257737574487</v>
      </c>
      <c r="F51" s="24">
        <f>apro_cpsh1!F$89/apro_cpsh1!$C$89*100</f>
        <v>56.665868836764</v>
      </c>
      <c r="G51" s="24">
        <f>apro_cpsh1!G$89/apro_cpsh1!$C$89*100</f>
        <v>57.7685247849986</v>
      </c>
      <c r="H51" s="24">
        <f>apro_cpsh1!H$89/apro_cpsh1!$C$89*100</f>
        <v>42.791056601904884</v>
      </c>
      <c r="I51" s="24">
        <f>apro_cpsh1!I$89/apro_cpsh1!$C$89*100</f>
        <v>37.06607682276621</v>
      </c>
      <c r="J51" s="24">
        <f>apro_cpsh1!J$89/apro_cpsh1!$C$89*100</f>
        <v>48.65840775160529</v>
      </c>
      <c r="K51" s="24">
        <f>apro_cpsh1!K$89/apro_cpsh1!$C$89*100</f>
        <v>41.71770026906126</v>
      </c>
      <c r="L51" s="24">
        <f>apro_cpsh1!L$89/apro_cpsh1!$C$89*100</f>
        <v>38.70974397913537</v>
      </c>
      <c r="M51" s="24">
        <f>apro_cpsh1!M$89/apro_cpsh1!$C$89*100</f>
        <v>33.78823393473201</v>
      </c>
      <c r="N51" s="24">
        <f>apro_cpsh1!N$89/apro_cpsh1!$C$89*100</f>
        <v>37.59842194747528</v>
      </c>
      <c r="O51" s="24">
        <f>apro_cpsh1!O$89/apro_cpsh1!$C$89*100</f>
        <v>37.310790511876654</v>
      </c>
      <c r="P51" s="24">
        <f>apro_cpsh1!P$89/apro_cpsh1!$C$89*100</f>
        <v>29.34459649064888</v>
      </c>
      <c r="Q51" s="24">
        <f>apro_cpsh1!Q$89/apro_cpsh1!$C$89*100</f>
        <v>30.637122200029708</v>
      </c>
      <c r="R51" s="24">
        <f>apro_cpsh1!R$89/apro_cpsh1!$C$89*100</f>
        <v>25.386672389032867</v>
      </c>
      <c r="S51" s="24">
        <f>apro_cpsh1!S$89/apro_cpsh1!$C$89*100</f>
        <v>35.588715934038724</v>
      </c>
      <c r="T51" s="24">
        <f>apro_cpsh1!T$89/apro_cpsh1!$C$89*100</f>
        <v>36.9589475248015</v>
      </c>
      <c r="U51" s="24">
        <f>apro_cpsh1!U$89/apro_cpsh1!$C$89*100</f>
        <v>30.17431207804427</v>
      </c>
      <c r="V51" s="24">
        <f>apro_cpsh1!V$89/apro_cpsh1!$C$89*100</f>
        <v>26.747742691602976</v>
      </c>
      <c r="W51" s="24">
        <f>apro_cpsh1!W$89/apro_cpsh1!$C$89*100</f>
        <v>37.371040425215824</v>
      </c>
    </row>
    <row r="52" spans="2:23" ht="12">
      <c r="B52" s="8" t="s">
        <v>2</v>
      </c>
      <c r="C52" s="24">
        <f>apro_cpsh1!C$69/apro_cpsh1!$C$69*100</f>
        <v>100</v>
      </c>
      <c r="D52" s="24">
        <f>apro_cpsh1!D$69/apro_cpsh1!$C$69*100</f>
        <v>87.7613881378555</v>
      </c>
      <c r="E52" s="24">
        <f>apro_cpsh1!E$69/apro_cpsh1!$C$69*100</f>
        <v>99.55850645128169</v>
      </c>
      <c r="F52" s="24">
        <f>apro_cpsh1!F$69/apro_cpsh1!$C$69*100</f>
        <v>86.31712242034291</v>
      </c>
      <c r="G52" s="24">
        <f>apro_cpsh1!G$69/apro_cpsh1!$C$69*100</f>
        <v>110.53081898764503</v>
      </c>
      <c r="H52" s="24">
        <f>apro_cpsh1!H$69/apro_cpsh1!$C$69*100</f>
        <v>95.17437283959069</v>
      </c>
      <c r="I52" s="24">
        <f>apro_cpsh1!I$69/apro_cpsh1!$C$69*100</f>
        <v>88.73678086176803</v>
      </c>
      <c r="J52" s="24">
        <f>apro_cpsh1!J$69/apro_cpsh1!$C$69*100</f>
        <v>109.1686916047777</v>
      </c>
      <c r="K52" s="24">
        <f>apro_cpsh1!K$69/apro_cpsh1!$C$69*100</f>
        <v>100.85560765255484</v>
      </c>
      <c r="L52" s="24">
        <f>apro_cpsh1!L$69/apro_cpsh1!$C$69*100</f>
        <v>112.81700263527156</v>
      </c>
      <c r="M52" s="24">
        <f>apro_cpsh1!M$69/apro_cpsh1!$C$69*100</f>
        <v>118.27235702796126</v>
      </c>
      <c r="N52" s="24">
        <f>apro_cpsh1!N$69/apro_cpsh1!$C$69*100</f>
        <v>141.3008658749444</v>
      </c>
      <c r="O52" s="24">
        <f>apro_cpsh1!O$69/apro_cpsh1!$C$69*100</f>
        <v>96.2216366063178</v>
      </c>
      <c r="P52" s="24">
        <f>apro_cpsh1!P$69/apro_cpsh1!$C$69*100</f>
        <v>117.32092131832026</v>
      </c>
      <c r="Q52" s="24">
        <f>apro_cpsh1!Q$69/apro_cpsh1!$C$69*100</f>
        <v>141.05376638488653</v>
      </c>
      <c r="R52" s="24">
        <f>apro_cpsh1!R$69/apro_cpsh1!$C$69*100</f>
        <v>125.4478250453472</v>
      </c>
      <c r="S52" s="24">
        <f>apro_cpsh1!S$69/apro_cpsh1!$C$69*100</f>
        <v>116.52144152777302</v>
      </c>
      <c r="T52" s="24">
        <f>apro_cpsh1!T$69/apro_cpsh1!$C$69*100</f>
        <v>151.1574660323762</v>
      </c>
      <c r="U52" s="24">
        <f>apro_cpsh1!U$69/apro_cpsh1!$C$69*100</f>
        <v>104.22807077586502</v>
      </c>
      <c r="V52" s="24">
        <f>apro_cpsh1!V$69/apro_cpsh1!$C$69*100</f>
        <v>137.84249974331772</v>
      </c>
      <c r="W52" s="24">
        <f>apro_cpsh1!W$69/apro_cpsh1!$C$69*100</f>
        <v>136.20247099490058</v>
      </c>
    </row>
    <row r="53" spans="2:23" ht="12">
      <c r="B53" s="137" t="s">
        <v>5</v>
      </c>
      <c r="C53" s="24">
        <f>apro_cpsh1!C$72/apro_cpsh1!$C$72*100</f>
        <v>100</v>
      </c>
      <c r="D53" s="24">
        <f>apro_cpsh1!D$72/apro_cpsh1!$C$72*100</f>
        <v>93.7879893022125</v>
      </c>
      <c r="E53" s="24">
        <f>apro_cpsh1!E$72/apro_cpsh1!$C$72*100</f>
        <v>90.35375638220276</v>
      </c>
      <c r="F53" s="24">
        <f>apro_cpsh1!F$72/apro_cpsh1!$C$72*100</f>
        <v>85.83758813518114</v>
      </c>
      <c r="G53" s="24">
        <f>apro_cpsh1!G$72/apro_cpsh1!$C$72*100</f>
        <v>99.03963044006808</v>
      </c>
      <c r="H53" s="24">
        <f>apro_cpsh1!H$72/apro_cpsh1!$C$72*100</f>
        <v>95.81813761244834</v>
      </c>
      <c r="I53" s="24">
        <f>apro_cpsh1!I$72/apro_cpsh1!$C$72*100</f>
        <v>82.73766107464138</v>
      </c>
      <c r="J53" s="24">
        <f>apro_cpsh1!J$72/apro_cpsh1!$C$72*100</f>
        <v>98.80865548261609</v>
      </c>
      <c r="K53" s="24">
        <f>apro_cpsh1!K$72/apro_cpsh1!$C$72*100</f>
        <v>103.6348164356917</v>
      </c>
      <c r="L53" s="24">
        <f>apro_cpsh1!L$72/apro_cpsh1!$C$72*100</f>
        <v>98.32847070265014</v>
      </c>
      <c r="M53" s="24">
        <f>apro_cpsh1!M$72/apro_cpsh1!$C$72*100</f>
        <v>82.53099927060539</v>
      </c>
      <c r="N53" s="24">
        <f>apro_cpsh1!N$72/apro_cpsh1!$C$72*100</f>
        <v>98.48042791150013</v>
      </c>
      <c r="O53" s="24">
        <f>apro_cpsh1!O$72/apro_cpsh1!$C$72*100</f>
        <v>101.15487478725991</v>
      </c>
      <c r="P53" s="24">
        <f>apro_cpsh1!P$72/apro_cpsh1!$C$72*100</f>
        <v>100.06686117189399</v>
      </c>
      <c r="Q53" s="24">
        <f>apro_cpsh1!Q$72/apro_cpsh1!$C$72*100</f>
        <v>58.625091174325306</v>
      </c>
      <c r="R53" s="24">
        <f>apro_cpsh1!R$72/apro_cpsh1!$C$72*100</f>
        <v>106.2484804279115</v>
      </c>
      <c r="S53" s="24">
        <f>apro_cpsh1!S$72/apro_cpsh1!$C$72*100</f>
        <v>118.7697544371505</v>
      </c>
      <c r="T53" s="24">
        <f>apro_cpsh1!T$72/apro_cpsh1!$C$72*100</f>
        <v>131.95964016532943</v>
      </c>
      <c r="U53" s="24">
        <f>apro_cpsh1!U$72/apro_cpsh1!$C$72*100</f>
        <v>109.82251398006322</v>
      </c>
      <c r="V53" s="24">
        <f>apro_cpsh1!V$72/apro_cpsh1!$C$72*100</f>
        <v>146.40773158278628</v>
      </c>
      <c r="W53" s="24">
        <f>apro_cpsh1!W$72/apro_cpsh1!$C$72*100</f>
        <v>167.93702893265257</v>
      </c>
    </row>
    <row r="54" spans="2:23" ht="12">
      <c r="B54" s="87" t="s">
        <v>24</v>
      </c>
      <c r="C54" s="94">
        <f>apro_cpsh1!C$91/apro_cpsh1!$C$91*100</f>
        <v>100</v>
      </c>
      <c r="D54" s="94">
        <f>apro_cpsh1!D$91/apro_cpsh1!$C$91*100</f>
        <v>115.19535651808025</v>
      </c>
      <c r="E54" s="94">
        <f>apro_cpsh1!E$91/apro_cpsh1!$C$91*100</f>
        <v>117.51738567817836</v>
      </c>
      <c r="F54" s="94">
        <f>apro_cpsh1!F$91/apro_cpsh1!$C$91*100</f>
        <v>113.75781382842287</v>
      </c>
      <c r="G54" s="94">
        <f>apro_cpsh1!G$91/apro_cpsh1!$C$91*100</f>
        <v>121.91474461137642</v>
      </c>
      <c r="H54" s="94">
        <f>apro_cpsh1!H$91/apro_cpsh1!$C$91*100</f>
        <v>107.74624547165408</v>
      </c>
      <c r="I54" s="94">
        <f>apro_cpsh1!I$91/apro_cpsh1!$C$91*100</f>
        <v>115.73832572965091</v>
      </c>
      <c r="J54" s="94">
        <f>apro_cpsh1!J$91/apro_cpsh1!$C$91*100</f>
        <v>106.99173729973688</v>
      </c>
      <c r="K54" s="94">
        <f>apro_cpsh1!K$91/apro_cpsh1!$C$91*100</f>
        <v>105.16483611494579</v>
      </c>
      <c r="L54" s="94">
        <f>apro_cpsh1!L$91/apro_cpsh1!$C$91*100</f>
        <v>115.39479106925164</v>
      </c>
      <c r="M54" s="94">
        <f>apro_cpsh1!M$91/apro_cpsh1!$C$91*100</f>
        <v>94.64120513803348</v>
      </c>
      <c r="N54" s="94">
        <f>apro_cpsh1!N$91/apro_cpsh1!$C$91*100</f>
        <v>117.48683645502204</v>
      </c>
      <c r="O54" s="94">
        <f>apro_cpsh1!O$91/apro_cpsh1!$C$91*100</f>
        <v>71.04567685262306</v>
      </c>
      <c r="P54" s="94">
        <f>apro_cpsh1!P$91/apro_cpsh1!$C$91*100</f>
        <v>94.80980226583011</v>
      </c>
      <c r="Q54" s="94">
        <f>apro_cpsh1!Q$91/apro_cpsh1!$C$91*100</f>
        <v>101.42716748179295</v>
      </c>
      <c r="R54" s="94">
        <f>apro_cpsh1!R$91/apro_cpsh1!$C$91*100</f>
        <v>77.80483657606612</v>
      </c>
      <c r="S54" s="94">
        <f>apro_cpsh1!S$91/apro_cpsh1!$C$91*100</f>
        <v>77.51807735870264</v>
      </c>
      <c r="T54" s="94">
        <f>apro_cpsh1!T$91/apro_cpsh1!$C$91*100</f>
        <v>89.82941429069604</v>
      </c>
      <c r="U54" s="94">
        <f>apro_cpsh1!U$91/apro_cpsh1!$C$91*100</f>
        <v>87.11600923393502</v>
      </c>
      <c r="V54" s="94">
        <f>apro_cpsh1!V$91/apro_cpsh1!$C$91*100</f>
        <v>75.70414518374204</v>
      </c>
      <c r="W54" s="94">
        <f>apro_cpsh1!W$91/apro_cpsh1!$C$91*100</f>
        <v>77.32325401102653</v>
      </c>
    </row>
  </sheetData>
  <sheetProtection autoFilter="0"/>
  <printOptions horizontalCentered="1"/>
  <pageMargins left="0.31496062992125984" right="0.31496062992125984" top="0.7480314960629921" bottom="0.5511811023622047" header="0.31496062992125984" footer="0.31496062992125984"/>
  <pageSetup horizontalDpi="600" verticalDpi="600" orientation="portrait" paperSize="9" r:id="rId2"/>
  <headerFooter>
    <oddFooter>&amp;L&amp;F&amp;CPage &amp;P of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1:H36"/>
  <sheetViews>
    <sheetView showGridLines="0" workbookViewId="0" topLeftCell="A1"/>
  </sheetViews>
  <sheetFormatPr defaultColWidth="9.140625" defaultRowHeight="12"/>
  <cols>
    <col min="1" max="1" width="4.421875" style="3" customWidth="1"/>
    <col min="2" max="2" width="20.7109375" style="3" customWidth="1"/>
    <col min="3" max="5" width="25.57421875" style="3" customWidth="1"/>
    <col min="6" max="6" width="14.00390625" style="3" customWidth="1"/>
    <col min="7" max="7" width="10.57421875" style="3" customWidth="1"/>
    <col min="8" max="16384" width="9.140625" style="3" customWidth="1"/>
  </cols>
  <sheetData>
    <row r="1" s="88" customFormat="1" ht="30" customHeight="1" thickBot="1">
      <c r="B1" s="88" t="s">
        <v>197</v>
      </c>
    </row>
    <row r="2" ht="15" customHeight="1" thickTop="1"/>
    <row r="3" ht="15" customHeight="1">
      <c r="B3" s="178" t="s">
        <v>893</v>
      </c>
    </row>
    <row r="4" ht="15" customHeight="1">
      <c r="B4" s="124" t="s">
        <v>878</v>
      </c>
    </row>
    <row r="5" spans="7:8" ht="12">
      <c r="G5" s="4"/>
      <c r="H5" s="4" t="s">
        <v>198</v>
      </c>
    </row>
    <row r="6" spans="7:8" ht="12">
      <c r="G6" s="6" t="s">
        <v>877</v>
      </c>
      <c r="H6" s="92">
        <f>'T2'!$C$7</f>
        <v>1489490</v>
      </c>
    </row>
    <row r="7" spans="7:8" ht="12">
      <c r="G7" s="7" t="s">
        <v>24</v>
      </c>
      <c r="H7" s="25">
        <v>605690</v>
      </c>
    </row>
    <row r="8" spans="7:8" ht="12">
      <c r="G8" s="8" t="s">
        <v>22</v>
      </c>
      <c r="H8" s="26">
        <v>378290</v>
      </c>
    </row>
    <row r="9" spans="7:8" ht="12">
      <c r="G9" s="8" t="s">
        <v>16</v>
      </c>
      <c r="H9" s="26">
        <v>79510</v>
      </c>
    </row>
    <row r="10" spans="7:8" ht="12">
      <c r="G10" s="8" t="s">
        <v>10</v>
      </c>
      <c r="H10" s="26">
        <v>67240</v>
      </c>
    </row>
    <row r="11" spans="7:8" ht="12">
      <c r="G11" s="8" t="s">
        <v>23</v>
      </c>
      <c r="H11" s="26">
        <v>41000</v>
      </c>
    </row>
    <row r="12" spans="7:8" ht="12">
      <c r="G12" s="9" t="s">
        <v>145</v>
      </c>
      <c r="H12" s="27">
        <f>H6-SUM(H7:H11)</f>
        <v>317760</v>
      </c>
    </row>
    <row r="13" spans="7:8" ht="12">
      <c r="G13" s="20"/>
      <c r="H13" s="93"/>
    </row>
    <row r="14" spans="7:8" ht="12">
      <c r="G14" s="21" t="str">
        <f>CONCATENATE(G6," ",CHAR(10),TEXT(H6/1000000,"0.0")," million holdings")</f>
        <v>EU 
1.5 million holdings</v>
      </c>
      <c r="H14" s="93"/>
    </row>
    <row r="15" spans="6:7" ht="12">
      <c r="F15" s="20"/>
      <c r="G15" s="93"/>
    </row>
    <row r="16" spans="6:7" ht="12">
      <c r="F16" s="20"/>
      <c r="G16" s="93"/>
    </row>
    <row r="17" spans="6:7" ht="12">
      <c r="F17" s="20"/>
      <c r="G17" s="93"/>
    </row>
    <row r="18" spans="6:7" ht="12">
      <c r="F18" s="20"/>
      <c r="G18" s="93"/>
    </row>
    <row r="19" spans="6:7" ht="12">
      <c r="F19" s="20"/>
      <c r="G19" s="93"/>
    </row>
    <row r="20" spans="6:7" ht="12">
      <c r="F20" s="20"/>
      <c r="G20" s="93"/>
    </row>
    <row r="21" spans="6:7" ht="12">
      <c r="F21" s="20"/>
      <c r="G21" s="93"/>
    </row>
    <row r="22" spans="6:7" ht="12">
      <c r="F22" s="20"/>
      <c r="G22" s="93"/>
    </row>
    <row r="23" spans="6:7" ht="12">
      <c r="F23" s="20"/>
      <c r="G23" s="93"/>
    </row>
    <row r="24" spans="6:7" ht="12">
      <c r="F24" s="20"/>
      <c r="G24" s="93"/>
    </row>
    <row r="25" spans="6:7" ht="12">
      <c r="F25" s="20"/>
      <c r="G25" s="93"/>
    </row>
    <row r="26" spans="6:7" ht="12">
      <c r="F26" s="20"/>
      <c r="G26" s="93"/>
    </row>
    <row r="27" spans="6:7" ht="12">
      <c r="F27" s="20"/>
      <c r="G27" s="93"/>
    </row>
    <row r="28" spans="6:7" ht="12">
      <c r="F28" s="20"/>
      <c r="G28" s="93"/>
    </row>
    <row r="29" spans="6:7" ht="12">
      <c r="F29" s="20"/>
      <c r="G29" s="93"/>
    </row>
    <row r="30" spans="6:7" ht="12">
      <c r="F30" s="20"/>
      <c r="G30" s="93"/>
    </row>
    <row r="31" spans="6:7" ht="12">
      <c r="F31" s="20"/>
      <c r="G31" s="93"/>
    </row>
    <row r="32" spans="6:7" ht="12">
      <c r="F32" s="20"/>
      <c r="G32" s="93"/>
    </row>
    <row r="34" ht="12"/>
    <row r="35" ht="12"/>
    <row r="36" ht="12">
      <c r="B36" s="10" t="s">
        <v>283</v>
      </c>
    </row>
  </sheetData>
  <sheetProtection autoFilter="0"/>
  <printOptions horizontalCentered="1"/>
  <pageMargins left="0.31496062992125984" right="0.31496062992125984" top="0.7480314960629921" bottom="0.5511811023622047" header="0.31496062992125984" footer="0.31496062992125984"/>
  <pageSetup horizontalDpi="600" verticalDpi="600" orientation="portrait" paperSize="9" r:id="rId2"/>
  <headerFooter>
    <oddFooter>&amp;L&amp;F&amp;CPage &amp;P of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1:O15"/>
  <sheetViews>
    <sheetView showGridLines="0" workbookViewId="0" topLeftCell="A1"/>
  </sheetViews>
  <sheetFormatPr defaultColWidth="9.140625" defaultRowHeight="12"/>
  <cols>
    <col min="1" max="1" width="4.421875" style="3" customWidth="1"/>
    <col min="2" max="2" width="20.7109375" style="3" customWidth="1"/>
    <col min="3" max="5" width="25.57421875" style="3" customWidth="1"/>
    <col min="6" max="9" width="9.140625" style="3" customWidth="1"/>
    <col min="10" max="10" width="25.28125" style="3" customWidth="1"/>
    <col min="11" max="16384" width="9.140625" style="3" customWidth="1"/>
  </cols>
  <sheetData>
    <row r="1" s="88" customFormat="1" ht="30" customHeight="1" thickBot="1">
      <c r="B1" s="88" t="s">
        <v>223</v>
      </c>
    </row>
    <row r="2" ht="15" customHeight="1" thickTop="1"/>
    <row r="3" ht="15" customHeight="1">
      <c r="B3" s="21" t="s">
        <v>920</v>
      </c>
    </row>
    <row r="4" ht="12">
      <c r="B4" s="10" t="s">
        <v>283</v>
      </c>
    </row>
    <row r="5" ht="12"/>
    <row r="6" ht="12"/>
    <row r="7" ht="12"/>
    <row r="8" ht="12"/>
    <row r="9" ht="12"/>
    <row r="10" spans="13:15" ht="12">
      <c r="M10" s="79" t="s">
        <v>224</v>
      </c>
      <c r="N10" s="78" t="s">
        <v>225</v>
      </c>
      <c r="O10" s="78" t="s">
        <v>226</v>
      </c>
    </row>
    <row r="11" spans="13:15" ht="12">
      <c r="M11" s="80" t="s">
        <v>227</v>
      </c>
      <c r="N11" s="83">
        <f>SUM(ef_lac_rootcrop!$D$56:$G$82)/SUM(ef_lac_rootcrop!$C$56:$C$82)</f>
        <v>0.1626743842987398</v>
      </c>
      <c r="O11" s="83">
        <f>SUM(ef_lac_rootcrop!$D$15:$G$41)/SUM(ef_lac_rootcrop!$C$15:$C$41)</f>
        <v>0.8925202586120081</v>
      </c>
    </row>
    <row r="12" spans="13:15" ht="12">
      <c r="M12" s="80" t="s">
        <v>228</v>
      </c>
      <c r="N12" s="83">
        <f>SUM(ef_lac_rootcrop!$H$56:$I$82)/SUM(ef_lac_rootcrop!$C$56:$C$82)</f>
        <v>0.12778347546326865</v>
      </c>
      <c r="O12" s="83">
        <f>SUM(ef_lac_rootcrop!$H$15:$I$41)/SUM(ef_lac_rootcrop!$C$15:$C$41)</f>
        <v>0.06631128775621185</v>
      </c>
    </row>
    <row r="13" spans="13:15" ht="12">
      <c r="M13" s="80" t="s">
        <v>229</v>
      </c>
      <c r="N13" s="83">
        <f>SUM(ef_lac_rootcrop!$J$56:$J$82)/SUM(ef_lac_rootcrop!$C$56:$C$82)</f>
        <v>0.09351775102207112</v>
      </c>
      <c r="O13" s="83">
        <f>SUM(ef_lac_rootcrop!$J$15:$J$41)/SUM(ef_lac_rootcrop!$C$15:$C$41)</f>
        <v>0.015669793016401586</v>
      </c>
    </row>
    <row r="14" spans="11:15" ht="12">
      <c r="K14" s="82"/>
      <c r="M14" s="80" t="s">
        <v>230</v>
      </c>
      <c r="N14" s="83">
        <f>SUM(ef_lac_rootcrop!$K$56:$K$82)/SUM(ef_lac_rootcrop!$C$56:$C$82)</f>
        <v>0.13076188201576308</v>
      </c>
      <c r="O14" s="83">
        <f>SUM(ef_lac_rootcrop!$K$15:$K$41)/SUM(ef_lac_rootcrop!$C$15:$C$41)</f>
        <v>0.01211152810693593</v>
      </c>
    </row>
    <row r="15" spans="13:15" ht="12">
      <c r="M15" s="81" t="s">
        <v>231</v>
      </c>
      <c r="N15" s="84">
        <f>SUM(ef_lac_rootcrop!$L$56:$N$82)/SUM(ef_lac_rootcrop!$C$56:$C$82)</f>
        <v>0.4852484581126456</v>
      </c>
      <c r="O15" s="84">
        <f>SUM(ef_lac_rootcrop!$L$15:$N$41)/SUM(ef_lac_rootcrop!$C$15:$C$41)</f>
        <v>0.013407273630571538</v>
      </c>
    </row>
    <row r="16" ht="12"/>
    <row r="17" ht="12"/>
    <row r="18" ht="12"/>
    <row r="19" ht="12"/>
    <row r="20" ht="12"/>
    <row r="21" ht="12"/>
    <row r="22" ht="12"/>
    <row r="23" ht="12"/>
    <row r="24" ht="12"/>
    <row r="25" ht="12"/>
    <row r="26" ht="12"/>
    <row r="27" ht="12"/>
    <row r="28" ht="12"/>
    <row r="29" ht="12"/>
    <row r="30" ht="12"/>
    <row r="31" ht="12"/>
    <row r="32" ht="12"/>
    <row r="33" ht="12"/>
    <row r="34" ht="12"/>
    <row r="35" ht="28.9" customHeight="1"/>
    <row r="36" ht="12"/>
    <row r="37" ht="12"/>
    <row r="38" ht="12"/>
    <row r="39" ht="12"/>
    <row r="40" ht="12"/>
    <row r="41" ht="12"/>
    <row r="42" ht="12"/>
    <row r="43" ht="12"/>
    <row r="44" ht="12"/>
    <row r="45" ht="12"/>
    <row r="46" ht="12"/>
  </sheetData>
  <sheetProtection autoFilter="0"/>
  <printOptions horizontalCentered="1"/>
  <pageMargins left="0.31496062992125984" right="0.31496062992125984" top="0.7480314960629921" bottom="0.5511811023622047" header="0.31496062992125984" footer="0.31496062992125984"/>
  <pageSetup horizontalDpi="600" verticalDpi="600" orientation="portrait" paperSize="9" r:id="rId2"/>
  <headerFooter>
    <oddFooter>&amp;L&amp;F&amp;CPage &amp;P of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1:L42"/>
  <sheetViews>
    <sheetView showGridLines="0" workbookViewId="0" topLeftCell="A1"/>
  </sheetViews>
  <sheetFormatPr defaultColWidth="9.140625" defaultRowHeight="12"/>
  <cols>
    <col min="1" max="1" width="4.421875" style="3" customWidth="1"/>
    <col min="2" max="2" width="20.7109375" style="3" customWidth="1"/>
    <col min="3" max="4" width="50.421875" style="3" customWidth="1"/>
    <col min="5" max="5" width="2.421875" style="3" customWidth="1"/>
    <col min="6" max="7" width="21.140625" style="3" customWidth="1"/>
    <col min="8" max="8" width="19.421875" style="75" customWidth="1"/>
    <col min="9" max="10" width="9.140625" style="3" customWidth="1"/>
    <col min="11" max="11" width="16.7109375" style="3" customWidth="1"/>
    <col min="12" max="12" width="17.7109375" style="3" customWidth="1"/>
    <col min="13" max="16384" width="9.140625" style="3" customWidth="1"/>
  </cols>
  <sheetData>
    <row r="1" spans="2:8" s="88" customFormat="1" ht="30" customHeight="1" thickBot="1">
      <c r="B1" s="88" t="s">
        <v>195</v>
      </c>
      <c r="H1" s="95"/>
    </row>
    <row r="2" ht="15" customHeight="1" thickTop="1"/>
    <row r="3" ht="15" customHeight="1">
      <c r="B3" s="177" t="s">
        <v>146</v>
      </c>
    </row>
    <row r="4" ht="15" customHeight="1">
      <c r="B4" s="179" t="s">
        <v>232</v>
      </c>
    </row>
    <row r="5" spans="6:8" ht="15" customHeight="1">
      <c r="F5" s="303" t="s">
        <v>265</v>
      </c>
      <c r="G5" s="303" t="s">
        <v>879</v>
      </c>
      <c r="H5" s="303" t="s">
        <v>268</v>
      </c>
    </row>
    <row r="6" spans="2:12" ht="15" customHeight="1">
      <c r="B6" s="85"/>
      <c r="C6" s="272" t="s">
        <v>862</v>
      </c>
      <c r="D6" s="271" t="s">
        <v>194</v>
      </c>
      <c r="F6" s="303"/>
      <c r="G6" s="303"/>
      <c r="H6" s="303"/>
      <c r="J6" s="59" t="s">
        <v>263</v>
      </c>
      <c r="K6" s="59" t="s">
        <v>215</v>
      </c>
      <c r="L6" s="59" t="s">
        <v>266</v>
      </c>
    </row>
    <row r="7" spans="2:12" ht="12">
      <c r="B7" s="29" t="s">
        <v>877</v>
      </c>
      <c r="C7" s="273">
        <f>SUM(C8:C34)</f>
        <v>1489490</v>
      </c>
      <c r="D7" s="265">
        <f>SUM(D8:D34)</f>
        <v>19930</v>
      </c>
      <c r="F7" s="65">
        <f aca="true" t="shared" si="0" ref="F7:F34">D7/C7*100</f>
        <v>1.3380418801066136</v>
      </c>
      <c r="G7" s="65">
        <f>C7/$C$7*100</f>
        <v>100</v>
      </c>
      <c r="H7" s="76"/>
      <c r="J7" s="68">
        <v>1</v>
      </c>
      <c r="K7" s="68" t="str">
        <f aca="true" t="shared" si="1" ref="K7:K16">INDEX($B$8:$B$34,MATCH(L7,$F$8:$F$34,0))</f>
        <v>Austria</v>
      </c>
      <c r="L7" s="71">
        <f aca="true" t="shared" si="2" ref="L7:L16">LARGE($F$8:$F$34,J7)</f>
        <v>20.375521557719054</v>
      </c>
    </row>
    <row r="8" spans="2:12" ht="12">
      <c r="B8" s="28" t="s">
        <v>2</v>
      </c>
      <c r="C8" s="274">
        <f>ef_lac_rootcrop!C15</f>
        <v>12880</v>
      </c>
      <c r="D8" s="266">
        <v>130</v>
      </c>
      <c r="F8" s="66">
        <f t="shared" si="0"/>
        <v>1.0093167701863355</v>
      </c>
      <c r="G8" s="66">
        <f>C8/$C$7*100</f>
        <v>0.8647255100739178</v>
      </c>
      <c r="H8" s="77">
        <v>1</v>
      </c>
      <c r="J8" s="69">
        <v>2</v>
      </c>
      <c r="K8" s="69" t="str">
        <f t="shared" si="1"/>
        <v>Sweden</v>
      </c>
      <c r="L8" s="72">
        <f t="shared" si="2"/>
        <v>13.084112149532709</v>
      </c>
    </row>
    <row r="9" spans="2:12" ht="12">
      <c r="B9" s="8" t="s">
        <v>3</v>
      </c>
      <c r="C9" s="275">
        <f>ef_lac_rootcrop!C16</f>
        <v>34250</v>
      </c>
      <c r="D9" s="267">
        <v>50</v>
      </c>
      <c r="F9" s="66">
        <f t="shared" si="0"/>
        <v>0.145985401459854</v>
      </c>
      <c r="G9" s="66">
        <f aca="true" t="shared" si="3" ref="G9:G34">C9/$C$7*100</f>
        <v>2.2994447763999757</v>
      </c>
      <c r="H9" s="77"/>
      <c r="J9" s="69">
        <v>3</v>
      </c>
      <c r="K9" s="69" t="str">
        <f t="shared" si="1"/>
        <v>Denmark</v>
      </c>
      <c r="L9" s="72">
        <f t="shared" si="2"/>
        <v>10.119047619047619</v>
      </c>
    </row>
    <row r="10" spans="2:12" ht="12">
      <c r="B10" s="8" t="s">
        <v>4</v>
      </c>
      <c r="C10" s="275">
        <f>ef_lac_rootcrop!C17</f>
        <v>5880</v>
      </c>
      <c r="D10" s="267">
        <v>190</v>
      </c>
      <c r="F10" s="66">
        <f t="shared" si="0"/>
        <v>3.231292517006803</v>
      </c>
      <c r="G10" s="66">
        <f t="shared" si="3"/>
        <v>0.39476599372939736</v>
      </c>
      <c r="H10" s="77">
        <v>2</v>
      </c>
      <c r="J10" s="69">
        <v>4</v>
      </c>
      <c r="K10" s="69" t="str">
        <f t="shared" si="1"/>
        <v>Estonia</v>
      </c>
      <c r="L10" s="73">
        <f t="shared" si="2"/>
        <v>9.898477157360407</v>
      </c>
    </row>
    <row r="11" spans="2:12" ht="12">
      <c r="B11" s="8" t="s">
        <v>5</v>
      </c>
      <c r="C11" s="275">
        <f>ef_lac_rootcrop!C18</f>
        <v>1680</v>
      </c>
      <c r="D11" s="267">
        <v>170</v>
      </c>
      <c r="F11" s="66">
        <f t="shared" si="0"/>
        <v>10.119047619047619</v>
      </c>
      <c r="G11" s="66">
        <f t="shared" si="3"/>
        <v>0.11279028392268495</v>
      </c>
      <c r="H11" s="77">
        <v>3</v>
      </c>
      <c r="J11" s="69">
        <v>5</v>
      </c>
      <c r="K11" s="69" t="str">
        <f t="shared" si="1"/>
        <v>Germany</v>
      </c>
      <c r="L11" s="73">
        <f t="shared" si="2"/>
        <v>9.650639916983742</v>
      </c>
    </row>
    <row r="12" spans="2:12" ht="12">
      <c r="B12" s="8" t="s">
        <v>40</v>
      </c>
      <c r="C12" s="275">
        <f>ef_lac_rootcrop!C19</f>
        <v>28910</v>
      </c>
      <c r="D12" s="267">
        <v>2790</v>
      </c>
      <c r="F12" s="66">
        <f t="shared" si="0"/>
        <v>9.650639916983742</v>
      </c>
      <c r="G12" s="66">
        <f t="shared" si="3"/>
        <v>1.94093280250287</v>
      </c>
      <c r="H12" s="77"/>
      <c r="J12" s="69">
        <v>6</v>
      </c>
      <c r="K12" s="69" t="str">
        <f t="shared" si="1"/>
        <v>Luxembourg</v>
      </c>
      <c r="L12" s="73">
        <f t="shared" si="2"/>
        <v>9.090909090909092</v>
      </c>
    </row>
    <row r="13" spans="2:12" ht="12">
      <c r="B13" s="8" t="s">
        <v>7</v>
      </c>
      <c r="C13" s="275">
        <f>ef_lac_rootcrop!C20</f>
        <v>3940</v>
      </c>
      <c r="D13" s="267">
        <v>390</v>
      </c>
      <c r="F13" s="66">
        <f t="shared" si="0"/>
        <v>9.898477157360407</v>
      </c>
      <c r="G13" s="66">
        <f t="shared" si="3"/>
        <v>0.2645200706282016</v>
      </c>
      <c r="H13" s="77">
        <v>4</v>
      </c>
      <c r="J13" s="69">
        <v>7</v>
      </c>
      <c r="K13" s="69" t="str">
        <f t="shared" si="1"/>
        <v>France</v>
      </c>
      <c r="L13" s="73">
        <f t="shared" si="2"/>
        <v>8.47457627118644</v>
      </c>
    </row>
    <row r="14" spans="2:12" ht="12">
      <c r="B14" s="8" t="s">
        <v>8</v>
      </c>
      <c r="C14" s="275">
        <f>ef_lac_rootcrop!C21</f>
        <v>1120</v>
      </c>
      <c r="D14" s="267">
        <v>0</v>
      </c>
      <c r="F14" s="66">
        <f t="shared" si="0"/>
        <v>0</v>
      </c>
      <c r="G14" s="66">
        <f t="shared" si="3"/>
        <v>0.0751935226151233</v>
      </c>
      <c r="H14" s="77">
        <v>5</v>
      </c>
      <c r="J14" s="69">
        <v>8</v>
      </c>
      <c r="K14" s="69" t="str">
        <f t="shared" si="1"/>
        <v>Latvia</v>
      </c>
      <c r="L14" s="73">
        <f t="shared" si="2"/>
        <v>7.413976587442356</v>
      </c>
    </row>
    <row r="15" spans="2:12" ht="12">
      <c r="B15" s="8" t="s">
        <v>9</v>
      </c>
      <c r="C15" s="275">
        <f>ef_lac_rootcrop!C22</f>
        <v>24870</v>
      </c>
      <c r="D15" s="267">
        <v>80</v>
      </c>
      <c r="F15" s="66">
        <f t="shared" si="0"/>
        <v>0.32167269802975473</v>
      </c>
      <c r="G15" s="66">
        <f t="shared" si="3"/>
        <v>1.669699024498318</v>
      </c>
      <c r="H15" s="77"/>
      <c r="J15" s="69">
        <v>9</v>
      </c>
      <c r="K15" s="69" t="str">
        <f t="shared" si="1"/>
        <v>Finland</v>
      </c>
      <c r="L15" s="73">
        <f t="shared" si="2"/>
        <v>7.0359281437125745</v>
      </c>
    </row>
    <row r="16" spans="2:12" ht="12">
      <c r="B16" s="8" t="s">
        <v>10</v>
      </c>
      <c r="C16" s="275">
        <f>ef_lac_rootcrop!C23</f>
        <v>67240</v>
      </c>
      <c r="D16" s="267">
        <v>400</v>
      </c>
      <c r="F16" s="66">
        <f t="shared" si="0"/>
        <v>0.594883997620464</v>
      </c>
      <c r="G16" s="66">
        <f t="shared" si="3"/>
        <v>4.514296839857938</v>
      </c>
      <c r="H16" s="77"/>
      <c r="J16" s="70">
        <v>10</v>
      </c>
      <c r="K16" s="70" t="str">
        <f t="shared" si="1"/>
        <v>Slovenia</v>
      </c>
      <c r="L16" s="74">
        <f t="shared" si="2"/>
        <v>3.6546610169491527</v>
      </c>
    </row>
    <row r="17" spans="2:8" ht="12" customHeight="1">
      <c r="B17" s="8" t="s">
        <v>11</v>
      </c>
      <c r="C17" s="275">
        <f>ef_lac_rootcrop!C24</f>
        <v>24780</v>
      </c>
      <c r="D17" s="267">
        <v>2100</v>
      </c>
      <c r="F17" s="66">
        <f t="shared" si="0"/>
        <v>8.47457627118644</v>
      </c>
      <c r="G17" s="66">
        <f t="shared" si="3"/>
        <v>1.663656687859603</v>
      </c>
      <c r="H17" s="77"/>
    </row>
    <row r="18" spans="2:12" ht="12" customHeight="1">
      <c r="B18" s="8" t="s">
        <v>12</v>
      </c>
      <c r="C18" s="275">
        <f>ef_lac_rootcrop!C25</f>
        <v>26880</v>
      </c>
      <c r="D18" s="267">
        <v>100</v>
      </c>
      <c r="F18" s="66">
        <f t="shared" si="0"/>
        <v>0.3720238095238095</v>
      </c>
      <c r="G18" s="66">
        <f t="shared" si="3"/>
        <v>1.8046445427629592</v>
      </c>
      <c r="H18" s="77"/>
      <c r="L18" s="44" t="s">
        <v>353</v>
      </c>
    </row>
    <row r="19" spans="2:12" ht="12">
      <c r="B19" s="8" t="s">
        <v>13</v>
      </c>
      <c r="C19" s="275">
        <f>ef_lac_rootcrop!C26</f>
        <v>19250</v>
      </c>
      <c r="D19" s="267">
        <v>380</v>
      </c>
      <c r="F19" s="66">
        <f t="shared" si="0"/>
        <v>1.9740259740259742</v>
      </c>
      <c r="G19" s="66">
        <f t="shared" si="3"/>
        <v>1.2923886699474316</v>
      </c>
      <c r="H19" s="77"/>
      <c r="K19" s="1" t="s">
        <v>22</v>
      </c>
      <c r="L19" s="45">
        <f>+D28/D7*100</f>
        <v>23.783241344706475</v>
      </c>
    </row>
    <row r="20" spans="2:12" ht="12">
      <c r="B20" s="8" t="s">
        <v>14</v>
      </c>
      <c r="C20" s="275">
        <f>ef_lac_rootcrop!C27</f>
        <v>1570</v>
      </c>
      <c r="D20" s="267">
        <v>10</v>
      </c>
      <c r="F20" s="66">
        <f t="shared" si="0"/>
        <v>0.6369426751592357</v>
      </c>
      <c r="G20" s="66">
        <f t="shared" si="3"/>
        <v>0.10540520580869961</v>
      </c>
      <c r="H20" s="77">
        <v>6</v>
      </c>
      <c r="K20" s="1" t="s">
        <v>21</v>
      </c>
      <c r="L20" s="45">
        <f>+D27/D7*100</f>
        <v>14.701455092824887</v>
      </c>
    </row>
    <row r="21" spans="2:12" ht="12">
      <c r="B21" s="8" t="s">
        <v>15</v>
      </c>
      <c r="C21" s="275">
        <f>ef_lac_rootcrop!C28</f>
        <v>28190</v>
      </c>
      <c r="D21" s="267">
        <v>2090</v>
      </c>
      <c r="F21" s="66">
        <f t="shared" si="0"/>
        <v>7.413976587442356</v>
      </c>
      <c r="G21" s="66">
        <f t="shared" si="3"/>
        <v>1.892594109393148</v>
      </c>
      <c r="H21" s="77"/>
      <c r="K21" s="1" t="s">
        <v>40</v>
      </c>
      <c r="L21" s="45">
        <f>+D12/D7*100</f>
        <v>13.998996487706975</v>
      </c>
    </row>
    <row r="22" spans="2:8" ht="12">
      <c r="B22" s="8" t="s">
        <v>16</v>
      </c>
      <c r="C22" s="275">
        <f>ef_lac_rootcrop!C29</f>
        <v>79510</v>
      </c>
      <c r="D22" s="267">
        <v>530</v>
      </c>
      <c r="F22" s="66">
        <f t="shared" si="0"/>
        <v>0.666582819771098</v>
      </c>
      <c r="G22" s="66">
        <f t="shared" si="3"/>
        <v>5.338068734936119</v>
      </c>
      <c r="H22" s="77"/>
    </row>
    <row r="23" spans="2:8" ht="12">
      <c r="B23" s="46" t="s">
        <v>18</v>
      </c>
      <c r="C23" s="276">
        <f>ef_lac_rootcrop!C30</f>
        <v>220</v>
      </c>
      <c r="D23" s="267">
        <v>20</v>
      </c>
      <c r="F23" s="66">
        <f t="shared" si="0"/>
        <v>9.090909090909092</v>
      </c>
      <c r="G23" s="66">
        <f t="shared" si="3"/>
        <v>0.014770156227970647</v>
      </c>
      <c r="H23" s="77">
        <v>7</v>
      </c>
    </row>
    <row r="24" spans="2:8" ht="12">
      <c r="B24" s="46" t="s">
        <v>19</v>
      </c>
      <c r="C24" s="276">
        <f>ef_lac_rootcrop!C31</f>
        <v>24780</v>
      </c>
      <c r="D24" s="267">
        <v>10</v>
      </c>
      <c r="F24" s="66">
        <f t="shared" si="0"/>
        <v>0.04035512510088781</v>
      </c>
      <c r="G24" s="66">
        <f t="shared" si="3"/>
        <v>1.663656687859603</v>
      </c>
      <c r="H24" s="77"/>
    </row>
    <row r="25" spans="2:8" ht="12">
      <c r="B25" s="46" t="s">
        <v>20</v>
      </c>
      <c r="C25" s="276">
        <f>ef_lac_rootcrop!C32</f>
        <v>1840</v>
      </c>
      <c r="D25" s="267">
        <v>0</v>
      </c>
      <c r="F25" s="66">
        <f t="shared" si="0"/>
        <v>0</v>
      </c>
      <c r="G25" s="66">
        <f t="shared" si="3"/>
        <v>0.1235322157248454</v>
      </c>
      <c r="H25" s="77">
        <v>8</v>
      </c>
    </row>
    <row r="26" spans="2:8" ht="12">
      <c r="B26" s="46" t="s">
        <v>17</v>
      </c>
      <c r="C26" s="276">
        <f>ef_lac_rootcrop!C33</f>
        <v>9570</v>
      </c>
      <c r="D26" s="267">
        <v>200</v>
      </c>
      <c r="F26" s="66">
        <f t="shared" si="0"/>
        <v>2.089864158829676</v>
      </c>
      <c r="G26" s="66">
        <f t="shared" si="3"/>
        <v>0.6425017959167232</v>
      </c>
      <c r="H26" s="77">
        <v>9</v>
      </c>
    </row>
    <row r="27" spans="2:8" ht="12">
      <c r="B27" s="8" t="s">
        <v>21</v>
      </c>
      <c r="C27" s="275">
        <f>ef_lac_rootcrop!C34</f>
        <v>14380</v>
      </c>
      <c r="D27" s="267">
        <v>2930</v>
      </c>
      <c r="F27" s="67">
        <f t="shared" si="0"/>
        <v>20.375521557719054</v>
      </c>
      <c r="G27" s="67">
        <f t="shared" si="3"/>
        <v>0.9654311207191723</v>
      </c>
      <c r="H27" s="77">
        <v>10</v>
      </c>
    </row>
    <row r="28" spans="2:8" ht="12">
      <c r="B28" s="8" t="s">
        <v>22</v>
      </c>
      <c r="C28" s="275">
        <f>ef_lac_rootcrop!C35</f>
        <v>378290</v>
      </c>
      <c r="D28" s="267">
        <v>4740</v>
      </c>
      <c r="F28" s="66">
        <f t="shared" si="0"/>
        <v>1.2530069523381533</v>
      </c>
      <c r="G28" s="66">
        <f t="shared" si="3"/>
        <v>25.397283633995528</v>
      </c>
      <c r="H28" s="77"/>
    </row>
    <row r="29" spans="2:8" ht="12">
      <c r="B29" s="8" t="s">
        <v>23</v>
      </c>
      <c r="C29" s="275">
        <f>ef_lac_rootcrop!C36</f>
        <v>41000</v>
      </c>
      <c r="D29" s="267">
        <v>30</v>
      </c>
      <c r="F29" s="66">
        <f t="shared" si="0"/>
        <v>0.07317073170731707</v>
      </c>
      <c r="G29" s="66">
        <f t="shared" si="3"/>
        <v>2.7526200243036207</v>
      </c>
      <c r="H29" s="77"/>
    </row>
    <row r="30" spans="2:8" ht="12">
      <c r="B30" s="8" t="s">
        <v>24</v>
      </c>
      <c r="C30" s="275">
        <f>ef_lac_rootcrop!C37</f>
        <v>605690</v>
      </c>
      <c r="D30" s="267">
        <v>300</v>
      </c>
      <c r="F30" s="66">
        <f t="shared" si="0"/>
        <v>0.049530287770971945</v>
      </c>
      <c r="G30" s="66">
        <f t="shared" si="3"/>
        <v>40.6642542078161</v>
      </c>
      <c r="H30" s="77"/>
    </row>
    <row r="31" spans="2:8" ht="12">
      <c r="B31" s="8" t="s">
        <v>25</v>
      </c>
      <c r="C31" s="275">
        <f>ef_lac_rootcrop!C38</f>
        <v>37760</v>
      </c>
      <c r="D31" s="267">
        <v>1380</v>
      </c>
      <c r="F31" s="66">
        <f t="shared" si="0"/>
        <v>3.6546610169491527</v>
      </c>
      <c r="G31" s="66">
        <f t="shared" si="3"/>
        <v>2.535095905309871</v>
      </c>
      <c r="H31" s="77"/>
    </row>
    <row r="32" spans="2:8" ht="12">
      <c r="B32" s="8" t="s">
        <v>26</v>
      </c>
      <c r="C32" s="275">
        <f>ef_lac_rootcrop!C39</f>
        <v>5120</v>
      </c>
      <c r="D32" s="267">
        <v>20</v>
      </c>
      <c r="F32" s="66">
        <f t="shared" si="0"/>
        <v>0.390625</v>
      </c>
      <c r="G32" s="66">
        <f t="shared" si="3"/>
        <v>0.3437418176691351</v>
      </c>
      <c r="H32" s="77">
        <v>11</v>
      </c>
    </row>
    <row r="33" spans="2:8" ht="12">
      <c r="B33" s="8" t="s">
        <v>27</v>
      </c>
      <c r="C33" s="275">
        <f>ef_lac_rootcrop!C40</f>
        <v>6680</v>
      </c>
      <c r="D33" s="267">
        <v>470</v>
      </c>
      <c r="F33" s="66">
        <f t="shared" si="0"/>
        <v>7.0359281437125745</v>
      </c>
      <c r="G33" s="66">
        <f t="shared" si="3"/>
        <v>0.4484756527401996</v>
      </c>
      <c r="H33" s="77">
        <v>12</v>
      </c>
    </row>
    <row r="34" spans="2:8" ht="12">
      <c r="B34" s="8" t="s">
        <v>28</v>
      </c>
      <c r="C34" s="275">
        <f>ef_lac_rootcrop!C41</f>
        <v>3210</v>
      </c>
      <c r="D34" s="267">
        <v>420</v>
      </c>
      <c r="F34" s="149">
        <f t="shared" si="0"/>
        <v>13.084112149532709</v>
      </c>
      <c r="G34" s="149">
        <f t="shared" si="3"/>
        <v>0.21551000678084448</v>
      </c>
      <c r="H34" s="150">
        <v>13</v>
      </c>
    </row>
    <row r="35" spans="2:4" ht="12">
      <c r="B35" s="7" t="s">
        <v>30</v>
      </c>
      <c r="C35" s="277" t="str">
        <f>ef_lac_rootcrop!C42</f>
        <v>:</v>
      </c>
      <c r="D35" s="268" t="s">
        <v>41</v>
      </c>
    </row>
    <row r="36" spans="2:4" ht="12">
      <c r="B36" s="8" t="s">
        <v>31</v>
      </c>
      <c r="C36" s="275">
        <f>ef_lac_rootcrop!C43</f>
        <v>4580</v>
      </c>
      <c r="D36" s="269" t="s">
        <v>41</v>
      </c>
    </row>
    <row r="37" spans="2:4" ht="12">
      <c r="B37" s="9" t="s">
        <v>32</v>
      </c>
      <c r="C37" s="278">
        <f>ef_lac_rootcrop!C44</f>
        <v>8390</v>
      </c>
      <c r="D37" s="270">
        <v>610</v>
      </c>
    </row>
    <row r="39" spans="2:8" ht="12">
      <c r="B39" s="89" t="s">
        <v>43</v>
      </c>
      <c r="H39" s="3"/>
    </row>
    <row r="40" ht="15" customHeight="1">
      <c r="B40" s="10" t="s">
        <v>283</v>
      </c>
    </row>
    <row r="41" ht="12"/>
    <row r="42" ht="12">
      <c r="B42" s="96" t="s">
        <v>199</v>
      </c>
    </row>
  </sheetData>
  <sheetProtection autoFilter="0"/>
  <mergeCells count="3">
    <mergeCell ref="G5:G6"/>
    <mergeCell ref="F5:F6"/>
    <mergeCell ref="H5:H6"/>
  </mergeCells>
  <hyperlinks>
    <hyperlink ref="B42" r:id="rId1" tooltip="Go to Eurostat's Table" display="http://appsso.eurostat.ec.europa.eu/nui/show.do?query=BOOKMARK_DS-866396_QID_4C0785F4_UID_-3F171EB0&amp;layout=CROPAREA,B,X,0;GEO,B,Y,0;SO_EUR,L,Z,0;CROPS,L,Z,1;TIME,C,Z,2;UNIT,L,Z,3;AGRAREA,L,Z,4;INDICATORS,C,Z,5;&amp;zSelection=DS-866396TIME,2016;DS-866396SO_EUR,TOTAL;DS-866396UNIT,NR;DS-866396AGRAREA,TOTAL;DS-866396CROPS,R1000;DS-866396INDICATORS,OBS_FLAG;&amp;rankName1=TIME_1_1_-1_2&amp;rankName2=UNIT_1_2_-1_2&amp;rankName3=SO-EUR_1_2_-1_2&amp;rankName4=INDICATORS_1_2_-1_2&amp;rankName5=AGRAREA_1_2_-1_2&amp;rankName6=CROPS_1_2_0_0&amp;rankName7=CROPAREA_1_2_0_0&amp;rankName8=GEO_1_2_0_1&amp;rStp=&amp;cStp=&amp;rDCh=&amp;cDCh=&amp;rDM=true&amp;cDM=true&amp;footnes=false&amp;empty=false&amp;wai=false&amp;time_mode=NONE&amp;time_most_recent=false&amp;lang=EN&amp;cfo=%23%23%23%2C%23%23%23.%23%23%23"/>
  </hyperlinks>
  <printOptions horizontalCentered="1"/>
  <pageMargins left="0.31496062992125984" right="0.31496062992125984" top="0.7480314960629921" bottom="0.5511811023622047" header="0.31496062992125984" footer="0.31496062992125984"/>
  <pageSetup horizontalDpi="600" verticalDpi="600" orientation="portrait" paperSize="9" r:id="rId3"/>
  <headerFooter>
    <oddFooter>&amp;L&amp;F&amp;CPage &amp;P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1:J36"/>
  <sheetViews>
    <sheetView showGridLines="0" workbookViewId="0" topLeftCell="A1"/>
  </sheetViews>
  <sheetFormatPr defaultColWidth="9.140625" defaultRowHeight="12"/>
  <cols>
    <col min="1" max="1" width="4.421875" style="3" customWidth="1"/>
    <col min="2" max="2" width="20.7109375" style="3" customWidth="1"/>
    <col min="3" max="6" width="25.57421875" style="3" customWidth="1"/>
    <col min="7" max="8" width="9.140625" style="3" customWidth="1"/>
    <col min="9" max="9" width="14.00390625" style="3" customWidth="1"/>
    <col min="10" max="10" width="10.57421875" style="3" customWidth="1"/>
    <col min="11" max="16384" width="9.140625" style="3" customWidth="1"/>
  </cols>
  <sheetData>
    <row r="1" s="88" customFormat="1" ht="30" customHeight="1" thickBot="1">
      <c r="B1" s="88" t="s">
        <v>300</v>
      </c>
    </row>
    <row r="2" ht="15" customHeight="1" thickTop="1"/>
    <row r="3" ht="15" customHeight="1">
      <c r="B3" s="178" t="s">
        <v>894</v>
      </c>
    </row>
    <row r="4" ht="15" customHeight="1">
      <c r="B4" s="180" t="s">
        <v>878</v>
      </c>
    </row>
    <row r="5" spans="9:10" ht="12">
      <c r="I5" s="4"/>
      <c r="J5" s="4" t="s">
        <v>166</v>
      </c>
    </row>
    <row r="6" spans="9:10" ht="12">
      <c r="I6" s="6" t="s">
        <v>877</v>
      </c>
      <c r="J6" s="92">
        <f>'T3'!C6</f>
        <v>12255.58</v>
      </c>
    </row>
    <row r="7" spans="9:10" ht="12">
      <c r="I7" s="7" t="s">
        <v>11</v>
      </c>
      <c r="J7" s="25">
        <f>+'T3'!C16</f>
        <v>3399.7</v>
      </c>
    </row>
    <row r="8" spans="9:10" ht="12">
      <c r="I8" s="8" t="s">
        <v>40</v>
      </c>
      <c r="J8" s="26">
        <f>+'T3'!C11</f>
        <v>2324.58</v>
      </c>
    </row>
    <row r="9" spans="9:10" ht="12">
      <c r="I9" s="8" t="s">
        <v>17</v>
      </c>
      <c r="J9" s="26">
        <f>+'T3'!C25</f>
        <v>1288.99</v>
      </c>
    </row>
    <row r="10" spans="9:10" ht="12">
      <c r="I10" s="8" t="s">
        <v>22</v>
      </c>
      <c r="J10" s="26">
        <f>+'T3'!C27</f>
        <v>1045.94</v>
      </c>
    </row>
    <row r="11" spans="9:10" ht="12">
      <c r="I11" s="8" t="s">
        <v>24</v>
      </c>
      <c r="J11" s="26">
        <f>+'T3'!C29</f>
        <v>1039.39</v>
      </c>
    </row>
    <row r="12" spans="9:10" ht="12">
      <c r="I12" s="8" t="s">
        <v>13</v>
      </c>
      <c r="J12" s="26">
        <f>+'T3'!C18</f>
        <v>660.43</v>
      </c>
    </row>
    <row r="13" spans="9:10" ht="12">
      <c r="I13" s="9" t="s">
        <v>145</v>
      </c>
      <c r="J13" s="27">
        <f>J6-SUM(J7:J12)</f>
        <v>2496.550000000001</v>
      </c>
    </row>
    <row r="14" spans="9:10" ht="12">
      <c r="I14" s="20"/>
      <c r="J14" s="93"/>
    </row>
    <row r="15" spans="9:10" ht="12">
      <c r="I15" s="21" t="str">
        <f>CONCATENATE(I6," ",CHAR(10),TEXT(J6/1000,"0.0")," billion EUR")</f>
        <v>EU 
12.3 billion EUR</v>
      </c>
      <c r="J15" s="93"/>
    </row>
    <row r="16" spans="9:10" ht="12">
      <c r="I16" s="20"/>
      <c r="J16" s="93"/>
    </row>
    <row r="17" spans="9:10" ht="12">
      <c r="I17" s="20"/>
      <c r="J17" s="93"/>
    </row>
    <row r="18" spans="9:10" ht="12">
      <c r="I18" s="20"/>
      <c r="J18" s="93"/>
    </row>
    <row r="19" spans="9:10" ht="12">
      <c r="I19" s="20"/>
      <c r="J19" s="93"/>
    </row>
    <row r="20" spans="9:10" ht="12">
      <c r="I20" s="20"/>
      <c r="J20" s="93"/>
    </row>
    <row r="21" spans="9:10" ht="12">
      <c r="I21" s="20"/>
      <c r="J21" s="93"/>
    </row>
    <row r="22" spans="9:10" ht="12">
      <c r="I22" s="20"/>
      <c r="J22" s="93"/>
    </row>
    <row r="23" spans="9:10" ht="12">
      <c r="I23" s="20"/>
      <c r="J23" s="93"/>
    </row>
    <row r="24" spans="9:10" ht="12">
      <c r="I24" s="20"/>
      <c r="J24" s="93"/>
    </row>
    <row r="25" spans="9:10" ht="12">
      <c r="I25" s="20"/>
      <c r="J25" s="93"/>
    </row>
    <row r="26" spans="9:10" ht="12">
      <c r="I26" s="20"/>
      <c r="J26" s="93"/>
    </row>
    <row r="27" spans="9:10" ht="12">
      <c r="I27" s="20"/>
      <c r="J27" s="93"/>
    </row>
    <row r="28" spans="9:10" ht="12">
      <c r="I28" s="20"/>
      <c r="J28" s="93"/>
    </row>
    <row r="29" spans="9:10" ht="12">
      <c r="I29" s="20"/>
      <c r="J29" s="93"/>
    </row>
    <row r="30" spans="9:10" ht="12">
      <c r="I30" s="20"/>
      <c r="J30" s="93"/>
    </row>
    <row r="31" spans="9:10" ht="12">
      <c r="I31" s="20"/>
      <c r="J31" s="93"/>
    </row>
    <row r="32" spans="9:10" ht="12">
      <c r="I32" s="20"/>
      <c r="J32" s="93"/>
    </row>
    <row r="33" spans="9:10" ht="12">
      <c r="I33" s="20"/>
      <c r="J33" s="93"/>
    </row>
    <row r="34" ht="12"/>
    <row r="35" ht="12"/>
    <row r="36" ht="12">
      <c r="B36" s="10" t="s">
        <v>284</v>
      </c>
    </row>
  </sheetData>
  <sheetProtection autoFilter="0"/>
  <printOptions horizontalCentered="1"/>
  <pageMargins left="0.31496062992125984" right="0.31496062992125984" top="0.7480314960629921" bottom="0.5511811023622047" header="0.31496062992125984" footer="0.31496062992125984"/>
  <pageSetup horizontalDpi="600" verticalDpi="600" orientation="portrait" paperSize="9" r:id="rId2"/>
  <headerFooter>
    <oddFooter>&amp;L&amp;F&amp;CPage &amp;P of &amp;N</oddFooter>
  </headerFooter>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EC Document" ma:contentTypeID="0x010100258AA79CEB83498886A3A0868112325000CFE70E3DC5815C46841287F210C79903" ma:contentTypeVersion="1" ma:contentTypeDescription="Create a new document in this library." ma:contentTypeScope="" ma:versionID="573acad16a01e819bc072250926d3029">
  <xsd:schema xmlns:xsd="http://www.w3.org/2001/XMLSchema" xmlns:xs="http://www.w3.org/2001/XMLSchema" xmlns:p="http://schemas.microsoft.com/office/2006/metadata/properties" xmlns:ns2="http://schemas.microsoft.com/sharepoint/v3/fields" xmlns:ns3="44d20bd9-b93d-44d1-b8c6-e29cb473e991" xmlns:ns4="0a0aeac8-6f62-421a-b37d-09c09a5e8553" targetNamespace="http://schemas.microsoft.com/office/2006/metadata/properties" ma:root="true" ma:fieldsID="5e7b9e01fba1d877be130ef14a83f754" ns2:_="" ns3:_="" ns4:_="">
    <xsd:import namespace="http://schemas.microsoft.com/sharepoint/v3/fields"/>
    <xsd:import namespace="44d20bd9-b93d-44d1-b8c6-e29cb473e991"/>
    <xsd:import namespace="0a0aeac8-6f62-421a-b37d-09c09a5e8553"/>
    <xsd:element name="properties">
      <xsd:complexType>
        <xsd:sequence>
          <xsd:element name="documentManagement">
            <xsd:complexType>
              <xsd:all>
                <xsd:element ref="ns3:EC_Collab_Reference" minOccurs="0"/>
                <xsd:element ref="ns2:_Status" minOccurs="0"/>
                <xsd:element ref="ns3:EC_Collab_DocumentLanguage"/>
                <xsd:element ref="ns3:EC_Collab_Status"/>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3" nillable="true" ma:displayName="Status" ma:default="Not Started" ma:hidden="true" ma:internalName="_Status">
      <xsd:simpleType>
        <xsd:union memberTypes="dms:Text">
          <xsd:simpleType>
            <xsd:restriction base="dms:Choice">
              <xsd:enumeration value="Not Started"/>
              <xsd:enumeration value="Draft"/>
              <xsd:enumeration value="Reviewed"/>
              <xsd:enumeration value="Scheduled"/>
              <xsd:enumeration value="Published"/>
              <xsd:enumeration value="Final"/>
              <xsd:enumeration value="Expired"/>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44d20bd9-b93d-44d1-b8c6-e29cb473e991" elementFormDefault="qualified">
    <xsd:import namespace="http://schemas.microsoft.com/office/2006/documentManagement/types"/>
    <xsd:import namespace="http://schemas.microsoft.com/office/infopath/2007/PartnerControls"/>
    <xsd:element name="EC_Collab_Reference" ma:index="12" nillable="true" ma:displayName="Reference" ma:internalName="EC_Collab_Reference">
      <xsd:simpleType>
        <xsd:restriction base="dms:Text"/>
      </xsd:simpleType>
    </xsd:element>
    <xsd:element name="EC_Collab_DocumentLanguage" ma:index="14" ma:displayName="Language" ma:default="EN" ma:internalName="EC_Collab_DocumentLanguage">
      <xsd:simpleType>
        <xsd:restriction base="dms:Choice">
          <xsd:enumeration value="BG"/>
          <xsd:enumeration value="ES"/>
          <xsd:enumeration value="CS"/>
          <xsd:enumeration value="DA"/>
          <xsd:enumeration value="DE"/>
          <xsd:enumeration value="ET"/>
          <xsd:enumeration value="EL"/>
          <xsd:enumeration value="EN"/>
          <xsd:enumeration value="FR"/>
          <xsd:enumeration value="GA"/>
          <xsd:enumeration value="IT"/>
          <xsd:enumeration value="LT"/>
          <xsd:enumeration value="LV"/>
          <xsd:enumeration value="HU"/>
          <xsd:enumeration value="MT"/>
          <xsd:enumeration value="NL"/>
          <xsd:enumeration value="PL"/>
          <xsd:enumeration value="PT"/>
          <xsd:enumeration value="RO"/>
          <xsd:enumeration value="SK"/>
          <xsd:enumeration value="SL"/>
          <xsd:enumeration value="FI"/>
          <xsd:enumeration value="SV"/>
          <xsd:enumeration value="HR"/>
          <xsd:enumeration value="MK"/>
          <xsd:enumeration value="TR"/>
          <xsd:enumeration value="EU"/>
          <xsd:enumeration value="CA"/>
          <xsd:enumeration value="GL"/>
          <xsd:enumeration value="AB"/>
          <xsd:enumeration value="AA"/>
          <xsd:enumeration value="AF"/>
          <xsd:enumeration value="AK"/>
          <xsd:enumeration value="SQ"/>
          <xsd:enumeration value="AM"/>
          <xsd:enumeration value="AR"/>
          <xsd:enumeration value="AN"/>
          <xsd:enumeration value="HY"/>
          <xsd:enumeration value="AS"/>
          <xsd:enumeration value="AV"/>
          <xsd:enumeration value="AE"/>
          <xsd:enumeration value="AY"/>
          <xsd:enumeration value="AZ"/>
          <xsd:enumeration value="BM"/>
          <xsd:enumeration value="BA"/>
          <xsd:enumeration value="BE"/>
          <xsd:enumeration value="BN"/>
          <xsd:enumeration value="BH"/>
          <xsd:enumeration value="BI"/>
          <xsd:enumeration value="NB"/>
          <xsd:enumeration value="BS"/>
          <xsd:enumeration value="BR"/>
          <xsd:enumeration value="MY"/>
          <xsd:enumeration value="KM"/>
          <xsd:enumeration value="CH"/>
          <xsd:enumeration value="CE"/>
          <xsd:enumeration value="NY"/>
          <xsd:enumeration value="ZH"/>
          <xsd:enumeration value="CU"/>
          <xsd:enumeration value="CV"/>
          <xsd:enumeration value="KW"/>
          <xsd:enumeration value="CO"/>
          <xsd:enumeration value="CR"/>
          <xsd:enumeration value="DV"/>
          <xsd:enumeration value="DZ"/>
          <xsd:enumeration value="EO"/>
          <xsd:enumeration value="EE"/>
          <xsd:enumeration value="FO"/>
          <xsd:enumeration value="FJ"/>
          <xsd:enumeration value="FF"/>
          <xsd:enumeration value="GD"/>
          <xsd:enumeration value="LG"/>
          <xsd:enumeration value="KA"/>
          <xsd:enumeration value="GN"/>
          <xsd:enumeration value="GU"/>
          <xsd:enumeration value="HT"/>
          <xsd:enumeration value="HA"/>
          <xsd:enumeration value="HE"/>
          <xsd:enumeration value="HZ"/>
          <xsd:enumeration value="HI"/>
          <xsd:enumeration value="HO"/>
          <xsd:enumeration value="IS"/>
          <xsd:enumeration value="IO"/>
          <xsd:enumeration value="IG"/>
          <xsd:enumeration value="ID"/>
          <xsd:enumeration value="IA"/>
          <xsd:enumeration value="IE"/>
          <xsd:enumeration value="IU"/>
          <xsd:enumeration value="IK"/>
          <xsd:enumeration value="JA"/>
          <xsd:enumeration value="JV"/>
          <xsd:enumeration value="KL"/>
          <xsd:enumeration value="KN"/>
          <xsd:enumeration value="KR"/>
          <xsd:enumeration value="KS"/>
          <xsd:enumeration value="KK"/>
          <xsd:enumeration value="KI"/>
          <xsd:enumeration value="RW"/>
          <xsd:enumeration value="KY"/>
          <xsd:enumeration value="KV"/>
          <xsd:enumeration value="KG"/>
          <xsd:enumeration value="KO"/>
          <xsd:enumeration value="KJ"/>
          <xsd:enumeration value="KU"/>
          <xsd:enumeration value="LO"/>
          <xsd:enumeration value="LA"/>
          <xsd:enumeration value="LI"/>
          <xsd:enumeration value="LN"/>
          <xsd:enumeration value="LU"/>
          <xsd:enumeration value="LB"/>
          <xsd:enumeration value="MG"/>
          <xsd:enumeration value="MS"/>
          <xsd:enumeration value="ML"/>
          <xsd:enumeration value="GV"/>
          <xsd:enumeration value="MI"/>
          <xsd:enumeration value="MR"/>
          <xsd:enumeration value="MH"/>
          <xsd:enumeration value="MN"/>
          <xsd:enumeration value="NA"/>
          <xsd:enumeration value="NV"/>
          <xsd:enumeration value="ND"/>
          <xsd:enumeration value="NR"/>
          <xsd:enumeration value="NG"/>
          <xsd:enumeration value="NE"/>
          <xsd:enumeration value="SE"/>
          <xsd:enumeration value="NO"/>
          <xsd:enumeration value="NN"/>
          <xsd:enumeration value="OC"/>
          <xsd:enumeration value="OJ"/>
          <xsd:enumeration value="OR"/>
          <xsd:enumeration value="OM"/>
          <xsd:enumeration value="OS"/>
          <xsd:enumeration value="PI"/>
          <xsd:enumeration value="PA"/>
          <xsd:enumeration value="FA"/>
          <xsd:enumeration value="PS"/>
          <xsd:enumeration value="QU"/>
          <xsd:enumeration value="RM"/>
          <xsd:enumeration value="RN"/>
          <xsd:enumeration value="RU"/>
          <xsd:enumeration value="SM"/>
          <xsd:enumeration value="SG"/>
          <xsd:enumeration value="SA"/>
          <xsd:enumeration value="SC"/>
          <xsd:enumeration value="SR"/>
          <xsd:enumeration value="SN"/>
          <xsd:enumeration value="II"/>
          <xsd:enumeration value="SD"/>
          <xsd:enumeration value="SI"/>
          <xsd:enumeration value="SO"/>
          <xsd:enumeration value="ST"/>
          <xsd:enumeration value="SU"/>
          <xsd:enumeration value="SW"/>
          <xsd:enumeration value="SS"/>
          <xsd:enumeration value="TL"/>
          <xsd:enumeration value="TY"/>
          <xsd:enumeration value="TG"/>
          <xsd:enumeration value="TA"/>
          <xsd:enumeration value="TT"/>
          <xsd:enumeration value="TE"/>
          <xsd:enumeration value="TH"/>
          <xsd:enumeration value="BO"/>
          <xsd:enumeration value="TI"/>
          <xsd:enumeration value="TO"/>
          <xsd:enumeration value="TS"/>
          <xsd:enumeration value="TN"/>
          <xsd:enumeration value="TK"/>
          <xsd:enumeration value="TW"/>
          <xsd:enumeration value="UG"/>
          <xsd:enumeration value="UK"/>
          <xsd:enumeration value="UR"/>
          <xsd:enumeration value="UZ"/>
          <xsd:enumeration value="VE"/>
          <xsd:enumeration value="VI"/>
          <xsd:enumeration value="VO"/>
          <xsd:enumeration value="WA"/>
          <xsd:enumeration value="CY"/>
          <xsd:enumeration value="FY"/>
          <xsd:enumeration value="WO"/>
          <xsd:enumeration value="XH"/>
          <xsd:enumeration value="YI"/>
          <xsd:enumeration value="YO"/>
          <xsd:enumeration value="ZA"/>
          <xsd:enumeration value="ZU"/>
        </xsd:restriction>
      </xsd:simpleType>
    </xsd:element>
    <xsd:element name="EC_Collab_Status" ma:index="15" ma:displayName="EC Status" ma:default="Not Started" ma:internalName="EC_Collab_Status">
      <xsd:simpleType>
        <xsd:restriction base="dms:Choice">
          <xsd:enumeration value="Not Started"/>
          <xsd:enumeration value="Draft"/>
          <xsd:enumeration value="Reviewed"/>
          <xsd:enumeration value="Scheduled"/>
          <xsd:enumeration value="Published"/>
          <xsd:enumeration value="Final"/>
          <xsd:enumeration value="Expired"/>
        </xsd:restriction>
      </xsd:simpleType>
    </xsd:element>
  </xsd:schema>
  <xsd:schema xmlns:xsd="http://www.w3.org/2001/XMLSchema" xmlns:xs="http://www.w3.org/2001/XMLSchema" xmlns:dms="http://schemas.microsoft.com/office/2006/documentManagement/types" xmlns:pc="http://schemas.microsoft.com/office/infopath/2007/PartnerControls" targetNamespace="0a0aeac8-6f62-421a-b37d-09c09a5e8553" elementFormDefault="qualified">
    <xsd:import namespace="http://schemas.microsoft.com/office/2006/documentManagement/types"/>
    <xsd:import namespace="http://schemas.microsoft.com/office/infopath/2007/PartnerControls"/>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9" ma:displayName="Author"/>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ma:index="8" ma:displayName="Subject"/>
        <xsd:element ref="dc:description" minOccurs="0" maxOccurs="1" ma:index="11" ma:displayName="Comments"/>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Status xmlns="http://schemas.microsoft.com/sharepoint/v3/fields" xsi:nil="true"/>
    <EC_Collab_DocumentLanguage xmlns="44d20bd9-b93d-44d1-b8c6-e29cb473e991"/>
    <EC_Collab_Status xmlns="44d20bd9-b93d-44d1-b8c6-e29cb473e991"/>
    <EC_Collab_Reference xmlns="44d20bd9-b93d-44d1-b8c6-e29cb473e991" xsi:nil="true"/>
    <_dlc_DocId xmlns="0a0aeac8-6f62-421a-b37d-09c09a5e8553" xsi:nil="true"/>
    <_dlc_DocIdUrl xmlns="0a0aeac8-6f62-421a-b37d-09c09a5e8553">
      <Url xsi:nil="true"/>
      <Description xsi:nil="true"/>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FE86BAA-543C-471F-BE0C-F7A3750046DA}">
  <ds:schemaRefs>
    <ds:schemaRef ds:uri="http://schemas.microsoft.com/sharepoint/events"/>
  </ds:schemaRefs>
</ds:datastoreItem>
</file>

<file path=customXml/itemProps2.xml><?xml version="1.0" encoding="utf-8"?>
<ds:datastoreItem xmlns:ds="http://schemas.openxmlformats.org/officeDocument/2006/customXml" ds:itemID="{E12553A5-3124-4EF3-A191-D298DBDD25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44d20bd9-b93d-44d1-b8c6-e29cb473e991"/>
    <ds:schemaRef ds:uri="0a0aeac8-6f62-421a-b37d-09c09a5e85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7154FE-4563-4562-A91D-379B50FE368D}">
  <ds:schemaRefs>
    <ds:schemaRef ds:uri="http://purl.org/dc/terms/"/>
    <ds:schemaRef ds:uri="44d20bd9-b93d-44d1-b8c6-e29cb473e991"/>
    <ds:schemaRef ds:uri="http://schemas.microsoft.com/office/2006/documentManagement/types"/>
    <ds:schemaRef ds:uri="http://schemas.microsoft.com/office/infopath/2007/PartnerControls"/>
    <ds:schemaRef ds:uri="http://purl.org/dc/elements/1.1/"/>
    <ds:schemaRef ds:uri="http://schemas.microsoft.com/office/2006/metadata/properties"/>
    <ds:schemaRef ds:uri="0a0aeac8-6f62-421a-b37d-09c09a5e8553"/>
    <ds:schemaRef ds:uri="http://schemas.openxmlformats.org/package/2006/metadata/core-properties"/>
    <ds:schemaRef ds:uri="http://schemas.microsoft.com/sharepoint/v3/fields"/>
    <ds:schemaRef ds:uri="http://www.w3.org/XML/1998/namespace"/>
    <ds:schemaRef ds:uri="http://purl.org/dc/dcmitype/"/>
  </ds:schemaRefs>
</ds:datastoreItem>
</file>

<file path=customXml/itemProps4.xml><?xml version="1.0" encoding="utf-8"?>
<ds:datastoreItem xmlns:ds="http://schemas.openxmlformats.org/officeDocument/2006/customXml" ds:itemID="{C21D302B-1C33-4679-9662-51CF73C3962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COOK</dc:creator>
  <cp:keywords/>
  <dc:description/>
  <cp:lastModifiedBy>PIIRTO Jukka (ESTAT)</cp:lastModifiedBy>
  <cp:lastPrinted>2021-07-14T15:17:05Z</cp:lastPrinted>
  <dcterms:created xsi:type="dcterms:W3CDTF">2013-05-03T13:33:21Z</dcterms:created>
  <dcterms:modified xsi:type="dcterms:W3CDTF">2021-07-27T06:23:08Z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0x010100258AA79CEB83498886A3A0868112325000CFE70E3DC5815C46841287F210C79903</vt:lpwstr>
  </property>
  <property fmtid="{D5CDD505-2E9C-101B-9397-08002B2CF9AE}" pid="3" name="_dlc_DocIdItemGuid">
    <vt:lpwstr>c1c19f06-309c-4cc6-abd0-9c6670edcf51</vt:lpwstr>
  </property>
</Properties>
</file>