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4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9.xml" ContentType="application/vnd.openxmlformats-officedocument.spreadsheetml.worksheet+xml"/>
  <Override PartName="/xl/drawings/drawing20.xml" ContentType="application/vnd.openxmlformats-officedocument.drawing+xml"/>
  <Override PartName="/xl/chartsheets/sheet10.xml" ContentType="application/vnd.openxmlformats-officedocument.spreadsheetml.chartsheet+xml"/>
  <Override PartName="/xl/drawings/drawing22.xml" ContentType="application/vnd.openxmlformats-officedocument.drawing+xml"/>
  <Override PartName="/xl/worksheets/sheet10.xml" ContentType="application/vnd.openxmlformats-officedocument.spreadsheetml.worksheet+xml"/>
  <Override PartName="/xl/drawings/drawing24.xml" ContentType="application/vnd.openxmlformats-officedocument.drawing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6.xml" ContentType="application/vnd.openxmlformats-officedocument.drawing+xml"/>
  <Override PartName="/xl/worksheets/sheet12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28.xml" ContentType="application/vnd.openxmlformats-officedocument.drawing+xml"/>
  <Override PartName="/xl/worksheets/sheet13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65426" yWindow="65426" windowWidth="23270" windowHeight="12590" tabRatio="838" activeTab="0"/>
  </bookViews>
  <sheets>
    <sheet name="Figures &amp; Tables" sheetId="24" r:id="rId1"/>
    <sheet name="DATA-1" sheetId="1" r:id="rId2"/>
    <sheet name="F1" sheetId="31" r:id="rId3"/>
    <sheet name="F4" sheetId="33" r:id="rId4"/>
    <sheet name="F5" sheetId="34" r:id="rId5"/>
    <sheet name="F9" sheetId="36" r:id="rId6"/>
    <sheet name="F13" sheetId="37" r:id="rId7"/>
    <sheet name="DATA-2" sheetId="2" r:id="rId8"/>
    <sheet name="F2" sheetId="38" r:id="rId9"/>
    <sheet name="F3" sheetId="39" r:id="rId10"/>
    <sheet name="DATA-3" sheetId="3" r:id="rId11"/>
    <sheet name="F-6" sheetId="11" r:id="rId12"/>
    <sheet name="DATA-4" sheetId="12" r:id="rId13"/>
    <sheet name="M1" sheetId="25" r:id="rId14"/>
    <sheet name="M2" sheetId="26" r:id="rId15"/>
    <sheet name="DATA-5" sheetId="13" r:id="rId16"/>
    <sheet name="F8" sheetId="42" r:id="rId17"/>
    <sheet name="F10" sheetId="50" r:id="rId18"/>
    <sheet name="F11" sheetId="43" r:id="rId19"/>
    <sheet name="F12" sheetId="51" r:id="rId20"/>
    <sheet name="DATA-6" sheetId="17" r:id="rId21"/>
    <sheet name="F15" sheetId="45" r:id="rId22"/>
    <sheet name="DATA-7" sheetId="20" r:id="rId23"/>
    <sheet name="F-7" sheetId="27" r:id="rId24"/>
    <sheet name="DATA-8" sheetId="22" r:id="rId25"/>
    <sheet name="F14" sheetId="49" r:id="rId26"/>
  </sheets>
  <definedNames/>
  <calcPr calcId="162913"/>
  <extLst/>
</workbook>
</file>

<file path=xl/sharedStrings.xml><?xml version="1.0" encoding="utf-8"?>
<sst xmlns="http://schemas.openxmlformats.org/spreadsheetml/2006/main" count="1653" uniqueCount="337">
  <si>
    <t>Source of data</t>
  </si>
  <si>
    <t>Eurostat</t>
  </si>
  <si>
    <t>UNIT</t>
  </si>
  <si>
    <t>GEO</t>
  </si>
  <si>
    <t>:</t>
  </si>
  <si>
    <t>Imports</t>
  </si>
  <si>
    <t>Nuclear heat</t>
  </si>
  <si>
    <t>Exports</t>
  </si>
  <si>
    <t>TIME</t>
  </si>
  <si>
    <t>Electricity</t>
  </si>
  <si>
    <t>Other</t>
  </si>
  <si>
    <t>Non-renewable waste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</si>
  <si>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</si>
  <si>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</si>
  <si>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</si>
  <si>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</si>
  <si>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</si>
  <si>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</si>
  <si>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</si>
  <si>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</si>
  <si>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</si>
  <si>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</si>
  <si>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</si>
  <si>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</si>
  <si>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</si>
  <si>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</si>
  <si>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</si>
  <si>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</si>
  <si>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</si>
  <si>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</si>
  <si>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</si>
  <si>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</si>
  <si>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</si>
  <si>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</si>
  <si>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</si>
  <si>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</si>
  <si>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</si>
  <si>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</si>
  <si>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</si>
  <si>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Norway</t>
  </si>
  <si>
    <t>Montenegro</t>
  </si>
  <si>
    <t>Albania</t>
  </si>
  <si>
    <t>Serbia</t>
  </si>
  <si>
    <t>Moldova</t>
  </si>
  <si>
    <t>Ukraine</t>
  </si>
  <si>
    <t>Gross inland consumption</t>
  </si>
  <si>
    <t>GEO/TIME</t>
  </si>
  <si>
    <t>AGE</t>
  </si>
  <si>
    <t>Total</t>
  </si>
  <si>
    <t>SEX</t>
  </si>
  <si>
    <t>Germany (until 1990 former territory of the FRG)</t>
  </si>
  <si>
    <t>Bosnia and Herzegovina</t>
  </si>
  <si>
    <t>Kosovo (under United Nations Security Council Resolution 1244/99)</t>
  </si>
  <si>
    <t>Georgia</t>
  </si>
  <si>
    <t>Energy transformation</t>
  </si>
  <si>
    <t>Non-energy use</t>
  </si>
  <si>
    <t>Industry sector</t>
  </si>
  <si>
    <t>Services</t>
  </si>
  <si>
    <t>Industry</t>
  </si>
  <si>
    <t>Road transport</t>
  </si>
  <si>
    <t>Other transport</t>
  </si>
  <si>
    <t>CLV10_MEUR - Chain linked volumes (2010), million euro</t>
  </si>
  <si>
    <t>B1GQ - Gross domestic product at market prices</t>
  </si>
  <si>
    <t>NA_ITEM</t>
  </si>
  <si>
    <t>GEO/UNIT</t>
  </si>
  <si>
    <t>CP_MEUR - Current prices, million euro</t>
  </si>
  <si>
    <t>CLV05_MEUR - Chain linked volumes (2005), million euro</t>
  </si>
  <si>
    <t>Special value:</t>
  </si>
  <si>
    <t>not available</t>
  </si>
  <si>
    <t>Total (all fuels)</t>
  </si>
  <si>
    <t>Solid fossil fuels</t>
  </si>
  <si>
    <t>Net imports</t>
  </si>
  <si>
    <t>Consumption</t>
  </si>
  <si>
    <t>Import dependency</t>
  </si>
  <si>
    <t>Self sufficiency</t>
  </si>
  <si>
    <t>(%)</t>
  </si>
  <si>
    <t>Natural gas</t>
  </si>
  <si>
    <t>Naphtha</t>
  </si>
  <si>
    <t>Crude oil</t>
  </si>
  <si>
    <t>Fuel oil</t>
  </si>
  <si>
    <t>Households</t>
  </si>
  <si>
    <t>Transport</t>
  </si>
  <si>
    <t>Inland waterways</t>
  </si>
  <si>
    <t>Rail</t>
  </si>
  <si>
    <t>Domestic aviation</t>
  </si>
  <si>
    <t>Road</t>
  </si>
  <si>
    <t>International aviation</t>
  </si>
  <si>
    <t>NRG_BAL</t>
  </si>
  <si>
    <t>Primary production</t>
  </si>
  <si>
    <t>Oil and petroleum products (excluding biofuel portion)</t>
  </si>
  <si>
    <t>Renewables and biofuels</t>
  </si>
  <si>
    <t>Heat</t>
  </si>
  <si>
    <t>SIEC/TIME</t>
  </si>
  <si>
    <r>
      <t>Source:</t>
    </r>
    <r>
      <rPr>
        <sz val="9"/>
        <color theme="1"/>
        <rFont val="Arial"/>
        <family val="2"/>
      </rPr>
      <t xml:space="preserve"> Eurostat (online data code: nrg_bal_c)</t>
    </r>
  </si>
  <si>
    <t>Final consumption - non-energy use</t>
  </si>
  <si>
    <t>Final consumption - energy use</t>
  </si>
  <si>
    <t>Manufactured gases</t>
  </si>
  <si>
    <t>Peat and peat products</t>
  </si>
  <si>
    <t>Oil shale and oil sands</t>
  </si>
  <si>
    <t>GEO/SIEC</t>
  </si>
  <si>
    <t>Czechia</t>
  </si>
  <si>
    <t>North Macedonia</t>
  </si>
  <si>
    <t>SIEC</t>
  </si>
  <si>
    <r>
      <t>Source:</t>
    </r>
    <r>
      <rPr>
        <sz val="9"/>
        <color theme="1"/>
        <rFont val="Arial"/>
        <family val="2"/>
      </rPr>
      <t xml:space="preserve"> Eurostat (online data codes: nrg_bal_s, nama_10_gdp)</t>
    </r>
  </si>
  <si>
    <t>NRG_BAL/TIME</t>
  </si>
  <si>
    <t>Transformation input - energy use</t>
  </si>
  <si>
    <t>Transformation output</t>
  </si>
  <si>
    <t>Energy sector - energy use</t>
  </si>
  <si>
    <t>Final consumption - industry sector - energy use</t>
  </si>
  <si>
    <t>Final consumption - transport sector - energy use</t>
  </si>
  <si>
    <t>Final consumption - transport sector - road - energy use</t>
  </si>
  <si>
    <t>Final consumption - other sectors - energy use</t>
  </si>
  <si>
    <t>Final consumption - other sectors - households - energy use</t>
  </si>
  <si>
    <t>Final consumption - other sectors - commercial and public services - energy use</t>
  </si>
  <si>
    <r>
      <t>Source:</t>
    </r>
    <r>
      <rPr>
        <sz val="9"/>
        <color theme="1"/>
        <rFont val="Arial"/>
        <family val="2"/>
      </rPr>
      <t xml:space="preserve"> Eurostat (online data code: nrg_bal_s)</t>
    </r>
  </si>
  <si>
    <t>Final consumption - transport sector - rail - energy use</t>
  </si>
  <si>
    <t>Final consumption - transport sector - domestic aviation - energy use</t>
  </si>
  <si>
    <t>Final consumption - transport sector - domestic navigation - energy use</t>
  </si>
  <si>
    <r>
      <t>Source:</t>
    </r>
    <r>
      <rPr>
        <sz val="9"/>
        <color theme="1"/>
        <rFont val="Arial"/>
        <family val="2"/>
      </rPr>
      <t xml:space="preserve"> Eurostat (online data codes: nrg_bal_s, demo_pjan)</t>
    </r>
  </si>
  <si>
    <t>International maritime bunkers</t>
  </si>
  <si>
    <t>Oil and petroleum products</t>
  </si>
  <si>
    <t>Gas oil and diesel oil</t>
  </si>
  <si>
    <t>Motor gasoline</t>
  </si>
  <si>
    <r>
      <t>Source:</t>
    </r>
    <r>
      <rPr>
        <sz val="9"/>
        <rFont val="Arial"/>
        <family val="2"/>
      </rPr>
      <t xml:space="preserve"> Eurostat (online data code: nrg_bal_c)</t>
    </r>
  </si>
  <si>
    <r>
      <t>Source:</t>
    </r>
    <r>
      <rPr>
        <sz val="9"/>
        <rFont val="Arial"/>
        <family val="2"/>
      </rPr>
      <t xml:space="preserve"> Eurostat (online data code: nrg_bal_s)</t>
    </r>
  </si>
  <si>
    <t>Domestic production and stock changes</t>
  </si>
  <si>
    <t>Other (¹)</t>
  </si>
  <si>
    <t>Figure 13: Non-energy consumption by fuel, EU-27, 1990-2018</t>
  </si>
  <si>
    <t>European Union - 27 countries (from 2020)</t>
  </si>
  <si>
    <t>Total petroleum products</t>
  </si>
  <si>
    <t>Gas</t>
  </si>
  <si>
    <t>Note: the light coloured proportion of the column shows net imports with respect to gross inland energy consumption (including international maritime bunkers), which is represented by total column height.</t>
  </si>
  <si>
    <t>(¹) No data for 1990.</t>
  </si>
  <si>
    <t>Serbia (¹)</t>
  </si>
  <si>
    <t>Montenegro (¹)</t>
  </si>
  <si>
    <t>Georgia (¹)</t>
  </si>
  <si>
    <t>Population</t>
  </si>
  <si>
    <r>
      <t>Source:</t>
    </r>
    <r>
      <rPr>
        <sz val="9"/>
        <rFont val="Arial"/>
        <family val="2"/>
      </rPr>
      <t xml:space="preserve"> Eurostat (online data codes: nrg_ind_ei)</t>
    </r>
  </si>
  <si>
    <t>2017/2018</t>
  </si>
  <si>
    <t>Share total 2018</t>
  </si>
  <si>
    <t>1990/2018</t>
  </si>
  <si>
    <t>2008/2018</t>
  </si>
  <si>
    <t>* This designation is without prejudice to positions on status, and is in line with UNSCR 1244 and the ICJ Opinion on the Kosovo Declaration of Independence.</t>
  </si>
  <si>
    <t>Kosovo*</t>
  </si>
  <si>
    <t>Kosovo* (¹)</t>
  </si>
  <si>
    <t>2018/2019</t>
  </si>
  <si>
    <t>2009-2019</t>
  </si>
  <si>
    <t>Share in total 2019</t>
  </si>
  <si>
    <t>1990/2019</t>
  </si>
  <si>
    <t>2009/2019</t>
  </si>
  <si>
    <t>Share</t>
  </si>
  <si>
    <t>2019-2009</t>
  </si>
  <si>
    <t>2019-2014</t>
  </si>
  <si>
    <t>EU</t>
  </si>
  <si>
    <t>EU average per capita</t>
  </si>
  <si>
    <t>2019/2007</t>
  </si>
  <si>
    <t>2008/1990</t>
  </si>
  <si>
    <t>2009/2008</t>
  </si>
  <si>
    <t>2019/2008</t>
  </si>
  <si>
    <t>2019/1990</t>
  </si>
  <si>
    <t>Figure 14: Energy dependency by fuel, EU, in selected years, 1990-2020</t>
  </si>
  <si>
    <t>Terajoule (TJ)</t>
  </si>
  <si>
    <t>Petajoule (PJ)</t>
  </si>
  <si>
    <t>Gross available energy</t>
  </si>
  <si>
    <t>Terajoule</t>
  </si>
  <si>
    <t>CP_MPPS_EU27_2020 - Current prices, million purchasing power standards (PPS, EU27 from 2020)</t>
  </si>
  <si>
    <t>(Gigajoule per thousand EUR PPS)</t>
  </si>
  <si>
    <t>(gigajoule per thousand EUR PPS)</t>
  </si>
  <si>
    <t>[Gross available energy divided by GDP PPS]</t>
  </si>
  <si>
    <t>Petajoules</t>
  </si>
  <si>
    <t>(% of total, based on terajoules)</t>
  </si>
  <si>
    <t>(terajoules)</t>
  </si>
  <si>
    <t>(terajoules per capita)</t>
  </si>
  <si>
    <t>1990/2020</t>
  </si>
  <si>
    <t>Share total 2020</t>
  </si>
  <si>
    <t>2010/2020</t>
  </si>
  <si>
    <t>2020/2007</t>
  </si>
  <si>
    <t>(1990 = 100, based on terajoules)</t>
  </si>
  <si>
    <t>2008/2020</t>
  </si>
  <si>
    <t>2020/1990</t>
  </si>
  <si>
    <t>2020/2019</t>
  </si>
  <si>
    <t>(terajoule)</t>
  </si>
  <si>
    <t>(kilogram of oil equivalent per € thousand)</t>
  </si>
  <si>
    <t>Open product page</t>
  </si>
  <si>
    <t>Open in Data Browser</t>
  </si>
  <si>
    <t xml:space="preserve">Last update of data: </t>
  </si>
  <si>
    <t>28/04/2023 11:00</t>
  </si>
  <si>
    <t xml:space="preserve">Last change of data structure: </t>
  </si>
  <si>
    <t>24/03/2023 23:00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</si>
  <si>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</si>
  <si>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</si>
  <si>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</si>
  <si>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</si>
  <si>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</si>
  <si>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</si>
  <si>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</si>
  <si>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</si>
  <si>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</si>
  <si>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</si>
  <si>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</si>
  <si>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</si>
  <si>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</si>
  <si>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</si>
  <si>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</si>
  <si>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</si>
  <si>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</si>
  <si>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</si>
  <si>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</si>
  <si>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</si>
  <si>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</si>
  <si>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</si>
  <si>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</si>
  <si>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</si>
  <si>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</si>
  <si>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</si>
  <si>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</si>
  <si>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</si>
  <si>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</si>
  <si>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</si>
  <si>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</si>
  <si>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</si>
  <si>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Complete energy balances [NRG_BAL_C__custom_6166520]</t>
  </si>
  <si>
    <t>2020/2021</t>
  </si>
  <si>
    <t>2011-2021</t>
  </si>
  <si>
    <t>1990/2021</t>
  </si>
  <si>
    <t>Figure 1: Primary energy production by fuel, EU, 1990-2021</t>
  </si>
  <si>
    <t>Figure 4: Gross available energy by fuel, EU, 1990-2021</t>
  </si>
  <si>
    <t>Figure 5: Gross available energy by fuel, EU, 1990-2021</t>
  </si>
  <si>
    <t>Figure 9: Final energy consumption by fuel, EU, 1990-2021</t>
  </si>
  <si>
    <t>Share total 2021</t>
  </si>
  <si>
    <t>Complete energy balances [NRG_BAL_C__custom_6167407]</t>
  </si>
  <si>
    <t>Figure 2: Imports of selected energy products, EU, 1990-2021</t>
  </si>
  <si>
    <t>Figure 3: Exports of selected energy products, EU, 1990-2021</t>
  </si>
  <si>
    <t>Türkiye</t>
  </si>
  <si>
    <t>Complete energy balances [NRG_BAL_C__custom_6168045]</t>
  </si>
  <si>
    <t>Figure 6: Gross available energy by fuel, 2021</t>
  </si>
  <si>
    <t>MAP DATA 2021
energy per capita</t>
  </si>
  <si>
    <t>MAP DATA 2021
energy per GDP PPS</t>
  </si>
  <si>
    <t>Population on 1 January by age and sex [DEMO_PJAN__custom_6168709]</t>
  </si>
  <si>
    <t>04/04/2023 23:00</t>
  </si>
  <si>
    <t>22/02/2023 11:00</t>
  </si>
  <si>
    <t>From 2020</t>
  </si>
  <si>
    <t>GDP and main components (output, expenditure and income) [NAMA_10_GDP__custom_6168792]</t>
  </si>
  <si>
    <t>10/05/2023 23:00</t>
  </si>
  <si>
    <t>16/02/2023 23:00</t>
  </si>
  <si>
    <t>First table data copied from previous sheet</t>
  </si>
  <si>
    <t>Y</t>
  </si>
  <si>
    <t>N</t>
  </si>
  <si>
    <t>Euro Area (Y/N)</t>
  </si>
  <si>
    <t>Map 1: Energy consumption per capita, 2021</t>
  </si>
  <si>
    <t>Map 2: Energy intensity of the economy, 2021</t>
  </si>
  <si>
    <t>(gigajoule per person)</t>
  </si>
  <si>
    <t>Gigajoule (GJ) per person</t>
  </si>
  <si>
    <t>Complete energy balances [NRG_BAL_C__custom_6179587]</t>
  </si>
  <si>
    <t>Data extracted on 12/05/2023 14:40:43 from [ESTAT]</t>
  </si>
  <si>
    <t xml:space="preserve">Dataset: </t>
  </si>
  <si>
    <t xml:space="preserve">Last updated: </t>
  </si>
  <si>
    <t>Time frequency</t>
  </si>
  <si>
    <t>Annual</t>
  </si>
  <si>
    <t>Standard international energy product classification (SIEC)</t>
  </si>
  <si>
    <t>Unit of measure</t>
  </si>
  <si>
    <t>Geopolitical entity (reporting)</t>
  </si>
  <si>
    <t>Figure 8: Structural shares of energy use in main categories of energy balances, EU, 1990-2021</t>
  </si>
  <si>
    <t>Figure 11: Final energy consumption by sector, EU, 1990-2021</t>
  </si>
  <si>
    <t>Figure 10: Final energy consumption by sector, EU, 2021</t>
  </si>
  <si>
    <t>Data linked to DATA-5</t>
  </si>
  <si>
    <t>Simplified energy balances [NRG_BAL_S__custom_6180646]</t>
  </si>
  <si>
    <t>Data extracted on 12/05/2023 15:45:40 from [ESTAT]</t>
  </si>
  <si>
    <t>Figure 12: Energy consumption by transport mode, EU, 1990-2021</t>
  </si>
  <si>
    <t>Figure 15: Energy intensity of the economy, in selected years, 2010-2021</t>
  </si>
  <si>
    <t>[Gross available energy divided by GDP - Chain linked volumes (2010)]</t>
  </si>
  <si>
    <t>Energy intensity [NRG_IND_EI__custom_6180875]</t>
  </si>
  <si>
    <t>Data extracted on 12/05/2023 15:58:17 from [ESTAT]</t>
  </si>
  <si>
    <t>28/04/2023 12:15</t>
  </si>
  <si>
    <t>Energy balance</t>
  </si>
  <si>
    <t>Energy intensity of GDP in chain linked volumes (2010)</t>
  </si>
  <si>
    <t>Kilograms of oil equivalent (KGOE) per thousand euro</t>
  </si>
  <si>
    <t>Data extracted on 12/05/2023 16:17:39 from [ESTAT]</t>
  </si>
  <si>
    <t>Simplified energy balances [NRG_BAL_S__custom_6181170]</t>
  </si>
  <si>
    <t>Population on 1 January by age and sex [DEMO_PJAN__custom_6182055]</t>
  </si>
  <si>
    <t>Data extracted on 12/05/2023 17:11:39 from [ESTAT]</t>
  </si>
  <si>
    <t>Number</t>
  </si>
  <si>
    <t>Age class</t>
  </si>
  <si>
    <t>Sex</t>
  </si>
  <si>
    <t>Figure 7: Gross available energy per capita, 1990 and 2021</t>
  </si>
  <si>
    <t>Simplified energy balances [NRG_BAL_S__custom_6201413]</t>
  </si>
  <si>
    <t>Data extracted on 15/05/2023 09:14:38 from [ESTAT]</t>
  </si>
  <si>
    <t>NRG_BAL (Labels)</t>
  </si>
  <si>
    <t>SIEC (Labels)</t>
  </si>
  <si>
    <t/>
  </si>
  <si>
    <t>Share in total 2021</t>
  </si>
  <si>
    <t>2019/2021</t>
  </si>
  <si>
    <t>2011/2021</t>
  </si>
  <si>
    <t>2009-2008</t>
  </si>
  <si>
    <t>Transport activities</t>
  </si>
  <si>
    <t>2021/2006</t>
  </si>
  <si>
    <t>(¹) International aviation and maritime bunkers are excluded from category Final energy consumption for transport.</t>
  </si>
  <si>
    <t>Figure 13: Non-energy consumption by fuel, EU, 1990-2021</t>
  </si>
  <si>
    <t>Figure 14: Energy dependency by fuel, EU, in selected years, 1990-2021</t>
  </si>
  <si>
    <t>BE</t>
  </si>
  <si>
    <t>CZ</t>
  </si>
  <si>
    <t>DE</t>
  </si>
  <si>
    <t>GE</t>
  </si>
  <si>
    <t>ES</t>
  </si>
  <si>
    <t>FR</t>
  </si>
  <si>
    <t>IT</t>
  </si>
  <si>
    <t>CY</t>
  </si>
  <si>
    <t>LU</t>
  </si>
  <si>
    <t>HU</t>
  </si>
  <si>
    <t>NE</t>
  </si>
  <si>
    <t>RO</t>
  </si>
  <si>
    <t>FI</t>
  </si>
  <si>
    <t>NO</t>
  </si>
  <si>
    <t>BG</t>
  </si>
  <si>
    <t>DK</t>
  </si>
  <si>
    <t>EE</t>
  </si>
  <si>
    <t>IE</t>
  </si>
  <si>
    <t>EL</t>
  </si>
  <si>
    <t>HR</t>
  </si>
  <si>
    <t>LV</t>
  </si>
  <si>
    <t>LT</t>
  </si>
  <si>
    <t>MT</t>
  </si>
  <si>
    <t>NL</t>
  </si>
  <si>
    <t>AT</t>
  </si>
  <si>
    <t>PL</t>
  </si>
  <si>
    <t>PT</t>
  </si>
  <si>
    <t>SI</t>
  </si>
  <si>
    <t>SK</t>
  </si>
  <si>
    <t>SE</t>
  </si>
  <si>
    <t>IS</t>
  </si>
  <si>
    <t>MD</t>
  </si>
  <si>
    <t>MK</t>
  </si>
  <si>
    <t>AL</t>
  </si>
  <si>
    <t>RS</t>
  </si>
  <si>
    <t>TK</t>
  </si>
  <si>
    <t>XK</t>
  </si>
  <si>
    <t>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</si>
</sst>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(* #,##0.00_);_(* \(#,##0.00\);_(* &quot;-&quot;??_);_(@_)"/>
    <numFmt numFmtId="165" formatCode="_-* #,##0.00\ _€_-;\-* #,##0.00\ _€_-;_-* &quot;-&quot;??\ _€_-;_-@_-"/>
    <numFmt numFmtId="166" formatCode="dd\.mm\.yy"/>
    <numFmt numFmtId="167" formatCode="_-* #,##0\ _€_-;\-* #,##0\ _€_-;_-* &quot;-&quot;??\ _€_-;_-@_-"/>
    <numFmt numFmtId="168" formatCode="0.0%"/>
    <numFmt numFmtId="169" formatCode="#,##0.0000"/>
    <numFmt numFmtId="170" formatCode="\+0.0%;\-0.0%;0%"/>
    <numFmt numFmtId="171" formatCode="0.0"/>
    <numFmt numFmtId="172" formatCode="#,##0.0"/>
    <numFmt numFmtId="173" formatCode="#,##0.0_i"/>
    <numFmt numFmtId="174" formatCode="_-* #,##0.00\ [$€]_-;\-* #,##0.00\ [$€]_-;_-* &quot;-&quot;??\ [$€]_-;_-@_-"/>
    <numFmt numFmtId="175" formatCode="#,###,##0"/>
    <numFmt numFmtId="176" formatCode="#,##0.0_ ;\-#,##0.0\ "/>
    <numFmt numFmtId="177" formatCode="#,##0.000"/>
    <numFmt numFmtId="178" formatCode="#\ ##0.0"/>
    <numFmt numFmtId="179" formatCode="#\ ###\ ##0.0"/>
    <numFmt numFmtId="180" formatCode="#,##0.##########"/>
  </numFmts>
  <fonts count="64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6"/>
      <name val="Arial"/>
      <family val="2"/>
    </font>
    <font>
      <sz val="9"/>
      <color theme="6"/>
      <name val="Arial"/>
      <family val="2"/>
    </font>
    <font>
      <b/>
      <sz val="9"/>
      <color theme="7"/>
      <name val="Arial"/>
      <family val="2"/>
    </font>
    <font>
      <sz val="9"/>
      <color theme="7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u val="single"/>
      <sz val="10"/>
      <color theme="10"/>
      <name val="Arial"/>
      <family val="2"/>
    </font>
    <font>
      <u val="single"/>
      <sz val="9"/>
      <color theme="1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etica"/>
      <family val="2"/>
    </font>
    <font>
      <sz val="8"/>
      <color theme="1"/>
      <name val="Arial Narrow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i/>
      <sz val="9"/>
      <color theme="1"/>
      <name val="Arial"/>
      <family val="2"/>
    </font>
    <font>
      <sz val="9"/>
      <color indexed="10"/>
      <name val="Arial"/>
      <family val="2"/>
    </font>
    <font>
      <sz val="9"/>
      <color indexed="18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9"/>
      <color rgb="FFFF0000"/>
      <name val="Arial"/>
      <family val="2"/>
    </font>
    <font>
      <b/>
      <sz val="11"/>
      <name val="Arial"/>
      <family val="2"/>
    </font>
    <font>
      <u val="single"/>
      <sz val="9"/>
      <color indexed="12"/>
      <name val="Arial"/>
      <family val="2"/>
    </font>
    <font>
      <b/>
      <sz val="9"/>
      <color indexed="9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theme="5"/>
      <name val="Arial"/>
      <family val="2"/>
    </font>
    <font>
      <b/>
      <sz val="18"/>
      <name val="Arial"/>
      <family val="2"/>
    </font>
    <font>
      <i/>
      <sz val="16"/>
      <name val="Arial"/>
      <family val="2"/>
    </font>
    <font>
      <sz val="10"/>
      <color rgb="FF000000"/>
      <name val="Arial"/>
      <family val="2"/>
    </font>
    <font>
      <i/>
      <sz val="14"/>
      <name val="Arial"/>
      <family val="2"/>
    </font>
    <font>
      <sz val="1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darkTrellis"/>
    </fill>
    <fill>
      <patternFill patternType="solid">
        <fgColor indexed="41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0096DC"/>
        <bgColor indexed="64"/>
      </patternFill>
    </fill>
    <fill>
      <patternFill patternType="mediumGray">
        <bgColor indexed="22"/>
      </patternFill>
    </fill>
  </fills>
  <borders count="4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>
        <color rgb="FF000000"/>
      </top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/>
      <right/>
      <top style="thin"/>
      <bottom style="thin">
        <color rgb="FF000000"/>
      </bottom>
    </border>
    <border>
      <left style="medium"/>
      <right/>
      <top style="thin"/>
      <bottom style="thin">
        <color rgb="FF000000"/>
      </bottom>
    </border>
    <border>
      <left/>
      <right style="medium"/>
      <top style="thin"/>
      <bottom style="thin">
        <color rgb="FF000000"/>
      </bottom>
    </border>
    <border>
      <left style="medium"/>
      <right/>
      <top/>
      <bottom style="hair">
        <color rgb="FFC0C0C0"/>
      </bottom>
    </border>
    <border>
      <left/>
      <right style="medium"/>
      <top/>
      <bottom style="hair">
        <color rgb="FFC0C0C0"/>
      </bottom>
    </border>
    <border>
      <left style="medium"/>
      <right/>
      <top style="hair">
        <color rgb="FFC0C0C0"/>
      </top>
      <bottom style="hair">
        <color rgb="FFC0C0C0"/>
      </bottom>
    </border>
    <border>
      <left/>
      <right style="medium"/>
      <top style="hair">
        <color rgb="FFC0C0C0"/>
      </top>
      <bottom style="hair">
        <color rgb="FFC0C0C0"/>
      </bottom>
    </border>
    <border>
      <left/>
      <right style="medium"/>
      <top style="hair">
        <color rgb="FFC0C0C0"/>
      </top>
      <bottom/>
    </border>
    <border>
      <left style="medium"/>
      <right/>
      <top style="hair">
        <color rgb="FFC0C0C0"/>
      </top>
      <bottom style="thin">
        <color rgb="FF000000"/>
      </bottom>
    </border>
    <border>
      <left/>
      <right style="medium"/>
      <top style="hair">
        <color rgb="FFC0C0C0"/>
      </top>
      <bottom style="thin">
        <color rgb="FF000000"/>
      </bottom>
    </border>
    <border>
      <left style="medium"/>
      <right/>
      <top/>
      <bottom/>
    </border>
    <border>
      <left style="medium"/>
      <right/>
      <top style="hair">
        <color rgb="FFC0C0C0"/>
      </top>
      <bottom style="medium"/>
    </border>
    <border>
      <left/>
      <right style="medium"/>
      <top style="hair">
        <color rgb="FFC0C0C0"/>
      </top>
      <bottom style="medium"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>
        <color rgb="FF000000"/>
      </top>
      <bottom style="thin"/>
    </border>
    <border>
      <left style="medium"/>
      <right/>
      <top style="hair">
        <color rgb="FFC0C0C0"/>
      </top>
      <bottom/>
    </border>
    <border>
      <left/>
      <right/>
      <top style="medium"/>
      <bottom/>
    </border>
  </borders>
  <cellStyleXfs count="2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Font="0" applyBorder="0" applyAlignment="0"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1" fillId="0" borderId="0">
      <alignment/>
      <protection/>
    </xf>
    <xf numFmtId="164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0" fontId="2" fillId="0" borderId="0">
      <alignment/>
      <protection/>
    </xf>
    <xf numFmtId="173" fontId="6" fillId="0" borderId="0" applyFill="0" applyBorder="0" applyProtection="0">
      <alignment horizontal="right"/>
    </xf>
    <xf numFmtId="173" fontId="18" fillId="0" borderId="0" applyFill="0" applyBorder="0" applyProtection="0">
      <alignment horizontal="right"/>
    </xf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0" borderId="1" applyNumberFormat="0" applyFont="0" applyFill="0" applyBorder="0" applyProtection="0">
      <alignment horizontal="left" vertical="center"/>
    </xf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2" applyNumberFormat="0" applyAlignment="0" applyProtection="0"/>
    <xf numFmtId="0" fontId="23" fillId="4" borderId="0" applyNumberFormat="0" applyBorder="0" applyAlignment="0" applyProtection="0"/>
    <xf numFmtId="0" fontId="24" fillId="20" borderId="3" applyNumberFormat="0" applyAlignment="0" applyProtection="0"/>
    <xf numFmtId="4" fontId="25" fillId="0" borderId="4" applyFill="0" applyBorder="0" applyProtection="0">
      <alignment horizontal="right" vertical="center"/>
    </xf>
    <xf numFmtId="0" fontId="24" fillId="20" borderId="3" applyNumberFormat="0" applyAlignment="0" applyProtection="0"/>
    <xf numFmtId="0" fontId="24" fillId="20" borderId="3" applyNumberFormat="0" applyAlignment="0" applyProtection="0"/>
    <xf numFmtId="0" fontId="26" fillId="21" borderId="5" applyNumberFormat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22" borderId="0" applyNumberFormat="0" applyFont="0" applyBorder="0" applyAlignment="0" applyProtection="0"/>
    <xf numFmtId="0" fontId="27" fillId="2" borderId="3" applyNumberFormat="0" applyAlignment="0" applyProtection="0"/>
    <xf numFmtId="0" fontId="28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29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3" fillId="23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37" fillId="0" borderId="11" applyNumberFormat="0" applyFill="0" applyAlignment="0" applyProtection="0"/>
    <xf numFmtId="0" fontId="38" fillId="24" borderId="0" applyNumberFormat="0" applyBorder="0" applyAlignment="0" applyProtection="0"/>
    <xf numFmtId="0" fontId="17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 applyNumberFormat="0" applyFont="0" applyFill="0" applyBorder="0" applyAlignment="0" applyProtection="0"/>
    <xf numFmtId="0" fontId="17" fillId="0" borderId="0">
      <alignment/>
      <protection/>
    </xf>
    <xf numFmtId="0" fontId="6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4" fontId="20" fillId="0" borderId="12" applyFill="0" applyBorder="0" applyProtection="0">
      <alignment horizontal="right" vertical="center"/>
    </xf>
    <xf numFmtId="0" fontId="20" fillId="0" borderId="12" applyNumberFormat="0" applyFill="0" applyAlignment="0" applyProtection="0"/>
    <xf numFmtId="0" fontId="39" fillId="20" borderId="0" applyNumberFormat="0" applyFon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5" borderId="13" applyNumberFormat="0" applyFont="0" applyAlignment="0" applyProtection="0"/>
    <xf numFmtId="0" fontId="1" fillId="25" borderId="13" applyNumberFormat="0" applyFont="0" applyAlignment="0" applyProtection="0"/>
    <xf numFmtId="0" fontId="1" fillId="25" borderId="13" applyNumberFormat="0" applyFont="0" applyAlignment="0" applyProtection="0"/>
    <xf numFmtId="173" fontId="3" fillId="0" borderId="0" applyFill="0" applyBorder="0" applyProtection="0">
      <alignment horizontal="right"/>
    </xf>
    <xf numFmtId="173" fontId="6" fillId="0" borderId="0" applyFill="0" applyBorder="0" applyProtection="0">
      <alignment horizontal="right"/>
    </xf>
    <xf numFmtId="173" fontId="6" fillId="0" borderId="0" applyFill="0" applyBorder="0" applyProtection="0">
      <alignment horizontal="right"/>
    </xf>
    <xf numFmtId="173" fontId="40" fillId="0" borderId="0" applyFill="0" applyBorder="0" applyProtection="0">
      <alignment horizontal="right"/>
    </xf>
    <xf numFmtId="173" fontId="6" fillId="0" borderId="0" applyFill="0" applyBorder="0" applyProtection="0">
      <alignment horizontal="right"/>
    </xf>
    <xf numFmtId="173" fontId="3" fillId="0" borderId="0" applyFill="0" applyBorder="0" applyProtection="0">
      <alignment horizontal="right"/>
    </xf>
    <xf numFmtId="0" fontId="22" fillId="20" borderId="2" applyNumberFormat="0" applyAlignment="0" applyProtection="0"/>
    <xf numFmtId="0" fontId="22" fillId="20" borderId="2" applyNumberFormat="0" applyAlignment="0" applyProtection="0"/>
    <xf numFmtId="0" fontId="20" fillId="26" borderId="12" applyNumberFormat="0" applyFont="0" applyBorder="0" applyProtection="0">
      <alignment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4" borderId="0" applyNumberFormat="0" applyBorder="0" applyAlignment="0" applyProtection="0"/>
    <xf numFmtId="0" fontId="41" fillId="0" borderId="0" applyNumberFormat="0" applyFont="0" applyFill="0" applyBorder="0">
      <alignment/>
      <protection hidden="1"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41" fillId="27" borderId="0" applyNumberFormat="0" applyFont="0" applyBorder="0">
      <alignment/>
      <protection hidden="1"/>
    </xf>
    <xf numFmtId="0" fontId="42" fillId="0" borderId="0" applyNumberFormat="0" applyFill="0" applyBorder="0" applyAlignment="0" applyProtection="0"/>
    <xf numFmtId="0" fontId="43" fillId="28" borderId="0" applyNumberFormat="0" applyBorder="0">
      <alignment/>
      <protection locked="0"/>
    </xf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44" fillId="29" borderId="0" applyNumberFormat="0" applyBorder="0">
      <alignment/>
      <protection locked="0"/>
    </xf>
    <xf numFmtId="0" fontId="42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21" borderId="5" applyNumberFormat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6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317">
    <xf numFmtId="0" fontId="0" fillId="0" borderId="0" xfId="0"/>
    <xf numFmtId="0" fontId="3" fillId="30" borderId="0" xfId="0" applyFont="1" applyFill="1" applyAlignment="1">
      <alignment vertical="center"/>
    </xf>
    <xf numFmtId="0" fontId="3" fillId="30" borderId="0" xfId="0" applyFont="1" applyFill="1" applyAlignment="1">
      <alignment horizontal="left" vertical="center"/>
    </xf>
    <xf numFmtId="0" fontId="3" fillId="30" borderId="0" xfId="0" applyFont="1" applyFill="1" applyBorder="1" applyAlignment="1">
      <alignment horizontal="left" vertical="center"/>
    </xf>
    <xf numFmtId="0" fontId="4" fillId="31" borderId="14" xfId="0" applyFont="1" applyFill="1" applyBorder="1" applyAlignment="1">
      <alignment horizontal="center" vertical="center"/>
    </xf>
    <xf numFmtId="0" fontId="4" fillId="31" borderId="15" xfId="0" applyFont="1" applyFill="1" applyBorder="1" applyAlignment="1">
      <alignment horizontal="left" vertical="center"/>
    </xf>
    <xf numFmtId="0" fontId="4" fillId="30" borderId="16" xfId="0" applyFont="1" applyFill="1" applyBorder="1" applyAlignment="1">
      <alignment horizontal="left" vertical="center"/>
    </xf>
    <xf numFmtId="0" fontId="4" fillId="30" borderId="17" xfId="0" applyFont="1" applyFill="1" applyBorder="1" applyAlignment="1">
      <alignment horizontal="left" vertical="center"/>
    </xf>
    <xf numFmtId="0" fontId="4" fillId="30" borderId="18" xfId="0" applyFont="1" applyFill="1" applyBorder="1" applyAlignment="1">
      <alignment horizontal="left" vertical="center"/>
    </xf>
    <xf numFmtId="0" fontId="4" fillId="30" borderId="19" xfId="0" applyFont="1" applyFill="1" applyBorder="1" applyAlignment="1">
      <alignment horizontal="left" vertical="center"/>
    </xf>
    <xf numFmtId="0" fontId="4" fillId="30" borderId="20" xfId="0" applyFont="1" applyFill="1" applyBorder="1" applyAlignment="1">
      <alignment horizontal="left" vertical="center"/>
    </xf>
    <xf numFmtId="0" fontId="4" fillId="31" borderId="15" xfId="0" applyFont="1" applyFill="1" applyBorder="1" applyAlignment="1">
      <alignment horizontal="center" vertical="center"/>
    </xf>
    <xf numFmtId="0" fontId="4" fillId="30" borderId="21" xfId="0" applyFont="1" applyFill="1" applyBorder="1" applyAlignment="1">
      <alignment horizontal="left" vertical="center"/>
    </xf>
    <xf numFmtId="0" fontId="4" fillId="30" borderId="0" xfId="0" applyFont="1" applyFill="1" applyBorder="1" applyAlignment="1">
      <alignment horizontal="left" vertical="center"/>
    </xf>
    <xf numFmtId="3" fontId="3" fillId="30" borderId="0" xfId="0" applyNumberFormat="1" applyFont="1" applyFill="1" applyBorder="1" applyAlignment="1">
      <alignment vertical="center"/>
    </xf>
    <xf numFmtId="0" fontId="3" fillId="30" borderId="0" xfId="0" applyFont="1" applyFill="1" applyBorder="1" applyAlignment="1">
      <alignment vertical="center"/>
    </xf>
    <xf numFmtId="0" fontId="6" fillId="30" borderId="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left" vertical="center"/>
    </xf>
    <xf numFmtId="0" fontId="4" fillId="31" borderId="15" xfId="0" applyFont="1" applyFill="1" applyBorder="1" applyAlignment="1">
      <alignment horizontal="center"/>
    </xf>
    <xf numFmtId="0" fontId="3" fillId="30" borderId="0" xfId="0" applyFont="1" applyFill="1" applyAlignment="1">
      <alignment horizontal="left"/>
    </xf>
    <xf numFmtId="0" fontId="4" fillId="30" borderId="17" xfId="0" applyFont="1" applyFill="1" applyBorder="1" applyAlignment="1">
      <alignment horizontal="left"/>
    </xf>
    <xf numFmtId="0" fontId="4" fillId="30" borderId="20" xfId="0" applyFont="1" applyFill="1" applyBorder="1" applyAlignment="1">
      <alignment horizontal="left"/>
    </xf>
    <xf numFmtId="0" fontId="4" fillId="31" borderId="15" xfId="0" applyFont="1" applyFill="1" applyBorder="1" applyAlignment="1">
      <alignment horizontal="left"/>
    </xf>
    <xf numFmtId="0" fontId="4" fillId="30" borderId="16" xfId="0" applyFont="1" applyFill="1" applyBorder="1" applyAlignment="1">
      <alignment horizontal="left"/>
    </xf>
    <xf numFmtId="0" fontId="4" fillId="30" borderId="18" xfId="0" applyFont="1" applyFill="1" applyBorder="1" applyAlignment="1">
      <alignment horizontal="left"/>
    </xf>
    <xf numFmtId="168" fontId="3" fillId="30" borderId="0" xfId="15" applyNumberFormat="1" applyFont="1" applyFill="1" applyAlignment="1">
      <alignment vertical="center"/>
    </xf>
    <xf numFmtId="0" fontId="7" fillId="31" borderId="22" xfId="0" applyFont="1" applyFill="1" applyBorder="1" applyAlignment="1">
      <alignment horizontal="center" vertical="center"/>
    </xf>
    <xf numFmtId="0" fontId="7" fillId="31" borderId="23" xfId="0" applyFont="1" applyFill="1" applyBorder="1" applyAlignment="1">
      <alignment horizontal="center" vertical="center"/>
    </xf>
    <xf numFmtId="0" fontId="9" fillId="31" borderId="22" xfId="0" applyFont="1" applyFill="1" applyBorder="1" applyAlignment="1">
      <alignment horizontal="center" vertical="center"/>
    </xf>
    <xf numFmtId="0" fontId="9" fillId="31" borderId="23" xfId="0" applyFont="1" applyFill="1" applyBorder="1" applyAlignment="1">
      <alignment horizontal="center" vertical="center"/>
    </xf>
    <xf numFmtId="0" fontId="4" fillId="31" borderId="14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left" vertical="center"/>
    </xf>
    <xf numFmtId="0" fontId="4" fillId="30" borderId="0" xfId="0" applyFont="1" applyFill="1" applyAlignment="1">
      <alignment horizontal="left" vertical="center"/>
    </xf>
    <xf numFmtId="0" fontId="5" fillId="30" borderId="0" xfId="0" applyNumberFormat="1" applyFont="1" applyFill="1" applyBorder="1" applyAlignment="1">
      <alignment horizontal="left" vertical="center"/>
    </xf>
    <xf numFmtId="0" fontId="3" fillId="30" borderId="17" xfId="0" applyFont="1" applyFill="1" applyBorder="1" applyAlignment="1">
      <alignment vertical="center"/>
    </xf>
    <xf numFmtId="0" fontId="3" fillId="30" borderId="20" xfId="0" applyFont="1" applyFill="1" applyBorder="1" applyAlignment="1">
      <alignment vertical="center"/>
    </xf>
    <xf numFmtId="3" fontId="3" fillId="30" borderId="17" xfId="0" applyNumberFormat="1" applyFont="1" applyFill="1" applyBorder="1" applyAlignment="1">
      <alignment horizontal="right" vertical="center"/>
    </xf>
    <xf numFmtId="3" fontId="3" fillId="30" borderId="18" xfId="0" applyNumberFormat="1" applyFont="1" applyFill="1" applyBorder="1" applyAlignment="1">
      <alignment horizontal="right" vertical="center"/>
    </xf>
    <xf numFmtId="0" fontId="3" fillId="30" borderId="0" xfId="0" applyFont="1" applyFill="1"/>
    <xf numFmtId="3" fontId="3" fillId="30" borderId="20" xfId="0" applyNumberFormat="1" applyFont="1" applyFill="1" applyBorder="1"/>
    <xf numFmtId="3" fontId="3" fillId="30" borderId="0" xfId="0" applyNumberFormat="1" applyFont="1" applyFill="1"/>
    <xf numFmtId="168" fontId="11" fillId="30" borderId="0" xfId="15" applyNumberFormat="1" applyFont="1" applyFill="1" applyAlignment="1">
      <alignment vertical="center"/>
    </xf>
    <xf numFmtId="0" fontId="11" fillId="30" borderId="0" xfId="0" applyFont="1" applyFill="1" applyAlignment="1">
      <alignment vertical="center"/>
    </xf>
    <xf numFmtId="0" fontId="12" fillId="30" borderId="0" xfId="0" applyFont="1" applyFill="1" applyAlignment="1">
      <alignment horizontal="left" vertical="center"/>
    </xf>
    <xf numFmtId="168" fontId="11" fillId="30" borderId="0" xfId="15" applyNumberFormat="1" applyFont="1" applyFill="1"/>
    <xf numFmtId="0" fontId="11" fillId="30" borderId="0" xfId="0" applyFont="1" applyFill="1" applyAlignment="1">
      <alignment horizontal="left" vertical="center"/>
    </xf>
    <xf numFmtId="171" fontId="11" fillId="30" borderId="0" xfId="0" applyNumberFormat="1" applyFont="1" applyFill="1" applyAlignment="1">
      <alignment vertical="center"/>
    </xf>
    <xf numFmtId="172" fontId="11" fillId="30" borderId="0" xfId="0" applyNumberFormat="1" applyFont="1" applyFill="1" applyAlignment="1">
      <alignment vertical="center"/>
    </xf>
    <xf numFmtId="171" fontId="3" fillId="30" borderId="21" xfId="0" applyNumberFormat="1" applyFont="1" applyFill="1" applyBorder="1" applyAlignment="1">
      <alignment vertical="center"/>
    </xf>
    <xf numFmtId="171" fontId="3" fillId="30" borderId="17" xfId="0" applyNumberFormat="1" applyFont="1" applyFill="1" applyBorder="1" applyAlignment="1">
      <alignment vertical="center"/>
    </xf>
    <xf numFmtId="171" fontId="3" fillId="30" borderId="18" xfId="0" applyNumberFormat="1" applyFont="1" applyFill="1" applyBorder="1" applyAlignment="1">
      <alignment vertical="center"/>
    </xf>
    <xf numFmtId="171" fontId="3" fillId="30" borderId="20" xfId="0" applyNumberFormat="1" applyFont="1" applyFill="1" applyBorder="1" applyAlignment="1">
      <alignment vertical="center"/>
    </xf>
    <xf numFmtId="171" fontId="3" fillId="30" borderId="0" xfId="0" applyNumberFormat="1" applyFont="1" applyFill="1" applyBorder="1" applyAlignment="1">
      <alignment vertical="center"/>
    </xf>
    <xf numFmtId="171" fontId="11" fillId="30" borderId="0" xfId="0" applyNumberFormat="1" applyFont="1" applyFill="1"/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3" fillId="0" borderId="0" xfId="0" applyFont="1"/>
    <xf numFmtId="0" fontId="4" fillId="30" borderId="0" xfId="0" applyFont="1" applyFill="1" applyAlignment="1">
      <alignment vertical="center"/>
    </xf>
    <xf numFmtId="0" fontId="4" fillId="31" borderId="15" xfId="0" applyNumberFormat="1" applyFont="1" applyFill="1" applyBorder="1" applyAlignment="1">
      <alignment horizontal="center" vertical="center"/>
    </xf>
    <xf numFmtId="0" fontId="4" fillId="31" borderId="14" xfId="18" applyNumberFormat="1" applyFont="1" applyFill="1" applyBorder="1" applyAlignment="1">
      <alignment horizontal="center" vertical="center"/>
    </xf>
    <xf numFmtId="0" fontId="4" fillId="31" borderId="15" xfId="0" applyNumberFormat="1" applyFont="1" applyFill="1" applyBorder="1" applyAlignment="1">
      <alignment horizontal="center"/>
    </xf>
    <xf numFmtId="165" fontId="3" fillId="32" borderId="24" xfId="18" applyNumberFormat="1" applyFont="1" applyFill="1" applyBorder="1" applyAlignment="1">
      <alignment horizontal="right" vertical="center"/>
    </xf>
    <xf numFmtId="165" fontId="3" fillId="30" borderId="21" xfId="18" applyNumberFormat="1" applyFont="1" applyFill="1" applyBorder="1" applyAlignment="1">
      <alignment horizontal="right" vertical="center"/>
    </xf>
    <xf numFmtId="0" fontId="46" fillId="30" borderId="0" xfId="0" applyFont="1" applyFill="1" applyAlignment="1">
      <alignment/>
    </xf>
    <xf numFmtId="0" fontId="46" fillId="30" borderId="0" xfId="0" applyFont="1" applyFill="1" applyBorder="1" applyAlignment="1">
      <alignment/>
    </xf>
    <xf numFmtId="0" fontId="16" fillId="30" borderId="0" xfId="0" applyFont="1" applyFill="1" applyAlignment="1">
      <alignment horizontal="left" vertical="center"/>
    </xf>
    <xf numFmtId="0" fontId="16" fillId="0" borderId="0" xfId="0" applyFont="1"/>
    <xf numFmtId="0" fontId="5" fillId="0" borderId="0" xfId="0" applyFont="1" applyAlignment="1" quotePrefix="1">
      <alignment horizontal="left"/>
    </xf>
    <xf numFmtId="0" fontId="5" fillId="30" borderId="0" xfId="0" applyFont="1" applyFill="1" applyAlignment="1" quotePrefix="1">
      <alignment horizontal="left"/>
    </xf>
    <xf numFmtId="0" fontId="4" fillId="31" borderId="14" xfId="0" applyFont="1" applyFill="1" applyBorder="1" applyAlignment="1">
      <alignment horizontal="left" vertical="center"/>
    </xf>
    <xf numFmtId="0" fontId="4" fillId="31" borderId="14" xfId="18" applyNumberFormat="1" applyFont="1" applyFill="1" applyBorder="1" applyAlignment="1">
      <alignment horizontal="right" vertical="center"/>
    </xf>
    <xf numFmtId="0" fontId="4" fillId="31" borderId="15" xfId="18" applyNumberFormat="1" applyFont="1" applyFill="1" applyBorder="1" applyAlignment="1">
      <alignment horizontal="center" vertical="center"/>
    </xf>
    <xf numFmtId="0" fontId="3" fillId="30" borderId="16" xfId="0" applyFont="1" applyFill="1" applyBorder="1" applyAlignment="1">
      <alignment vertical="center"/>
    </xf>
    <xf numFmtId="168" fontId="3" fillId="30" borderId="16" xfId="15" applyNumberFormat="1" applyFont="1" applyFill="1" applyBorder="1" applyAlignment="1">
      <alignment vertical="center"/>
    </xf>
    <xf numFmtId="168" fontId="6" fillId="30" borderId="16" xfId="15" applyNumberFormat="1" applyFont="1" applyFill="1" applyBorder="1" applyAlignment="1">
      <alignment vertical="center"/>
    </xf>
    <xf numFmtId="168" fontId="3" fillId="30" borderId="17" xfId="15" applyNumberFormat="1" applyFont="1" applyFill="1" applyBorder="1" applyAlignment="1">
      <alignment vertical="center"/>
    </xf>
    <xf numFmtId="168" fontId="6" fillId="30" borderId="17" xfId="15" applyNumberFormat="1" applyFont="1" applyFill="1" applyBorder="1" applyAlignment="1">
      <alignment vertical="center"/>
    </xf>
    <xf numFmtId="168" fontId="3" fillId="30" borderId="20" xfId="15" applyNumberFormat="1" applyFont="1" applyFill="1" applyBorder="1" applyAlignment="1">
      <alignment vertical="center"/>
    </xf>
    <xf numFmtId="168" fontId="6" fillId="30" borderId="20" xfId="15" applyNumberFormat="1" applyFont="1" applyFill="1" applyBorder="1" applyAlignment="1">
      <alignment vertical="center"/>
    </xf>
    <xf numFmtId="3" fontId="3" fillId="30" borderId="16" xfId="0" applyNumberFormat="1" applyFont="1" applyFill="1" applyBorder="1" applyAlignment="1">
      <alignment horizontal="right"/>
    </xf>
    <xf numFmtId="0" fontId="3" fillId="30" borderId="16" xfId="0" applyFont="1" applyFill="1" applyBorder="1" applyAlignment="1">
      <alignment horizontal="right"/>
    </xf>
    <xf numFmtId="0" fontId="3" fillId="30" borderId="16" xfId="0" applyFont="1" applyFill="1" applyBorder="1"/>
    <xf numFmtId="0" fontId="3" fillId="30" borderId="17" xfId="0" applyFont="1" applyFill="1" applyBorder="1" applyAlignment="1">
      <alignment horizontal="right"/>
    </xf>
    <xf numFmtId="3" fontId="3" fillId="30" borderId="17" xfId="0" applyNumberFormat="1" applyFont="1" applyFill="1" applyBorder="1" applyAlignment="1">
      <alignment horizontal="right"/>
    </xf>
    <xf numFmtId="0" fontId="3" fillId="30" borderId="17" xfId="0" applyFont="1" applyFill="1" applyBorder="1"/>
    <xf numFmtId="0" fontId="3" fillId="30" borderId="18" xfId="0" applyFont="1" applyFill="1" applyBorder="1" applyAlignment="1">
      <alignment horizontal="right"/>
    </xf>
    <xf numFmtId="3" fontId="3" fillId="30" borderId="18" xfId="0" applyNumberFormat="1" applyFont="1" applyFill="1" applyBorder="1" applyAlignment="1">
      <alignment horizontal="right"/>
    </xf>
    <xf numFmtId="3" fontId="3" fillId="30" borderId="18" xfId="0" applyNumberFormat="1" applyFont="1" applyFill="1" applyBorder="1"/>
    <xf numFmtId="0" fontId="3" fillId="30" borderId="20" xfId="0" applyFont="1" applyFill="1" applyBorder="1" applyAlignment="1">
      <alignment horizontal="right"/>
    </xf>
    <xf numFmtId="3" fontId="3" fillId="30" borderId="20" xfId="0" applyNumberFormat="1" applyFont="1" applyFill="1" applyBorder="1" applyAlignment="1">
      <alignment horizontal="right"/>
    </xf>
    <xf numFmtId="0" fontId="6" fillId="0" borderId="0" xfId="207" applyFont="1" applyFill="1" applyBorder="1" applyAlignment="1">
      <alignment vertical="center"/>
    </xf>
    <xf numFmtId="0" fontId="5" fillId="0" borderId="0" xfId="207" applyFont="1" applyFill="1" applyBorder="1" applyAlignment="1">
      <alignment vertical="center"/>
    </xf>
    <xf numFmtId="0" fontId="47" fillId="0" borderId="0" xfId="207" applyFont="1" applyFill="1" applyBorder="1" applyAlignment="1">
      <alignment vertical="center"/>
    </xf>
    <xf numFmtId="171" fontId="6" fillId="0" borderId="0" xfId="207" applyNumberFormat="1" applyFont="1" applyFill="1" applyBorder="1" applyAlignment="1">
      <alignment vertical="center"/>
    </xf>
    <xf numFmtId="0" fontId="15" fillId="0" borderId="0" xfId="207" applyFont="1" applyFill="1" applyBorder="1" applyAlignment="1">
      <alignment vertical="center"/>
    </xf>
    <xf numFmtId="1" fontId="6" fillId="0" borderId="0" xfId="207" applyNumberFormat="1" applyFont="1" applyAlignment="1">
      <alignment vertical="center"/>
    </xf>
    <xf numFmtId="3" fontId="6" fillId="0" borderId="0" xfId="207" applyNumberFormat="1" applyFont="1" applyFill="1" applyBorder="1" applyAlignment="1">
      <alignment vertical="center"/>
    </xf>
    <xf numFmtId="0" fontId="6" fillId="0" borderId="0" xfId="207" applyFont="1" applyFill="1" applyBorder="1" applyAlignment="1">
      <alignment horizontal="right"/>
    </xf>
    <xf numFmtId="0" fontId="6" fillId="0" borderId="0" xfId="207" applyFont="1" applyFill="1" applyBorder="1" applyAlignment="1">
      <alignment horizontal="left"/>
    </xf>
    <xf numFmtId="0" fontId="5" fillId="0" borderId="0" xfId="207" applyFont="1" applyFill="1" applyBorder="1" applyAlignment="1">
      <alignment horizontal="left" vertical="center"/>
    </xf>
    <xf numFmtId="0" fontId="5" fillId="0" borderId="0" xfId="207" applyFont="1" applyFill="1" applyBorder="1" applyAlignment="1">
      <alignment horizontal="left"/>
    </xf>
    <xf numFmtId="0" fontId="6" fillId="0" borderId="0" xfId="207" applyFont="1" applyAlignment="1">
      <alignment vertical="center"/>
    </xf>
    <xf numFmtId="171" fontId="48" fillId="0" borderId="0" xfId="207" applyNumberFormat="1" applyFont="1" applyFill="1" applyBorder="1" applyAlignment="1">
      <alignment vertical="center"/>
    </xf>
    <xf numFmtId="0" fontId="5" fillId="31" borderId="15" xfId="207" applyFont="1" applyFill="1" applyBorder="1" applyAlignment="1">
      <alignment horizontal="center" vertical="center"/>
    </xf>
    <xf numFmtId="0" fontId="5" fillId="31" borderId="15" xfId="207" applyFont="1" applyFill="1" applyBorder="1" applyAlignment="1">
      <alignment horizontal="center"/>
    </xf>
    <xf numFmtId="0" fontId="3" fillId="0" borderId="0" xfId="119" applyFont="1" applyFill="1" applyBorder="1"/>
    <xf numFmtId="0" fontId="1" fillId="0" borderId="0" xfId="207" applyFont="1" applyFill="1" applyBorder="1" applyAlignment="1">
      <alignment horizontal="left"/>
    </xf>
    <xf numFmtId="168" fontId="4" fillId="30" borderId="0" xfId="15" applyNumberFormat="1" applyFont="1" applyFill="1" applyAlignment="1">
      <alignment vertical="center"/>
    </xf>
    <xf numFmtId="0" fontId="6" fillId="0" borderId="0" xfId="0" applyFont="1"/>
    <xf numFmtId="166" fontId="6" fillId="0" borderId="0" xfId="0" applyNumberFormat="1" applyFont="1"/>
    <xf numFmtId="3" fontId="5" fillId="31" borderId="15" xfId="207" applyNumberFormat="1" applyFont="1" applyFill="1" applyBorder="1" applyAlignment="1">
      <alignment horizontal="center" vertical="center"/>
    </xf>
    <xf numFmtId="0" fontId="5" fillId="0" borderId="16" xfId="207" applyFont="1" applyFill="1" applyBorder="1" applyAlignment="1">
      <alignment horizontal="left" vertical="center"/>
    </xf>
    <xf numFmtId="172" fontId="3" fillId="0" borderId="16" xfId="202" applyNumberFormat="1" applyFont="1" applyBorder="1">
      <alignment/>
      <protection/>
    </xf>
    <xf numFmtId="0" fontId="5" fillId="0" borderId="17" xfId="207" applyFont="1" applyFill="1" applyBorder="1" applyAlignment="1">
      <alignment horizontal="left" vertical="center"/>
    </xf>
    <xf numFmtId="172" fontId="3" fillId="0" borderId="17" xfId="202" applyNumberFormat="1" applyFont="1" applyBorder="1">
      <alignment/>
      <protection/>
    </xf>
    <xf numFmtId="0" fontId="5" fillId="0" borderId="20" xfId="207" applyFont="1" applyFill="1" applyBorder="1" applyAlignment="1">
      <alignment horizontal="left" vertical="center"/>
    </xf>
    <xf numFmtId="172" fontId="3" fillId="0" borderId="20" xfId="202" applyNumberFormat="1" applyFont="1" applyBorder="1">
      <alignment/>
      <protection/>
    </xf>
    <xf numFmtId="171" fontId="6" fillId="0" borderId="16" xfId="207" applyNumberFormat="1" applyFont="1" applyFill="1" applyBorder="1" applyAlignment="1">
      <alignment vertical="center"/>
    </xf>
    <xf numFmtId="171" fontId="6" fillId="0" borderId="17" xfId="207" applyNumberFormat="1" applyFont="1" applyFill="1" applyBorder="1" applyAlignment="1">
      <alignment vertical="center"/>
    </xf>
    <xf numFmtId="171" fontId="6" fillId="0" borderId="20" xfId="207" applyNumberFormat="1" applyFont="1" applyFill="1" applyBorder="1" applyAlignment="1">
      <alignment vertical="center"/>
    </xf>
    <xf numFmtId="0" fontId="15" fillId="30" borderId="0" xfId="0" applyFont="1" applyFill="1" applyAlignment="1">
      <alignment/>
    </xf>
    <xf numFmtId="0" fontId="11" fillId="30" borderId="0" xfId="0" applyFont="1" applyFill="1" applyAlignment="1" quotePrefix="1">
      <alignment horizontal="center" vertical="top" wrapText="1"/>
    </xf>
    <xf numFmtId="0" fontId="49" fillId="30" borderId="0" xfId="0" applyFont="1" applyFill="1" applyAlignment="1">
      <alignment horizontal="left" vertical="center"/>
    </xf>
    <xf numFmtId="0" fontId="0" fillId="30" borderId="0" xfId="0" applyFont="1" applyFill="1" applyAlignment="1">
      <alignment horizontal="left" vertical="center"/>
    </xf>
    <xf numFmtId="0" fontId="49" fillId="30" borderId="0" xfId="0" applyFont="1" applyFill="1" applyBorder="1" applyAlignment="1">
      <alignment horizontal="left" vertical="center"/>
    </xf>
    <xf numFmtId="0" fontId="0" fillId="30" borderId="0" xfId="0" applyFont="1" applyFill="1" applyBorder="1" applyAlignment="1">
      <alignment horizontal="left" vertical="center"/>
    </xf>
    <xf numFmtId="173" fontId="15" fillId="30" borderId="0" xfId="38" applyFont="1" applyFill="1" applyAlignment="1">
      <alignment horizontal="left"/>
    </xf>
    <xf numFmtId="0" fontId="50" fillId="0" borderId="0" xfId="207" applyFont="1" applyFill="1" applyBorder="1" applyAlignment="1">
      <alignment horizontal="left" vertical="center"/>
    </xf>
    <xf numFmtId="0" fontId="15" fillId="0" borderId="0" xfId="207" applyFont="1" applyFill="1" applyBorder="1" applyAlignment="1">
      <alignment/>
    </xf>
    <xf numFmtId="0" fontId="49" fillId="30" borderId="0" xfId="0" applyFont="1" applyFill="1" applyAlignment="1">
      <alignment horizontal="left"/>
    </xf>
    <xf numFmtId="0" fontId="0" fillId="30" borderId="0" xfId="0" applyFont="1" applyFill="1" applyAlignment="1">
      <alignment horizontal="left"/>
    </xf>
    <xf numFmtId="0" fontId="49" fillId="30" borderId="0" xfId="0" applyFont="1" applyFill="1" applyAlignment="1" quotePrefix="1">
      <alignment horizontal="left"/>
    </xf>
    <xf numFmtId="164" fontId="3" fillId="30" borderId="0" xfId="0" applyNumberFormat="1" applyFont="1" applyFill="1" applyAlignment="1">
      <alignment vertical="center"/>
    </xf>
    <xf numFmtId="0" fontId="4" fillId="31" borderId="15" xfId="0" applyFont="1" applyFill="1" applyBorder="1" applyAlignment="1">
      <alignment horizontal="center" vertical="center" wrapText="1"/>
    </xf>
    <xf numFmtId="0" fontId="51" fillId="30" borderId="0" xfId="0" applyFont="1" applyFill="1" applyAlignment="1">
      <alignment horizontal="left" vertical="center"/>
    </xf>
    <xf numFmtId="0" fontId="3" fillId="30" borderId="15" xfId="0" applyFont="1" applyFill="1" applyBorder="1" applyAlignment="1">
      <alignment/>
    </xf>
    <xf numFmtId="168" fontId="6" fillId="0" borderId="0" xfId="15" applyNumberFormat="1" applyFont="1" applyFill="1" applyBorder="1" applyAlignment="1">
      <alignment vertical="center"/>
    </xf>
    <xf numFmtId="168" fontId="3" fillId="30" borderId="16" xfId="15" applyNumberFormat="1" applyFont="1" applyFill="1" applyBorder="1"/>
    <xf numFmtId="168" fontId="3" fillId="30" borderId="17" xfId="15" applyNumberFormat="1" applyFont="1" applyFill="1" applyBorder="1"/>
    <xf numFmtId="168" fontId="3" fillId="30" borderId="20" xfId="15" applyNumberFormat="1" applyFont="1" applyFill="1" applyBorder="1"/>
    <xf numFmtId="171" fontId="3" fillId="30" borderId="0" xfId="0" applyNumberFormat="1" applyFont="1" applyFill="1"/>
    <xf numFmtId="17" fontId="3" fillId="30" borderId="0" xfId="0" applyNumberFormat="1" applyFont="1" applyFill="1"/>
    <xf numFmtId="3" fontId="6" fillId="0" borderId="0" xfId="207" applyNumberFormat="1" applyFont="1" applyFill="1" applyBorder="1" applyAlignment="1">
      <alignment horizontal="left"/>
    </xf>
    <xf numFmtId="0" fontId="4" fillId="0" borderId="17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/>
    </xf>
    <xf numFmtId="168" fontId="11" fillId="33" borderId="0" xfId="15" applyNumberFormat="1" applyFont="1" applyFill="1" applyAlignment="1">
      <alignment vertical="center"/>
    </xf>
    <xf numFmtId="166" fontId="1" fillId="0" borderId="0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left" vertical="center"/>
    </xf>
    <xf numFmtId="0" fontId="3" fillId="30" borderId="0" xfId="0" applyFont="1" applyFill="1" applyBorder="1" applyAlignment="1">
      <alignment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 quotePrefix="1">
      <alignment horizontal="center" vertical="center" wrapText="1"/>
    </xf>
    <xf numFmtId="0" fontId="11" fillId="0" borderId="0" xfId="0" applyFont="1" applyFill="1" applyAlignment="1" quotePrefix="1">
      <alignment horizontal="left"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68" fontId="11" fillId="0" borderId="0" xfId="15" applyNumberFormat="1" applyFont="1" applyFill="1" applyAlignment="1">
      <alignment vertical="center"/>
    </xf>
    <xf numFmtId="9" fontId="11" fillId="0" borderId="0" xfId="15" applyFont="1" applyFill="1" applyAlignment="1">
      <alignment vertical="center"/>
    </xf>
    <xf numFmtId="168" fontId="11" fillId="0" borderId="0" xfId="0" applyNumberFormat="1" applyFont="1" applyFill="1" applyAlignment="1">
      <alignment vertical="center"/>
    </xf>
    <xf numFmtId="170" fontId="11" fillId="0" borderId="0" xfId="15" applyNumberFormat="1" applyFont="1" applyFill="1" applyAlignment="1">
      <alignment vertical="center"/>
    </xf>
    <xf numFmtId="0" fontId="11" fillId="0" borderId="0" xfId="0" applyFont="1" applyFill="1" applyAlignment="1">
      <alignment horizontal="right"/>
    </xf>
    <xf numFmtId="168" fontId="3" fillId="0" borderId="0" xfId="15" applyNumberFormat="1" applyFont="1" applyFill="1" applyAlignment="1">
      <alignment vertical="center"/>
    </xf>
    <xf numFmtId="176" fontId="3" fillId="30" borderId="0" xfId="0" applyNumberFormat="1" applyFont="1" applyFill="1" applyAlignment="1">
      <alignment vertical="center"/>
    </xf>
    <xf numFmtId="0" fontId="11" fillId="30" borderId="0" xfId="0" applyFont="1" applyFill="1" applyAlignment="1">
      <alignment horizontal="center" vertical="center" wrapText="1"/>
    </xf>
    <xf numFmtId="170" fontId="11" fillId="30" borderId="0" xfId="0" applyNumberFormat="1" applyFont="1" applyFill="1" applyAlignment="1">
      <alignment vertical="center"/>
    </xf>
    <xf numFmtId="10" fontId="11" fillId="30" borderId="0" xfId="0" applyNumberFormat="1" applyFont="1" applyFill="1" applyAlignment="1">
      <alignment vertical="center"/>
    </xf>
    <xf numFmtId="0" fontId="4" fillId="31" borderId="24" xfId="18" applyNumberFormat="1" applyFont="1" applyFill="1" applyBorder="1" applyAlignment="1">
      <alignment horizontal="right" vertical="center"/>
    </xf>
    <xf numFmtId="10" fontId="3" fillId="30" borderId="0" xfId="0" applyNumberFormat="1" applyFont="1" applyFill="1" applyAlignment="1">
      <alignment vertical="center"/>
    </xf>
    <xf numFmtId="10" fontId="11" fillId="0" borderId="0" xfId="15" applyNumberFormat="1" applyFont="1" applyFill="1" applyAlignment="1">
      <alignment vertical="center"/>
    </xf>
    <xf numFmtId="10" fontId="11" fillId="30" borderId="0" xfId="15" applyNumberFormat="1" applyFont="1" applyFill="1" applyAlignment="1">
      <alignment vertical="center"/>
    </xf>
    <xf numFmtId="168" fontId="11" fillId="30" borderId="0" xfId="0" applyNumberFormat="1" applyFont="1" applyFill="1" applyAlignment="1">
      <alignment vertical="center"/>
    </xf>
    <xf numFmtId="0" fontId="4" fillId="31" borderId="25" xfId="18" applyNumberFormat="1" applyFont="1" applyFill="1" applyBorder="1" applyAlignment="1">
      <alignment horizontal="center" vertical="center"/>
    </xf>
    <xf numFmtId="176" fontId="11" fillId="0" borderId="0" xfId="0" applyNumberFormat="1" applyFont="1" applyFill="1" applyAlignment="1">
      <alignment vertical="center"/>
    </xf>
    <xf numFmtId="0" fontId="11" fillId="0" borderId="0" xfId="207" applyFont="1" applyFill="1" applyBorder="1" applyAlignment="1">
      <alignment vertical="center"/>
    </xf>
    <xf numFmtId="168" fontId="11" fillId="0" borderId="0" xfId="15" applyNumberFormat="1" applyFont="1" applyFill="1" applyBorder="1" applyAlignment="1">
      <alignment vertical="center"/>
    </xf>
    <xf numFmtId="3" fontId="11" fillId="0" borderId="0" xfId="207" applyNumberFormat="1" applyFont="1" applyFill="1" applyBorder="1" applyAlignment="1">
      <alignment vertical="center"/>
    </xf>
    <xf numFmtId="171" fontId="3" fillId="30" borderId="0" xfId="0" applyNumberFormat="1" applyFont="1" applyFill="1" applyBorder="1"/>
    <xf numFmtId="0" fontId="4" fillId="31" borderId="24" xfId="0" applyFont="1" applyFill="1" applyBorder="1" applyAlignment="1">
      <alignment horizontal="center"/>
    </xf>
    <xf numFmtId="0" fontId="11" fillId="30" borderId="0" xfId="0" applyFont="1" applyFill="1"/>
    <xf numFmtId="3" fontId="3" fillId="30" borderId="21" xfId="0" applyNumberFormat="1" applyFont="1" applyFill="1" applyBorder="1" applyAlignment="1">
      <alignment horizontal="right"/>
    </xf>
    <xf numFmtId="3" fontId="3" fillId="30" borderId="19" xfId="0" applyNumberFormat="1" applyFont="1" applyFill="1" applyBorder="1" applyAlignment="1">
      <alignment horizontal="right"/>
    </xf>
    <xf numFmtId="0" fontId="3" fillId="30" borderId="21" xfId="0" applyFont="1" applyFill="1" applyBorder="1"/>
    <xf numFmtId="3" fontId="3" fillId="30" borderId="19" xfId="0" applyNumberFormat="1" applyFont="1" applyFill="1" applyBorder="1"/>
    <xf numFmtId="0" fontId="11" fillId="30" borderId="0" xfId="0" applyFont="1" applyFill="1" applyBorder="1" applyAlignment="1">
      <alignment vertical="center"/>
    </xf>
    <xf numFmtId="10" fontId="11" fillId="0" borderId="0" xfId="207" applyNumberFormat="1" applyFont="1" applyFill="1" applyBorder="1" applyAlignment="1">
      <alignment vertical="center"/>
    </xf>
    <xf numFmtId="0" fontId="12" fillId="0" borderId="0" xfId="207" applyFont="1" applyFill="1" applyBorder="1" applyAlignment="1">
      <alignment vertical="center"/>
    </xf>
    <xf numFmtId="10" fontId="12" fillId="0" borderId="0" xfId="207" applyNumberFormat="1" applyFont="1" applyFill="1" applyBorder="1" applyAlignment="1">
      <alignment vertical="center"/>
    </xf>
    <xf numFmtId="0" fontId="6" fillId="0" borderId="0" xfId="207" applyFont="1" applyFill="1" applyBorder="1" applyAlignment="1">
      <alignment horizontal="left"/>
    </xf>
    <xf numFmtId="178" fontId="3" fillId="30" borderId="17" xfId="18" applyNumberFormat="1" applyFont="1" applyFill="1" applyBorder="1" applyAlignment="1">
      <alignment horizontal="right" vertical="center"/>
    </xf>
    <xf numFmtId="178" fontId="3" fillId="30" borderId="18" xfId="18" applyNumberFormat="1" applyFont="1" applyFill="1" applyBorder="1" applyAlignment="1">
      <alignment horizontal="right" vertical="center"/>
    </xf>
    <xf numFmtId="178" fontId="3" fillId="30" borderId="20" xfId="18" applyNumberFormat="1" applyFont="1" applyFill="1" applyBorder="1" applyAlignment="1">
      <alignment horizontal="right" vertical="center"/>
    </xf>
    <xf numFmtId="178" fontId="3" fillId="30" borderId="21" xfId="18" applyNumberFormat="1" applyFont="1" applyFill="1" applyBorder="1" applyAlignment="1">
      <alignment horizontal="right" vertical="center"/>
    </xf>
    <xf numFmtId="179" fontId="3" fillId="30" borderId="21" xfId="18" applyNumberFormat="1" applyFont="1" applyFill="1" applyBorder="1" applyAlignment="1">
      <alignment horizontal="right" vertical="center"/>
    </xf>
    <xf numFmtId="179" fontId="3" fillId="30" borderId="19" xfId="18" applyNumberFormat="1" applyFont="1" applyFill="1" applyBorder="1" applyAlignment="1">
      <alignment horizontal="right" vertical="center"/>
    </xf>
    <xf numFmtId="178" fontId="6" fillId="30" borderId="17" xfId="38" applyNumberFormat="1" applyFont="1" applyFill="1" applyBorder="1" applyAlignment="1">
      <alignment horizontal="right"/>
    </xf>
    <xf numFmtId="178" fontId="6" fillId="30" borderId="21" xfId="38" applyNumberFormat="1" applyFont="1" applyFill="1" applyBorder="1" applyAlignment="1">
      <alignment horizontal="right"/>
    </xf>
    <xf numFmtId="178" fontId="6" fillId="30" borderId="18" xfId="38" applyNumberFormat="1" applyFont="1" applyFill="1" applyBorder="1" applyAlignment="1">
      <alignment horizontal="right"/>
    </xf>
    <xf numFmtId="178" fontId="6" fillId="30" borderId="20" xfId="38" applyNumberFormat="1" applyFont="1" applyFill="1" applyBorder="1" applyAlignment="1">
      <alignment horizontal="right"/>
    </xf>
    <xf numFmtId="178" fontId="6" fillId="30" borderId="19" xfId="38" applyNumberFormat="1" applyFont="1" applyFill="1" applyBorder="1" applyAlignment="1">
      <alignment horizontal="right"/>
    </xf>
    <xf numFmtId="178" fontId="3" fillId="30" borderId="0" xfId="18" applyNumberFormat="1" applyFont="1" applyFill="1" applyBorder="1" applyAlignment="1">
      <alignment horizontal="right" vertical="center"/>
    </xf>
    <xf numFmtId="178" fontId="3" fillId="30" borderId="19" xfId="18" applyNumberFormat="1" applyFont="1" applyFill="1" applyBorder="1" applyAlignment="1">
      <alignment horizontal="right" vertical="center"/>
    </xf>
    <xf numFmtId="0" fontId="3" fillId="30" borderId="0" xfId="0" applyNumberFormat="1" applyFont="1" applyFill="1" applyAlignment="1">
      <alignment horizontal="left" vertical="center"/>
    </xf>
    <xf numFmtId="179" fontId="3" fillId="30" borderId="18" xfId="0" applyNumberFormat="1" applyFont="1" applyFill="1" applyBorder="1" applyAlignment="1">
      <alignment vertical="center"/>
    </xf>
    <xf numFmtId="179" fontId="3" fillId="30" borderId="0" xfId="0" applyNumberFormat="1" applyFont="1" applyFill="1" applyBorder="1" applyAlignment="1">
      <alignment vertical="center"/>
    </xf>
    <xf numFmtId="178" fontId="3" fillId="30" borderId="17" xfId="0" applyNumberFormat="1" applyFont="1" applyFill="1" applyBorder="1" applyAlignment="1">
      <alignment vertical="center"/>
    </xf>
    <xf numFmtId="178" fontId="3" fillId="30" borderId="20" xfId="0" applyNumberFormat="1" applyFont="1" applyFill="1" applyBorder="1" applyAlignment="1">
      <alignment vertical="center"/>
    </xf>
    <xf numFmtId="178" fontId="8" fillId="30" borderId="23" xfId="0" applyNumberFormat="1" applyFont="1" applyFill="1" applyBorder="1" applyAlignment="1">
      <alignment vertical="center"/>
    </xf>
    <xf numFmtId="178" fontId="8" fillId="30" borderId="26" xfId="0" applyNumberFormat="1" applyFont="1" applyFill="1" applyBorder="1" applyAlignment="1">
      <alignment vertical="center"/>
    </xf>
    <xf numFmtId="178" fontId="8" fillId="30" borderId="27" xfId="0" applyNumberFormat="1" applyFont="1" applyFill="1" applyBorder="1" applyAlignment="1">
      <alignment vertical="center"/>
    </xf>
    <xf numFmtId="178" fontId="3" fillId="0" borderId="0" xfId="0" applyNumberFormat="1" applyFont="1"/>
    <xf numFmtId="178" fontId="3" fillId="30" borderId="16" xfId="0" applyNumberFormat="1" applyFont="1" applyFill="1" applyBorder="1" applyAlignment="1">
      <alignment vertical="center"/>
    </xf>
    <xf numFmtId="178" fontId="3" fillId="30" borderId="16" xfId="0" applyNumberFormat="1" applyFont="1" applyFill="1" applyBorder="1"/>
    <xf numFmtId="178" fontId="3" fillId="30" borderId="17" xfId="0" applyNumberFormat="1" applyFont="1" applyFill="1" applyBorder="1"/>
    <xf numFmtId="178" fontId="3" fillId="30" borderId="20" xfId="0" applyNumberFormat="1" applyFont="1" applyFill="1" applyBorder="1"/>
    <xf numFmtId="0" fontId="52" fillId="30" borderId="0" xfId="0" applyFont="1" applyFill="1" applyAlignment="1">
      <alignment horizontal="left" vertical="center"/>
    </xf>
    <xf numFmtId="0" fontId="0" fillId="30" borderId="0" xfId="0" applyFill="1"/>
    <xf numFmtId="0" fontId="53" fillId="30" borderId="0" xfId="0" applyFont="1" applyFill="1" applyAlignment="1">
      <alignment horizontal="left" vertical="center"/>
    </xf>
    <xf numFmtId="0" fontId="6" fillId="30" borderId="0" xfId="0" applyFont="1" applyFill="1" applyAlignment="1">
      <alignment horizontal="left" vertical="center"/>
    </xf>
    <xf numFmtId="0" fontId="54" fillId="34" borderId="28" xfId="0" applyFont="1" applyFill="1" applyBorder="1" applyAlignment="1">
      <alignment horizontal="right" vertical="center"/>
    </xf>
    <xf numFmtId="0" fontId="54" fillId="34" borderId="28" xfId="0" applyFont="1" applyFill="1" applyBorder="1" applyAlignment="1">
      <alignment horizontal="left" vertical="center"/>
    </xf>
    <xf numFmtId="0" fontId="5" fillId="35" borderId="28" xfId="0" applyFont="1" applyFill="1" applyBorder="1" applyAlignment="1">
      <alignment horizontal="left" vertical="center"/>
    </xf>
    <xf numFmtId="180" fontId="6" fillId="36" borderId="0" xfId="0" applyNumberFormat="1" applyFont="1" applyFill="1" applyAlignment="1">
      <alignment horizontal="right" vertical="center" shrinkToFit="1"/>
    </xf>
    <xf numFmtId="177" fontId="6" fillId="36" borderId="0" xfId="0" applyNumberFormat="1" applyFont="1" applyFill="1" applyAlignment="1">
      <alignment horizontal="right" vertical="center" shrinkToFit="1"/>
    </xf>
    <xf numFmtId="180" fontId="6" fillId="0" borderId="0" xfId="0" applyNumberFormat="1" applyFont="1" applyAlignment="1">
      <alignment horizontal="right" vertical="center" shrinkToFit="1"/>
    </xf>
    <xf numFmtId="177" fontId="6" fillId="0" borderId="0" xfId="0" applyNumberFormat="1" applyFont="1" applyAlignment="1">
      <alignment horizontal="right" vertical="center" shrinkToFit="1"/>
    </xf>
    <xf numFmtId="3" fontId="6" fillId="0" borderId="0" xfId="0" applyNumberFormat="1" applyFont="1" applyAlignment="1">
      <alignment horizontal="right" vertical="center" shrinkToFit="1"/>
    </xf>
    <xf numFmtId="0" fontId="54" fillId="34" borderId="28" xfId="0" applyFont="1" applyFill="1" applyBorder="1" applyAlignment="1">
      <alignment horizontal="left" vertical="center"/>
    </xf>
    <xf numFmtId="3" fontId="6" fillId="36" borderId="0" xfId="0" applyNumberFormat="1" applyFont="1" applyFill="1" applyAlignment="1">
      <alignment horizontal="right" vertical="center" shrinkToFit="1"/>
    </xf>
    <xf numFmtId="0" fontId="52" fillId="0" borderId="0" xfId="0" applyFont="1" applyAlignment="1">
      <alignment horizontal="left" vertical="center"/>
    </xf>
    <xf numFmtId="0" fontId="53" fillId="36" borderId="0" xfId="0" applyFont="1" applyFill="1" applyAlignment="1">
      <alignment horizontal="left" vertical="center"/>
    </xf>
    <xf numFmtId="0" fontId="52" fillId="30" borderId="0" xfId="0" applyFont="1" applyFill="1" applyAlignment="1">
      <alignment horizontal="left" vertical="center"/>
    </xf>
    <xf numFmtId="0" fontId="53" fillId="3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30" borderId="0" xfId="0" applyFont="1" applyFill="1" applyAlignment="1">
      <alignment horizontal="left" vertical="center"/>
    </xf>
    <xf numFmtId="0" fontId="5" fillId="35" borderId="28" xfId="0" applyFont="1" applyFill="1" applyBorder="1" applyAlignment="1">
      <alignment horizontal="left" vertical="center"/>
    </xf>
    <xf numFmtId="171" fontId="3" fillId="32" borderId="29" xfId="0" applyNumberFormat="1" applyFont="1" applyFill="1" applyBorder="1" applyAlignment="1">
      <alignment vertical="center"/>
    </xf>
    <xf numFmtId="3" fontId="3" fillId="32" borderId="30" xfId="0" applyNumberFormat="1" applyFont="1" applyFill="1" applyBorder="1" applyAlignment="1">
      <alignment vertical="center"/>
    </xf>
    <xf numFmtId="3" fontId="3" fillId="32" borderId="31" xfId="0" applyNumberFormat="1" applyFont="1" applyFill="1" applyBorder="1" applyAlignment="1">
      <alignment vertical="center"/>
    </xf>
    <xf numFmtId="171" fontId="3" fillId="30" borderId="32" xfId="0" applyNumberFormat="1" applyFont="1" applyFill="1" applyBorder="1" applyAlignment="1">
      <alignment vertical="center"/>
    </xf>
    <xf numFmtId="171" fontId="3" fillId="30" borderId="33" xfId="0" applyNumberFormat="1" applyFont="1" applyFill="1" applyBorder="1" applyAlignment="1">
      <alignment vertical="center"/>
    </xf>
    <xf numFmtId="171" fontId="3" fillId="30" borderId="34" xfId="0" applyNumberFormat="1" applyFont="1" applyFill="1" applyBorder="1" applyAlignment="1">
      <alignment vertical="center"/>
    </xf>
    <xf numFmtId="171" fontId="3" fillId="30" borderId="35" xfId="0" applyNumberFormat="1" applyFont="1" applyFill="1" applyBorder="1" applyAlignment="1">
      <alignment vertical="center"/>
    </xf>
    <xf numFmtId="171" fontId="3" fillId="30" borderId="36" xfId="0" applyNumberFormat="1" applyFont="1" applyFill="1" applyBorder="1" applyAlignment="1">
      <alignment vertical="center"/>
    </xf>
    <xf numFmtId="171" fontId="3" fillId="30" borderId="37" xfId="0" applyNumberFormat="1" applyFont="1" applyFill="1" applyBorder="1" applyAlignment="1">
      <alignment vertical="center"/>
    </xf>
    <xf numFmtId="171" fontId="3" fillId="30" borderId="38" xfId="0" applyNumberFormat="1" applyFont="1" applyFill="1" applyBorder="1" applyAlignment="1">
      <alignment vertical="center"/>
    </xf>
    <xf numFmtId="171" fontId="3" fillId="30" borderId="39" xfId="0" applyNumberFormat="1" applyFont="1" applyFill="1" applyBorder="1" applyAlignment="1">
      <alignment vertical="center"/>
    </xf>
    <xf numFmtId="171" fontId="3" fillId="30" borderId="26" xfId="0" applyNumberFormat="1" applyFont="1" applyFill="1" applyBorder="1" applyAlignment="1">
      <alignment vertical="center"/>
    </xf>
    <xf numFmtId="171" fontId="3" fillId="30" borderId="40" xfId="0" applyNumberFormat="1" applyFont="1" applyFill="1" applyBorder="1" applyAlignment="1">
      <alignment vertical="center"/>
    </xf>
    <xf numFmtId="171" fontId="3" fillId="30" borderId="41" xfId="0" applyNumberFormat="1" applyFont="1" applyFill="1" applyBorder="1" applyAlignment="1">
      <alignment vertical="center"/>
    </xf>
    <xf numFmtId="0" fontId="10" fillId="30" borderId="0" xfId="0" applyFont="1" applyFill="1" applyBorder="1" applyAlignment="1">
      <alignment vertical="center"/>
    </xf>
    <xf numFmtId="0" fontId="3" fillId="30" borderId="42" xfId="0" applyFont="1" applyFill="1" applyBorder="1" applyAlignment="1">
      <alignment vertical="center"/>
    </xf>
    <xf numFmtId="179" fontId="10" fillId="30" borderId="0" xfId="0" applyNumberFormat="1" applyFont="1" applyFill="1" applyBorder="1" applyAlignment="1">
      <alignment vertical="center"/>
    </xf>
    <xf numFmtId="179" fontId="8" fillId="30" borderId="0" xfId="0" applyNumberFormat="1" applyFont="1" applyFill="1" applyBorder="1" applyAlignment="1">
      <alignment vertical="center"/>
    </xf>
    <xf numFmtId="172" fontId="10" fillId="30" borderId="0" xfId="0" applyNumberFormat="1" applyFont="1" applyFill="1" applyBorder="1" applyAlignment="1">
      <alignment vertical="center"/>
    </xf>
    <xf numFmtId="0" fontId="8" fillId="30" borderId="0" xfId="0" applyFont="1" applyFill="1" applyBorder="1" applyAlignment="1">
      <alignment vertical="center"/>
    </xf>
    <xf numFmtId="178" fontId="8" fillId="30" borderId="0" xfId="0" applyNumberFormat="1" applyFont="1" applyFill="1" applyBorder="1" applyAlignment="1">
      <alignment vertical="center"/>
    </xf>
    <xf numFmtId="0" fontId="9" fillId="30" borderId="22" xfId="0" applyFont="1" applyFill="1" applyBorder="1" applyAlignment="1">
      <alignment vertical="center"/>
    </xf>
    <xf numFmtId="0" fontId="9" fillId="30" borderId="39" xfId="0" applyFont="1" applyFill="1" applyBorder="1" applyAlignment="1">
      <alignment vertical="center"/>
    </xf>
    <xf numFmtId="0" fontId="9" fillId="30" borderId="43" xfId="0" applyFont="1" applyFill="1" applyBorder="1" applyAlignment="1">
      <alignment vertical="center"/>
    </xf>
    <xf numFmtId="172" fontId="10" fillId="30" borderId="44" xfId="0" applyNumberFormat="1" applyFont="1" applyFill="1" applyBorder="1" applyAlignment="1">
      <alignment vertical="center"/>
    </xf>
    <xf numFmtId="0" fontId="7" fillId="30" borderId="22" xfId="0" applyFont="1" applyFill="1" applyBorder="1" applyAlignment="1">
      <alignment vertical="center"/>
    </xf>
    <xf numFmtId="0" fontId="7" fillId="30" borderId="39" xfId="0" applyFont="1" applyFill="1" applyBorder="1" applyAlignment="1">
      <alignment vertical="center"/>
    </xf>
    <xf numFmtId="0" fontId="7" fillId="30" borderId="43" xfId="0" applyFont="1" applyFill="1" applyBorder="1" applyAlignment="1">
      <alignment vertical="center"/>
    </xf>
    <xf numFmtId="0" fontId="5" fillId="31" borderId="22" xfId="0" applyNumberFormat="1" applyFont="1" applyFill="1" applyBorder="1" applyAlignment="1">
      <alignment horizontal="left" vertical="center"/>
    </xf>
    <xf numFmtId="0" fontId="5" fillId="31" borderId="23" xfId="0" applyNumberFormat="1" applyFont="1" applyFill="1" applyBorder="1" applyAlignment="1">
      <alignment horizontal="center" vertical="center"/>
    </xf>
    <xf numFmtId="0" fontId="4" fillId="32" borderId="45" xfId="0" applyFont="1" applyFill="1" applyBorder="1" applyAlignment="1">
      <alignment horizontal="left" vertical="center"/>
    </xf>
    <xf numFmtId="0" fontId="4" fillId="30" borderId="32" xfId="0" applyFont="1" applyFill="1" applyBorder="1" applyAlignment="1">
      <alignment horizontal="left" vertical="center"/>
    </xf>
    <xf numFmtId="0" fontId="4" fillId="30" borderId="34" xfId="0" applyFont="1" applyFill="1" applyBorder="1" applyAlignment="1">
      <alignment horizontal="left" vertical="center"/>
    </xf>
    <xf numFmtId="0" fontId="4" fillId="30" borderId="46" xfId="0" applyFont="1" applyFill="1" applyBorder="1" applyAlignment="1">
      <alignment horizontal="left" vertical="center"/>
    </xf>
    <xf numFmtId="0" fontId="4" fillId="30" borderId="37" xfId="0" applyFont="1" applyFill="1" applyBorder="1" applyAlignment="1">
      <alignment horizontal="left" vertical="center"/>
    </xf>
    <xf numFmtId="0" fontId="4" fillId="30" borderId="39" xfId="0" applyFont="1" applyFill="1" applyBorder="1" applyAlignment="1">
      <alignment horizontal="left" vertical="center"/>
    </xf>
    <xf numFmtId="0" fontId="4" fillId="30" borderId="40" xfId="0" applyFont="1" applyFill="1" applyBorder="1" applyAlignment="1">
      <alignment horizontal="left" vertical="center"/>
    </xf>
    <xf numFmtId="3" fontId="3" fillId="30" borderId="19" xfId="0" applyNumberFormat="1" applyFont="1" applyFill="1" applyBorder="1" applyAlignment="1">
      <alignment horizontal="right" vertical="center"/>
    </xf>
    <xf numFmtId="172" fontId="10" fillId="30" borderId="47" xfId="0" applyNumberFormat="1" applyFont="1" applyFill="1" applyBorder="1" applyAlignment="1">
      <alignment vertical="center"/>
    </xf>
    <xf numFmtId="3" fontId="3" fillId="32" borderId="24" xfId="0" applyNumberFormat="1" applyFont="1" applyFill="1" applyBorder="1" applyAlignment="1">
      <alignment horizontal="right" vertical="center"/>
    </xf>
    <xf numFmtId="3" fontId="3" fillId="32" borderId="24" xfId="0" applyNumberFormat="1" applyFont="1" applyFill="1" applyBorder="1" applyAlignment="1">
      <alignment horizontal="center" vertical="center"/>
    </xf>
    <xf numFmtId="3" fontId="3" fillId="30" borderId="17" xfId="0" applyNumberFormat="1" applyFont="1" applyFill="1" applyBorder="1" applyAlignment="1">
      <alignment horizontal="center" vertical="center"/>
    </xf>
    <xf numFmtId="3" fontId="3" fillId="30" borderId="18" xfId="0" applyNumberFormat="1" applyFont="1" applyFill="1" applyBorder="1" applyAlignment="1">
      <alignment horizontal="center" vertical="center"/>
    </xf>
    <xf numFmtId="3" fontId="3" fillId="30" borderId="19" xfId="0" applyNumberFormat="1" applyFont="1" applyFill="1" applyBorder="1" applyAlignment="1">
      <alignment horizontal="center" vertical="center"/>
    </xf>
    <xf numFmtId="167" fontId="3" fillId="30" borderId="32" xfId="18" applyNumberFormat="1" applyFont="1" applyFill="1" applyBorder="1" applyAlignment="1">
      <alignment vertical="center"/>
    </xf>
    <xf numFmtId="167" fontId="3" fillId="30" borderId="34" xfId="18" applyNumberFormat="1" applyFont="1" applyFill="1" applyBorder="1" applyAlignment="1">
      <alignment vertical="center"/>
    </xf>
    <xf numFmtId="167" fontId="3" fillId="30" borderId="46" xfId="18" applyNumberFormat="1" applyFont="1" applyFill="1" applyBorder="1" applyAlignment="1">
      <alignment vertical="center"/>
    </xf>
    <xf numFmtId="167" fontId="3" fillId="30" borderId="37" xfId="18" applyNumberFormat="1" applyFont="1" applyFill="1" applyBorder="1" applyAlignment="1">
      <alignment vertical="center"/>
    </xf>
    <xf numFmtId="167" fontId="3" fillId="30" borderId="39" xfId="18" applyNumberFormat="1" applyFont="1" applyFill="1" applyBorder="1" applyAlignment="1">
      <alignment vertical="center"/>
    </xf>
    <xf numFmtId="167" fontId="3" fillId="30" borderId="40" xfId="18" applyNumberFormat="1" applyFont="1" applyFill="1" applyBorder="1" applyAlignment="1">
      <alignment vertical="center"/>
    </xf>
    <xf numFmtId="177" fontId="6" fillId="36" borderId="0" xfId="0" applyNumberFormat="1" applyFont="1" applyFill="1" applyAlignment="1">
      <alignment horizontal="right" vertical="center" shrinkToFit="1"/>
    </xf>
    <xf numFmtId="180" fontId="6" fillId="36" borderId="0" xfId="0" applyNumberFormat="1" applyFont="1" applyFill="1" applyAlignment="1">
      <alignment horizontal="right" vertical="center" shrinkToFit="1"/>
    </xf>
    <xf numFmtId="180" fontId="6" fillId="0" borderId="0" xfId="0" applyNumberFormat="1" applyFont="1" applyAlignment="1">
      <alignment horizontal="right" vertical="center" shrinkToFit="1"/>
    </xf>
    <xf numFmtId="177" fontId="6" fillId="0" borderId="0" xfId="0" applyNumberFormat="1" applyFont="1" applyAlignment="1">
      <alignment horizontal="right" vertical="center" shrinkToFit="1"/>
    </xf>
    <xf numFmtId="0" fontId="52" fillId="0" borderId="0" xfId="0" applyFont="1" applyAlignment="1">
      <alignment horizontal="left" vertical="center"/>
    </xf>
    <xf numFmtId="0" fontId="53" fillId="36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30" borderId="0" xfId="0" applyFont="1" applyFill="1" applyAlignment="1">
      <alignment horizontal="left" vertical="center"/>
    </xf>
    <xf numFmtId="3" fontId="3" fillId="0" borderId="16" xfId="202" applyNumberFormat="1" applyFont="1" applyBorder="1">
      <alignment/>
      <protection/>
    </xf>
    <xf numFmtId="3" fontId="3" fillId="0" borderId="17" xfId="202" applyNumberFormat="1" applyFont="1" applyBorder="1">
      <alignment/>
      <protection/>
    </xf>
    <xf numFmtId="3" fontId="3" fillId="0" borderId="20" xfId="202" applyNumberFormat="1" applyFont="1" applyBorder="1">
      <alignment/>
      <protection/>
    </xf>
    <xf numFmtId="4" fontId="6" fillId="0" borderId="0" xfId="0" applyNumberFormat="1" applyFont="1" applyAlignment="1">
      <alignment horizontal="right" vertical="center" shrinkToFit="1"/>
    </xf>
    <xf numFmtId="4" fontId="6" fillId="36" borderId="0" xfId="0" applyNumberFormat="1" applyFont="1" applyFill="1" applyAlignment="1">
      <alignment horizontal="right" vertical="center" shrinkToFit="1"/>
    </xf>
    <xf numFmtId="3" fontId="6" fillId="0" borderId="0" xfId="0" applyNumberFormat="1" applyFont="1" applyAlignment="1">
      <alignment horizontal="right" vertical="center" shrinkToFit="1"/>
    </xf>
    <xf numFmtId="3" fontId="6" fillId="36" borderId="0" xfId="0" applyNumberFormat="1" applyFont="1" applyFill="1" applyAlignment="1">
      <alignment horizontal="right" vertical="center" shrinkToFit="1"/>
    </xf>
    <xf numFmtId="0" fontId="5" fillId="35" borderId="0" xfId="0" applyFont="1" applyFill="1" applyBorder="1" applyAlignment="1">
      <alignment horizontal="left" vertical="center"/>
    </xf>
    <xf numFmtId="165" fontId="3" fillId="32" borderId="0" xfId="18" applyNumberFormat="1" applyFont="1" applyFill="1" applyBorder="1" applyAlignment="1">
      <alignment horizontal="right" vertical="center"/>
    </xf>
    <xf numFmtId="178" fontId="4" fillId="30" borderId="28" xfId="0" applyNumberFormat="1" applyFont="1" applyFill="1" applyBorder="1" applyAlignment="1">
      <alignment horizontal="left" vertical="center" wrapText="1"/>
    </xf>
    <xf numFmtId="0" fontId="5" fillId="35" borderId="17" xfId="0" applyFont="1" applyFill="1" applyBorder="1" applyAlignment="1">
      <alignment horizontal="left" vertical="center"/>
    </xf>
    <xf numFmtId="0" fontId="5" fillId="37" borderId="28" xfId="0" applyFont="1" applyFill="1" applyBorder="1" applyAlignment="1">
      <alignment horizontal="left" vertical="center"/>
    </xf>
    <xf numFmtId="0" fontId="0" fillId="38" borderId="0" xfId="0" applyFill="1"/>
    <xf numFmtId="177" fontId="6" fillId="0" borderId="0" xfId="207" applyNumberFormat="1" applyFont="1" applyFill="1" applyBorder="1" applyAlignment="1">
      <alignment vertical="center"/>
    </xf>
    <xf numFmtId="0" fontId="9" fillId="30" borderId="22" xfId="0" applyFont="1" applyFill="1" applyBorder="1" applyAlignment="1">
      <alignment horizontal="center" vertical="center" wrapText="1"/>
    </xf>
    <xf numFmtId="0" fontId="9" fillId="30" borderId="23" xfId="0" applyFont="1" applyFill="1" applyBorder="1" applyAlignment="1">
      <alignment horizontal="center" vertical="center" wrapText="1"/>
    </xf>
    <xf numFmtId="0" fontId="9" fillId="30" borderId="43" xfId="0" applyFont="1" applyFill="1" applyBorder="1" applyAlignment="1">
      <alignment horizontal="center" vertical="center" wrapText="1"/>
    </xf>
    <xf numFmtId="0" fontId="9" fillId="30" borderId="27" xfId="0" applyFont="1" applyFill="1" applyBorder="1" applyAlignment="1">
      <alignment horizontal="center" vertical="center" wrapText="1"/>
    </xf>
    <xf numFmtId="0" fontId="7" fillId="30" borderId="22" xfId="0" applyFont="1" applyFill="1" applyBorder="1" applyAlignment="1">
      <alignment horizontal="center" vertical="center" wrapText="1"/>
    </xf>
    <xf numFmtId="0" fontId="7" fillId="30" borderId="23" xfId="0" applyFont="1" applyFill="1" applyBorder="1" applyAlignment="1">
      <alignment horizontal="center" vertical="center" wrapText="1"/>
    </xf>
    <xf numFmtId="0" fontId="7" fillId="30" borderId="39" xfId="0" applyFont="1" applyFill="1" applyBorder="1" applyAlignment="1">
      <alignment horizontal="center" vertical="center" wrapText="1"/>
    </xf>
    <xf numFmtId="0" fontId="7" fillId="30" borderId="26" xfId="0" applyFont="1" applyFill="1" applyBorder="1" applyAlignment="1">
      <alignment horizontal="center" vertical="center" wrapText="1"/>
    </xf>
    <xf numFmtId="0" fontId="54" fillId="34" borderId="28" xfId="0" applyFont="1" applyFill="1" applyBorder="1" applyAlignment="1">
      <alignment horizontal="right" vertical="center"/>
    </xf>
    <xf numFmtId="171" fontId="3" fillId="32" borderId="0" xfId="0" applyNumberFormat="1" applyFont="1" applyFill="1" applyBorder="1" applyAlignment="1">
      <alignment vertical="center"/>
    </xf>
  </cellXfs>
  <cellStyles count="2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1" xfId="20"/>
    <cellStyle name="Normal 20" xfId="21"/>
    <cellStyle name="Normal 2" xfId="22"/>
    <cellStyle name="Normal 2 2" xfId="23"/>
    <cellStyle name="Normal 4" xfId="24"/>
    <cellStyle name="Menu" xfId="25"/>
    <cellStyle name="Normal 3" xfId="26"/>
    <cellStyle name="Percent 2" xfId="27"/>
    <cellStyle name="Normal 5" xfId="28"/>
    <cellStyle name="Normal 5 2" xfId="29"/>
    <cellStyle name="Normal 6" xfId="30"/>
    <cellStyle name="Normal 6 2" xfId="31"/>
    <cellStyle name="Normal 2 3" xfId="32"/>
    <cellStyle name="Normal 3 2" xfId="33"/>
    <cellStyle name="Comma 2" xfId="34"/>
    <cellStyle name="Percent 3" xfId="35"/>
    <cellStyle name="Normal 2 4" xfId="36"/>
    <cellStyle name="Normal 7" xfId="37"/>
    <cellStyle name="NumberCellStyle" xfId="38"/>
    <cellStyle name="NumberCellStyle 6" xfId="39"/>
    <cellStyle name="20% - Accent1 2" xfId="40"/>
    <cellStyle name="20% - Accent2 2" xfId="41"/>
    <cellStyle name="20% - Accent3 2" xfId="42"/>
    <cellStyle name="20% - Accent4 2" xfId="43"/>
    <cellStyle name="20% - Accent5 2" xfId="44"/>
    <cellStyle name="20% - Accent6 2" xfId="45"/>
    <cellStyle name="20% - Akzent1" xfId="46"/>
    <cellStyle name="20% - Akzent2" xfId="47"/>
    <cellStyle name="20% - Akzent3" xfId="48"/>
    <cellStyle name="20% - Akzent4" xfId="49"/>
    <cellStyle name="20% - Akzent5" xfId="50"/>
    <cellStyle name="20% - Akzent6" xfId="51"/>
    <cellStyle name="40% - Accent1 2" xfId="52"/>
    <cellStyle name="40% - Accent2 2" xfId="53"/>
    <cellStyle name="40% - Accent3 2" xfId="54"/>
    <cellStyle name="40% - Accent4 2" xfId="55"/>
    <cellStyle name="40% - Accent5 2" xfId="56"/>
    <cellStyle name="40% - Accent6 2" xfId="57"/>
    <cellStyle name="40% - Akzent1" xfId="58"/>
    <cellStyle name="40% - Akzent2" xfId="59"/>
    <cellStyle name="40% - Akzent3" xfId="60"/>
    <cellStyle name="40% - Akzent4" xfId="61"/>
    <cellStyle name="40% - Akzent5" xfId="62"/>
    <cellStyle name="40% - Akzent6" xfId="63"/>
    <cellStyle name="5x indented GHG Textfiels" xfId="64"/>
    <cellStyle name="60% - Accent1 2" xfId="65"/>
    <cellStyle name="60% - Accent2 2" xfId="66"/>
    <cellStyle name="60% - Accent3 2" xfId="67"/>
    <cellStyle name="60% - Accent4 2" xfId="68"/>
    <cellStyle name="60% - Accent5 2" xfId="69"/>
    <cellStyle name="60% - Accent6 2" xfId="70"/>
    <cellStyle name="60% - Akzent1" xfId="71"/>
    <cellStyle name="60% - Akzent2" xfId="72"/>
    <cellStyle name="60% - Akzent3" xfId="73"/>
    <cellStyle name="60% - Akzent4" xfId="74"/>
    <cellStyle name="60% - Akzent5" xfId="75"/>
    <cellStyle name="60% - Akzent6" xfId="76"/>
    <cellStyle name="Accent1 2" xfId="77"/>
    <cellStyle name="Accent2 2" xfId="78"/>
    <cellStyle name="Accent3 2" xfId="79"/>
    <cellStyle name="Accent4 2" xfId="80"/>
    <cellStyle name="Accent5 2" xfId="81"/>
    <cellStyle name="Accent6 2" xfId="82"/>
    <cellStyle name="Akzent1" xfId="83"/>
    <cellStyle name="Akzent2" xfId="84"/>
    <cellStyle name="Akzent3" xfId="85"/>
    <cellStyle name="Akzent4" xfId="86"/>
    <cellStyle name="Akzent5" xfId="87"/>
    <cellStyle name="Akzent6" xfId="88"/>
    <cellStyle name="Ausgabe" xfId="89"/>
    <cellStyle name="Bad 2" xfId="90"/>
    <cellStyle name="Berechnung" xfId="91"/>
    <cellStyle name="Bold GHG Numbers (0.00)" xfId="92"/>
    <cellStyle name="Calculation 2" xfId="93"/>
    <cellStyle name="Calculation 2 2" xfId="94"/>
    <cellStyle name="Check Cell 2" xfId="95"/>
    <cellStyle name="Comma 3" xfId="96"/>
    <cellStyle name="Comma 4" xfId="97"/>
    <cellStyle name="Comma 5" xfId="98"/>
    <cellStyle name="Comma 6" xfId="99"/>
    <cellStyle name="Comma 7" xfId="100"/>
    <cellStyle name="ConditionalStyle_1" xfId="101"/>
    <cellStyle name="Eingabe" xfId="102"/>
    <cellStyle name="Ergebnis" xfId="103"/>
    <cellStyle name="Ergebnis 2" xfId="104"/>
    <cellStyle name="Ergebnis 3" xfId="105"/>
    <cellStyle name="Erklärender Text" xfId="106"/>
    <cellStyle name="Euro" xfId="107"/>
    <cellStyle name="Excel Built-in Normal" xfId="108"/>
    <cellStyle name="Explanatory Text 2" xfId="109"/>
    <cellStyle name="Good 2" xfId="110"/>
    <cellStyle name="Gut" xfId="111"/>
    <cellStyle name="Gut 2" xfId="112"/>
    <cellStyle name="Heading 1 2" xfId="113"/>
    <cellStyle name="Heading 2 2" xfId="114"/>
    <cellStyle name="Heading 3 2" xfId="115"/>
    <cellStyle name="Heading 4 2" xfId="116"/>
    <cellStyle name="Headline" xfId="117"/>
    <cellStyle name="Hyperlink 2" xfId="118"/>
    <cellStyle name="Hyperlink 3" xfId="119"/>
    <cellStyle name="Input 2" xfId="120"/>
    <cellStyle name="Input 2 2" xfId="121"/>
    <cellStyle name="Linked Cell 2" xfId="122"/>
    <cellStyle name="Neutral 2" xfId="123"/>
    <cellStyle name="Normal 10" xfId="124"/>
    <cellStyle name="Normal 11" xfId="125"/>
    <cellStyle name="Normal 12" xfId="126"/>
    <cellStyle name="Normal 13" xfId="127"/>
    <cellStyle name="Normal 14" xfId="128"/>
    <cellStyle name="Normal 15" xfId="129"/>
    <cellStyle name="Normal 16" xfId="130"/>
    <cellStyle name="Normal 17" xfId="131"/>
    <cellStyle name="Normal 2 2 2" xfId="132"/>
    <cellStyle name="Normal 2 2 3" xfId="133"/>
    <cellStyle name="Normal 2 2 4" xfId="134"/>
    <cellStyle name="Normal 3 2 2" xfId="135"/>
    <cellStyle name="Normal 3 2 3" xfId="136"/>
    <cellStyle name="Normal 3 3" xfId="137"/>
    <cellStyle name="Normal 3 4" xfId="138"/>
    <cellStyle name="Normal 3 5" xfId="139"/>
    <cellStyle name="Normal 3 6" xfId="140"/>
    <cellStyle name="Normal 4 2" xfId="141"/>
    <cellStyle name="Normal 5 3" xfId="142"/>
    <cellStyle name="Normal 5 4" xfId="143"/>
    <cellStyle name="Normal 8" xfId="144"/>
    <cellStyle name="Normal 9" xfId="145"/>
    <cellStyle name="Normal GHG Numbers (0.00)" xfId="146"/>
    <cellStyle name="Normal GHG whole table" xfId="147"/>
    <cellStyle name="Normal GHG-Shade" xfId="148"/>
    <cellStyle name="Normál_Ques_15-19_4.1" xfId="149"/>
    <cellStyle name="normální_List1" xfId="150"/>
    <cellStyle name="Note 2" xfId="151"/>
    <cellStyle name="Note 2 2" xfId="152"/>
    <cellStyle name="Notiz" xfId="153"/>
    <cellStyle name="NumberCellStyle 2" xfId="154"/>
    <cellStyle name="NumberCellStyle 2 2" xfId="155"/>
    <cellStyle name="NumberCellStyle 2 3" xfId="156"/>
    <cellStyle name="NumberCellStyle 3" xfId="157"/>
    <cellStyle name="NumberCellStyle 4" xfId="158"/>
    <cellStyle name="NumberCellStyle 5" xfId="159"/>
    <cellStyle name="Output 2" xfId="160"/>
    <cellStyle name="Output 2 2" xfId="161"/>
    <cellStyle name="Pattern" xfId="162"/>
    <cellStyle name="Percent 2 2" xfId="163"/>
    <cellStyle name="Percent 4" xfId="164"/>
    <cellStyle name="Percent 5" xfId="165"/>
    <cellStyle name="Percent 6" xfId="166"/>
    <cellStyle name="Percent 7" xfId="167"/>
    <cellStyle name="Pourcentage 2" xfId="168"/>
    <cellStyle name="Prozent 2" xfId="169"/>
    <cellStyle name="Prozent 3" xfId="170"/>
    <cellStyle name="Prozent 4" xfId="171"/>
    <cellStyle name="Schlecht" xfId="172"/>
    <cellStyle name="SDMX_protected" xfId="173"/>
    <cellStyle name="Standard 2" xfId="174"/>
    <cellStyle name="Standard 2 2" xfId="175"/>
    <cellStyle name="Standard 3" xfId="176"/>
    <cellStyle name="Standard 3 2" xfId="177"/>
    <cellStyle name="Standard 4" xfId="178"/>
    <cellStyle name="Standard 4 2" xfId="179"/>
    <cellStyle name="Standard 5" xfId="180"/>
    <cellStyle name="Standard 6" xfId="181"/>
    <cellStyle name="Standard 7" xfId="182"/>
    <cellStyle name="Standard 8" xfId="183"/>
    <cellStyle name="Standard 9" xfId="184"/>
    <cellStyle name="Standard_FI00EU01" xfId="185"/>
    <cellStyle name="Table_LHS" xfId="186"/>
    <cellStyle name="Title 2" xfId="187"/>
    <cellStyle name="Titre ligne" xfId="188"/>
    <cellStyle name="Total 2" xfId="189"/>
    <cellStyle name="Total 2 2" xfId="190"/>
    <cellStyle name="Total intermediaire" xfId="191"/>
    <cellStyle name="Überschrift" xfId="192"/>
    <cellStyle name="Überschrift 1" xfId="193"/>
    <cellStyle name="Überschrift 2" xfId="194"/>
    <cellStyle name="Überschrift 3" xfId="195"/>
    <cellStyle name="Überschrift 4" xfId="196"/>
    <cellStyle name="Verknüpfte Zelle" xfId="197"/>
    <cellStyle name="Warnender Text" xfId="198"/>
    <cellStyle name="Warning Text 2" xfId="199"/>
    <cellStyle name="Zelle überprüfen" xfId="200"/>
    <cellStyle name="Normal 2 3 2" xfId="201"/>
    <cellStyle name="Normal 2 2 5" xfId="202"/>
    <cellStyle name="Normal 18" xfId="203"/>
    <cellStyle name="Normal 4 3" xfId="204"/>
    <cellStyle name="Normal 2 5" xfId="205"/>
    <cellStyle name="Normal 5 5" xfId="206"/>
    <cellStyle name="Normal 19" xfId="207"/>
    <cellStyle name="Normal 2 6" xfId="208"/>
    <cellStyle name="Normal 5 6" xfId="209"/>
    <cellStyle name="Normal 7 2" xfId="210"/>
    <cellStyle name="Comma 3 2" xfId="211"/>
    <cellStyle name="Normal 14 2" xfId="212"/>
    <cellStyle name="Normal 15 2" xfId="213"/>
    <cellStyle name="Normal 17 2" xfId="214"/>
    <cellStyle name="Normal 2 2 2 2" xfId="215"/>
    <cellStyle name="Normal 5 4 2" xfId="216"/>
    <cellStyle name="Percent 4 2" xfId="217"/>
    <cellStyle name="Percent 6 2" xfId="218"/>
    <cellStyle name="Standard 4 3" xfId="219"/>
    <cellStyle name="Standard 4 2 2" xfId="220"/>
    <cellStyle name="Standard 8 2" xfId="221"/>
    <cellStyle name="Normal 18 2" xfId="222"/>
    <cellStyle name="Normal 4 3 2" xfId="223"/>
    <cellStyle name="Normal 2 5 2" xfId="224"/>
    <cellStyle name="Normal 5 5 2" xfId="225"/>
    <cellStyle name="Comma 8" xfId="226"/>
    <cellStyle name="Comma 9" xfId="227"/>
  </cellStyles>
  <dxfs count="8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worksheet" Target="worksheets/sheet4.xml" /><Relationship Id="rId12" Type="http://schemas.openxmlformats.org/officeDocument/2006/relationships/chartsheet" Target="chartsheets/sheet8.xml" /><Relationship Id="rId13" Type="http://schemas.openxmlformats.org/officeDocument/2006/relationships/worksheet" Target="worksheets/sheet5.xml" /><Relationship Id="rId14" Type="http://schemas.openxmlformats.org/officeDocument/2006/relationships/worksheet" Target="worksheets/sheet6.xml" /><Relationship Id="rId15" Type="http://schemas.openxmlformats.org/officeDocument/2006/relationships/worksheet" Target="worksheets/sheet7.xml" /><Relationship Id="rId16" Type="http://schemas.openxmlformats.org/officeDocument/2006/relationships/worksheet" Target="worksheets/sheet8.xml" /><Relationship Id="rId17" Type="http://schemas.openxmlformats.org/officeDocument/2006/relationships/chartsheet" Target="chartsheets/sheet9.xml" /><Relationship Id="rId18" Type="http://schemas.openxmlformats.org/officeDocument/2006/relationships/worksheet" Target="worksheets/sheet9.xml" /><Relationship Id="rId19" Type="http://schemas.openxmlformats.org/officeDocument/2006/relationships/chartsheet" Target="chartsheets/sheet10.xml" /><Relationship Id="rId20" Type="http://schemas.openxmlformats.org/officeDocument/2006/relationships/worksheet" Target="worksheets/sheet10.xml" /><Relationship Id="rId21" Type="http://schemas.openxmlformats.org/officeDocument/2006/relationships/worksheet" Target="worksheets/sheet11.xml" /><Relationship Id="rId22" Type="http://schemas.openxmlformats.org/officeDocument/2006/relationships/chartsheet" Target="chartsheets/sheet11.xml" /><Relationship Id="rId23" Type="http://schemas.openxmlformats.org/officeDocument/2006/relationships/worksheet" Target="worksheets/sheet12.xml" /><Relationship Id="rId24" Type="http://schemas.openxmlformats.org/officeDocument/2006/relationships/chartsheet" Target="chartsheets/sheet12.xml" /><Relationship Id="rId25" Type="http://schemas.openxmlformats.org/officeDocument/2006/relationships/worksheet" Target="worksheets/sheet13.xml" /><Relationship Id="rId26" Type="http://schemas.openxmlformats.org/officeDocument/2006/relationships/chartsheet" Target="chartsheets/sheet13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Primary energy production by fuel, EU, in selected years, 1990-20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Petajoule (PJ)</a:t>
            </a:r>
          </a:p>
        </c:rich>
      </c:tx>
      <c:layout>
        <c:manualLayout>
          <c:xMode val="edge"/>
          <c:yMode val="edge"/>
          <c:x val="0.005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485"/>
          <c:w val="0.97"/>
          <c:h val="0.54475"/>
        </c:manualLayout>
      </c:layout>
      <c:lineChart>
        <c:grouping val="standard"/>
        <c:varyColors val="0"/>
        <c:ser>
          <c:idx val="3"/>
          <c:order val="0"/>
          <c:tx>
            <c:strRef>
              <c:f>'DATA-1'!$A$30</c:f>
              <c:strCache>
                <c:ptCount val="1"/>
                <c:pt idx="0">
                  <c:v>Solid fossil fuels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'DATA-1'!$B$29:$AG$29</c:f>
              <c:numCache/>
            </c:numRef>
          </c:cat>
          <c:val>
            <c:numRef>
              <c:f>'DATA-1'!$B$30:$AG$30</c:f>
              <c:numCache/>
            </c:numRef>
          </c:val>
          <c:smooth val="0"/>
        </c:ser>
        <c:ser>
          <c:idx val="8"/>
          <c:order val="1"/>
          <c:tx>
            <c:strRef>
              <c:f>'DATA-1'!$A$31</c:f>
              <c:strCache>
                <c:ptCount val="1"/>
                <c:pt idx="0">
                  <c:v>Peat and peat products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'DATA-1'!$B$29:$AG$29</c:f>
              <c:numCache/>
            </c:numRef>
          </c:cat>
          <c:val>
            <c:numRef>
              <c:f>'DATA-1'!$B$31:$AG$31</c:f>
              <c:numCache/>
            </c:numRef>
          </c:val>
          <c:smooth val="0"/>
        </c:ser>
        <c:ser>
          <c:idx val="0"/>
          <c:order val="2"/>
          <c:tx>
            <c:strRef>
              <c:f>'DATA-1'!$A$32</c:f>
              <c:strCache>
                <c:ptCount val="1"/>
                <c:pt idx="0">
                  <c:v>Oil shale and oil sands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'DATA-1'!$B$29:$AG$29</c:f>
              <c:numCache/>
            </c:numRef>
          </c:cat>
          <c:val>
            <c:numRef>
              <c:f>'DATA-1'!$B$32:$AG$32</c:f>
              <c:numCache/>
            </c:numRef>
          </c:val>
          <c:smooth val="0"/>
        </c:ser>
        <c:ser>
          <c:idx val="1"/>
          <c:order val="3"/>
          <c:tx>
            <c:strRef>
              <c:f>'DATA-1'!$A$33</c:f>
              <c:strCache>
                <c:ptCount val="1"/>
                <c:pt idx="0">
                  <c:v>Natural gas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'DATA-1'!$B$29:$AG$29</c:f>
              <c:numCache/>
            </c:numRef>
          </c:cat>
          <c:val>
            <c:numRef>
              <c:f>'DATA-1'!$B$33:$AG$33</c:f>
              <c:numCache/>
            </c:numRef>
          </c:val>
          <c:smooth val="0"/>
        </c:ser>
        <c:ser>
          <c:idx val="2"/>
          <c:order val="4"/>
          <c:tx>
            <c:strRef>
              <c:f>'DATA-1'!$A$34</c:f>
              <c:strCache>
                <c:ptCount val="1"/>
                <c:pt idx="0">
                  <c:v>Oil and petroleum products (excluding biofuel portion)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'DATA-1'!$B$29:$AG$29</c:f>
              <c:numCache/>
            </c:numRef>
          </c:cat>
          <c:val>
            <c:numRef>
              <c:f>'DATA-1'!$B$34:$AG$34</c:f>
              <c:numCache/>
            </c:numRef>
          </c:val>
          <c:smooth val="0"/>
        </c:ser>
        <c:ser>
          <c:idx val="4"/>
          <c:order val="5"/>
          <c:tx>
            <c:strRef>
              <c:f>'DATA-1'!$A$35</c:f>
              <c:strCache>
                <c:ptCount val="1"/>
                <c:pt idx="0">
                  <c:v>Renewables and biofuels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'DATA-1'!$B$29:$AG$29</c:f>
              <c:numCache/>
            </c:numRef>
          </c:cat>
          <c:val>
            <c:numRef>
              <c:f>'DATA-1'!$B$35:$AG$35</c:f>
              <c:numCache/>
            </c:numRef>
          </c:val>
          <c:smooth val="0"/>
        </c:ser>
        <c:ser>
          <c:idx val="6"/>
          <c:order val="6"/>
          <c:tx>
            <c:strRef>
              <c:f>'DATA-1'!$A$36</c:f>
              <c:strCache>
                <c:ptCount val="1"/>
                <c:pt idx="0">
                  <c:v>Non-renewable waste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'DATA-1'!$B$29:$AG$29</c:f>
              <c:numCache/>
            </c:numRef>
          </c:cat>
          <c:val>
            <c:numRef>
              <c:f>'DATA-1'!$B$36:$AG$36</c:f>
              <c:numCache/>
            </c:numRef>
          </c:val>
          <c:smooth val="0"/>
        </c:ser>
        <c:ser>
          <c:idx val="7"/>
          <c:order val="7"/>
          <c:tx>
            <c:strRef>
              <c:f>'DATA-1'!$A$37</c:f>
              <c:strCache>
                <c:ptCount val="1"/>
                <c:pt idx="0">
                  <c:v>Nuclear heat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'DATA-1'!$B$29:$AG$29</c:f>
              <c:numCache/>
            </c:numRef>
          </c:cat>
          <c:val>
            <c:numRef>
              <c:f>'DATA-1'!$B$37:$AG$37</c:f>
              <c:numCache/>
            </c:numRef>
          </c:val>
          <c:smooth val="0"/>
        </c:ser>
        <c:ser>
          <c:idx val="5"/>
          <c:order val="8"/>
          <c:tx>
            <c:strRef>
              <c:f>'DATA-1'!$A$38</c:f>
              <c:strCache>
                <c:ptCount val="1"/>
                <c:pt idx="0">
                  <c:v>Heat</c:v>
                </c:pt>
              </c:strCache>
            </c:strRef>
          </c:tx>
          <c:spPr>
            <a:ln w="28575" cap="rnd" cmpd="sng">
              <a:solidFill>
                <a:schemeClr val="accent3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'DATA-1'!$B$29:$AG$29</c:f>
              <c:numCache/>
            </c:numRef>
          </c:cat>
          <c:val>
            <c:numRef>
              <c:f>'DATA-1'!$B$38:$AG$38</c:f>
              <c:numCache/>
            </c:numRef>
          </c:val>
          <c:smooth val="0"/>
        </c:ser>
        <c:axId val="60326915"/>
        <c:axId val="6071324"/>
      </c:lineChart>
      <c:catAx>
        <c:axId val="60326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1324"/>
        <c:crosses val="autoZero"/>
        <c:auto val="1"/>
        <c:lblOffset val="100"/>
        <c:noMultiLvlLbl val="0"/>
      </c:catAx>
      <c:valAx>
        <c:axId val="60713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_ ;\-#\ ##0\ 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32691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65"/>
          <c:y val="0.73125"/>
          <c:w val="0.923"/>
          <c:h val="0.21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4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 energy consumption by sector, EU, 2021</a:t>
            </a:r>
            <a:r>
              <a:rPr lang="en-US" cap="none" sz="2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total, based on terajoules)</a:t>
            </a:r>
          </a:p>
        </c:rich>
      </c:tx>
      <c:layout>
        <c:manualLayout>
          <c:xMode val="edge"/>
          <c:yMode val="edge"/>
          <c:x val="0.01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23"/>
          <c:w val="0.49375"/>
          <c:h val="0.48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Lbls>
            <c:dLbl>
              <c:idx val="4"/>
              <c:layout>
                <c:manualLayout>
                  <c:x val="-0.022"/>
                  <c:y val="0.0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'F10'!$A$29:$A$33</c:f>
              <c:strCache/>
            </c:strRef>
          </c:cat>
          <c:val>
            <c:numRef>
              <c:f>'F10'!$B$29:$B$33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 energy consumption by sector, EU, 1990-2021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Terajoules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(TJ)</a:t>
            </a:r>
          </a:p>
        </c:rich>
      </c:tx>
      <c:layout>
        <c:manualLayout>
          <c:xMode val="edge"/>
          <c:yMode val="edge"/>
          <c:x val="0.005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225"/>
          <c:y val="0.1145"/>
          <c:w val="0.90475"/>
          <c:h val="0.6925"/>
        </c:manualLayout>
      </c:layout>
      <c:areaChart>
        <c:grouping val="stacked"/>
        <c:varyColors val="0"/>
        <c:ser>
          <c:idx val="0"/>
          <c:order val="0"/>
          <c:tx>
            <c:strRef>
              <c:f>'DATA-5'!$A$48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chemeClr val="accent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'DATA-5'!$B$47:$AG$47</c:f>
              <c:numCache/>
            </c:numRef>
          </c:cat>
          <c:val>
            <c:numRef>
              <c:f>'DATA-5'!$B$48:$AG$48</c:f>
              <c:numCache/>
            </c:numRef>
          </c:val>
        </c:ser>
        <c:ser>
          <c:idx val="1"/>
          <c:order val="1"/>
          <c:tx>
            <c:strRef>
              <c:f>'DATA-5'!$A$49</c:f>
              <c:strCache>
                <c:ptCount val="1"/>
                <c:pt idx="0">
                  <c:v>Road transport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'DATA-5'!$B$47:$AG$47</c:f>
              <c:numCache/>
            </c:numRef>
          </c:cat>
          <c:val>
            <c:numRef>
              <c:f>'DATA-5'!$B$49:$AG$49</c:f>
              <c:numCache/>
            </c:numRef>
          </c:val>
        </c:ser>
        <c:ser>
          <c:idx val="2"/>
          <c:order val="2"/>
          <c:tx>
            <c:strRef>
              <c:f>'DATA-5'!$A$50</c:f>
              <c:strCache>
                <c:ptCount val="1"/>
                <c:pt idx="0">
                  <c:v>Other transport</c:v>
                </c:pt>
              </c:strCache>
            </c:strRef>
          </c:tx>
          <c:spPr>
            <a:solidFill>
              <a:schemeClr val="accent4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'DATA-5'!$B$47:$AG$47</c:f>
              <c:numCache/>
            </c:numRef>
          </c:cat>
          <c:val>
            <c:numRef>
              <c:f>'DATA-5'!$B$50:$AG$50</c:f>
              <c:numCache/>
            </c:numRef>
          </c:val>
        </c:ser>
        <c:ser>
          <c:idx val="3"/>
          <c:order val="3"/>
          <c:tx>
            <c:strRef>
              <c:f>'DATA-5'!$A$51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chemeClr val="accent5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'DATA-5'!$B$47:$AG$47</c:f>
              <c:numCache/>
            </c:numRef>
          </c:cat>
          <c:val>
            <c:numRef>
              <c:f>'DATA-5'!$B$51:$AG$51</c:f>
              <c:numCache/>
            </c:numRef>
          </c:val>
        </c:ser>
        <c:ser>
          <c:idx val="4"/>
          <c:order val="4"/>
          <c:tx>
            <c:strRef>
              <c:f>'DATA-5'!$A$52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'DATA-5'!$B$47:$AG$47</c:f>
              <c:numCache/>
            </c:numRef>
          </c:cat>
          <c:val>
            <c:numRef>
              <c:f>'DATA-5'!$B$52:$AG$52</c:f>
              <c:numCache/>
            </c:numRef>
          </c:val>
        </c:ser>
        <c:ser>
          <c:idx val="5"/>
          <c:order val="5"/>
          <c:tx>
            <c:strRef>
              <c:f>'DATA-5'!$A$53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1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'DATA-5'!$B$47:$AG$47</c:f>
              <c:numCache/>
            </c:numRef>
          </c:cat>
          <c:val>
            <c:numRef>
              <c:f>'DATA-5'!$B$53:$AG$53</c:f>
              <c:numCache/>
            </c:numRef>
          </c:val>
        </c:ser>
        <c:axId val="29577549"/>
        <c:axId val="64871350"/>
      </c:areaChart>
      <c:catAx>
        <c:axId val="29577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71350"/>
        <c:crosses val="autoZero"/>
        <c:auto val="1"/>
        <c:lblOffset val="100"/>
        <c:noMultiLvlLbl val="0"/>
      </c:catAx>
      <c:valAx>
        <c:axId val="648713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577549"/>
        <c:crosses val="autoZero"/>
        <c:crossBetween val="midCat"/>
        <c:dispUnits/>
      </c:valAx>
    </c:plotArea>
    <c:legend>
      <c:legendPos val="b"/>
      <c:layout>
        <c:manualLayout>
          <c:xMode val="edge"/>
          <c:yMode val="edge"/>
          <c:x val="0.14875"/>
          <c:y val="0.89525"/>
          <c:w val="0.72675"/>
          <c:h val="0.040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4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Energy consumption by transport mode, EU, 1990-20201</a:t>
            </a:r>
            <a:r>
              <a:rPr lang="en-US" cap="none" sz="2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(1990 = 100, based on terajoules)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5"/>
          <c:y val="0.127"/>
          <c:w val="0.952"/>
          <c:h val="0.63775"/>
        </c:manualLayout>
      </c:layout>
      <c:lineChart>
        <c:grouping val="standard"/>
        <c:varyColors val="0"/>
        <c:ser>
          <c:idx val="0"/>
          <c:order val="0"/>
          <c:tx>
            <c:strRef>
              <c:f>'F12'!$A$28</c:f>
              <c:strCache>
                <c:ptCount val="1"/>
                <c:pt idx="0">
                  <c:v>International aviation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'F12'!$B$27:$AG$27</c:f>
              <c:numCache/>
            </c:numRef>
          </c:cat>
          <c:val>
            <c:numRef>
              <c:f>'F12'!$B$28:$AG$28</c:f>
              <c:numCache/>
            </c:numRef>
          </c:val>
          <c:smooth val="0"/>
        </c:ser>
        <c:ser>
          <c:idx val="5"/>
          <c:order val="1"/>
          <c:tx>
            <c:strRef>
              <c:f>'F12'!$A$29</c:f>
              <c:strCache>
                <c:ptCount val="1"/>
                <c:pt idx="0">
                  <c:v>Rail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'F12'!$B$27:$AG$27</c:f>
              <c:numCache/>
            </c:numRef>
          </c:cat>
          <c:val>
            <c:numRef>
              <c:f>'F12'!$B$29:$AG$29</c:f>
              <c:numCache/>
            </c:numRef>
          </c:val>
          <c:smooth val="0"/>
        </c:ser>
        <c:ser>
          <c:idx val="1"/>
          <c:order val="2"/>
          <c:tx>
            <c:strRef>
              <c:f>'F12'!$A$30</c:f>
              <c:strCache>
                <c:ptCount val="1"/>
                <c:pt idx="0">
                  <c:v>Road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'F12'!$B$27:$AG$27</c:f>
              <c:numCache/>
            </c:numRef>
          </c:cat>
          <c:val>
            <c:numRef>
              <c:f>'F12'!$B$30:$AG$30</c:f>
              <c:numCache/>
            </c:numRef>
          </c:val>
          <c:smooth val="0"/>
        </c:ser>
        <c:ser>
          <c:idx val="2"/>
          <c:order val="3"/>
          <c:tx>
            <c:strRef>
              <c:f>'F12'!$A$31</c:f>
              <c:strCache>
                <c:ptCount val="1"/>
                <c:pt idx="0">
                  <c:v>Domestic aviation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'F12'!$B$27:$AG$27</c:f>
              <c:numCache/>
            </c:numRef>
          </c:cat>
          <c:val>
            <c:numRef>
              <c:f>'F12'!$B$31:$AG$31</c:f>
              <c:numCache/>
            </c:numRef>
          </c:val>
          <c:smooth val="0"/>
        </c:ser>
        <c:ser>
          <c:idx val="3"/>
          <c:order val="4"/>
          <c:tx>
            <c:strRef>
              <c:f>'F12'!$A$32</c:f>
              <c:strCache>
                <c:ptCount val="1"/>
                <c:pt idx="0">
                  <c:v>Inland waterways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'F12'!$B$27:$AG$27</c:f>
              <c:numCache/>
            </c:numRef>
          </c:cat>
          <c:val>
            <c:numRef>
              <c:f>'F12'!$B$32:$AG$32</c:f>
              <c:numCache/>
            </c:numRef>
          </c:val>
          <c:smooth val="0"/>
        </c:ser>
        <c:axId val="46971239"/>
        <c:axId val="20087968"/>
      </c:lineChart>
      <c:catAx>
        <c:axId val="46971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87968"/>
        <c:crossesAt val="100"/>
        <c:auto val="1"/>
        <c:lblOffset val="100"/>
        <c:tickLblSkip val="1"/>
        <c:noMultiLvlLbl val="0"/>
      </c:catAx>
      <c:valAx>
        <c:axId val="20087968"/>
        <c:scaling>
          <c:orientation val="minMax"/>
          <c:min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971239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10425"/>
          <c:y val="0.872"/>
          <c:w val="0.79175"/>
          <c:h val="0.03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8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Energy intensity of the economy, in selected years, 2011-2021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(kilogram of oil equivalent per € thousand)</a:t>
            </a:r>
          </a:p>
        </c:rich>
      </c:tx>
      <c:layout>
        <c:manualLayout>
          <c:xMode val="edge"/>
          <c:yMode val="edge"/>
          <c:x val="0.005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5"/>
          <c:y val="0.11475"/>
          <c:w val="0.92625"/>
          <c:h val="0.6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'DATA-6'!$C$16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'DATA-6'!$A$17:$A$43</c:f>
              <c:strCache/>
            </c:strRef>
          </c:cat>
          <c:val>
            <c:numRef>
              <c:f>'DATA-6'!$C$17:$C$43</c:f>
              <c:numCache/>
            </c:numRef>
          </c:val>
        </c:ser>
        <c:ser>
          <c:idx val="1"/>
          <c:order val="1"/>
          <c:tx>
            <c:strRef>
              <c:f>'DATA-6'!$H$16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'DATA-6'!$A$17:$A$43</c:f>
              <c:strCache/>
            </c:strRef>
          </c:cat>
          <c:val>
            <c:numRef>
              <c:f>'DATA-6'!$H$17:$H$43</c:f>
              <c:numCache/>
            </c:numRef>
          </c:val>
        </c:ser>
        <c:ser>
          <c:idx val="2"/>
          <c:order val="2"/>
          <c:tx>
            <c:strRef>
              <c:f>'DATA-6'!$M$16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'DATA-6'!$A$17:$A$43</c:f>
              <c:strCache/>
            </c:strRef>
          </c:cat>
          <c:val>
            <c:numRef>
              <c:f>'DATA-6'!$M$17:$M$43</c:f>
              <c:numCache/>
            </c:numRef>
          </c:val>
        </c:ser>
        <c:axId val="46573985"/>
        <c:axId val="16512682"/>
      </c:barChart>
      <c:catAx>
        <c:axId val="4657398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12682"/>
        <c:crosses val="autoZero"/>
        <c:auto val="1"/>
        <c:lblOffset val="100"/>
        <c:noMultiLvlLbl val="0"/>
      </c:catAx>
      <c:valAx>
        <c:axId val="165126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57398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1275"/>
          <c:y val="0.92"/>
          <c:w val="0.19075"/>
          <c:h val="0.040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available energy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1990 and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erajoules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 capita)</a:t>
            </a:r>
          </a:p>
        </c:rich>
      </c:tx>
      <c:layout>
        <c:manualLayout>
          <c:xMode val="edge"/>
          <c:yMode val="edge"/>
          <c:x val="0.0037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6625"/>
          <c:w val="0.91675"/>
          <c:h val="0.86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'DATA-7'!$B$114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('DATA-7'!$A$115:$A$147,'DATA-7'!$A$150:$A$156)</c:f>
              <c:strCache/>
            </c:strRef>
          </c:cat>
          <c:val>
            <c:numRef>
              <c:f>('DATA-7'!$B$115:$B$147,'DATA-7'!$B$150:$B$156)</c:f>
              <c:numCache/>
            </c:numRef>
          </c:val>
        </c:ser>
        <c:ser>
          <c:idx val="1"/>
          <c:order val="1"/>
          <c:tx>
            <c:strRef>
              <c:f>'DATA-7'!$AG$114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('DATA-7'!$A$115:$A$147,'DATA-7'!$A$150:$A$156)</c:f>
              <c:strCache/>
            </c:strRef>
          </c:cat>
          <c:val>
            <c:numRef>
              <c:f>('DATA-7'!$AG$115:$AG$147,'DATA-7'!$AG$150:$AG$156)</c:f>
              <c:numCache/>
            </c:numRef>
          </c:val>
        </c:ser>
        <c:axId val="14396411"/>
        <c:axId val="62458836"/>
      </c:barChart>
      <c:catAx>
        <c:axId val="14396411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2458836"/>
        <c:crosses val="autoZero"/>
        <c:auto val="1"/>
        <c:lblOffset val="100"/>
        <c:noMultiLvlLbl val="0"/>
      </c:catAx>
      <c:valAx>
        <c:axId val="62458836"/>
        <c:scaling>
          <c:orientation val="minMax"/>
          <c:max val="45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14396411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457"/>
          <c:y val="0.89325"/>
          <c:w val="0.086"/>
          <c:h val="0.02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Energy dependency by fuel, EU, in selected years, 1990-2021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Peta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joule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J)</a:t>
            </a:r>
          </a:p>
        </c:rich>
      </c:tx>
      <c:layout>
        <c:manualLayout>
          <c:xMode val="edge"/>
          <c:yMode val="edge"/>
          <c:x val="0.005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5"/>
          <c:y val="0.1145"/>
          <c:w val="0.9265"/>
          <c:h val="0.62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'DATA-8'!$A$103</c:f>
              <c:strCache>
                <c:ptCount val="1"/>
                <c:pt idx="0">
                  <c:v>Solid fossil fuels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'DATA-8'!$C$102:$AW$102</c:f>
              <c:numCache/>
            </c:numRef>
          </c:cat>
          <c:val>
            <c:numRef>
              <c:f>'DATA-8'!$C$103:$AW$103</c:f>
              <c:numCache/>
            </c:numRef>
          </c:val>
        </c:ser>
        <c:ser>
          <c:idx val="1"/>
          <c:order val="1"/>
          <c:tx>
            <c:strRef>
              <c:f>'DATA-8'!$A$104</c:f>
              <c:strCache>
                <c:ptCount val="1"/>
                <c:pt idx="0">
                  <c:v>Total petroleum products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'DATA-8'!$C$102:$AW$102</c:f>
              <c:numCache/>
            </c:numRef>
          </c:cat>
          <c:val>
            <c:numRef>
              <c:f>'DATA-8'!$C$104:$AW$104</c:f>
              <c:numCache/>
            </c:numRef>
          </c:val>
        </c:ser>
        <c:ser>
          <c:idx val="2"/>
          <c:order val="2"/>
          <c:tx>
            <c:strRef>
              <c:f>'DATA-8'!$A$105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'DATA-8'!$C$102:$AW$102</c:f>
              <c:numCache/>
            </c:numRef>
          </c:cat>
          <c:val>
            <c:numRef>
              <c:f>'DATA-8'!$C$105:$AW$105</c:f>
              <c:numCache/>
            </c:numRef>
          </c:val>
        </c:ser>
        <c:ser>
          <c:idx val="3"/>
          <c:order val="3"/>
          <c:tx>
            <c:strRef>
              <c:f>'DATA-8'!$A$106</c:f>
              <c:strCache>
                <c:ptCount val="1"/>
                <c:pt idx="0">
                  <c:v>Solid fossil fuels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'DATA-8'!$C$102:$AW$102</c:f>
              <c:numCache/>
            </c:numRef>
          </c:cat>
          <c:val>
            <c:numRef>
              <c:f>'DATA-8'!$C$106:$AW$106</c:f>
              <c:numCache/>
            </c:numRef>
          </c:val>
        </c:ser>
        <c:ser>
          <c:idx val="4"/>
          <c:order val="4"/>
          <c:tx>
            <c:strRef>
              <c:f>'DATA-8'!$A$107</c:f>
              <c:strCache>
                <c:ptCount val="1"/>
                <c:pt idx="0">
                  <c:v>Total petroleum products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'DATA-8'!$C$102:$AW$102</c:f>
              <c:numCache/>
            </c:numRef>
          </c:cat>
          <c:val>
            <c:numRef>
              <c:f>'DATA-8'!$C$107:$AW$107</c:f>
              <c:numCache/>
            </c:numRef>
          </c:val>
        </c:ser>
        <c:ser>
          <c:idx val="5"/>
          <c:order val="5"/>
          <c:tx>
            <c:strRef>
              <c:f>'DATA-8'!$A$108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'DATA-8'!$C$102:$AW$102</c:f>
              <c:numCache/>
            </c:numRef>
          </c:cat>
          <c:val>
            <c:numRef>
              <c:f>'DATA-8'!$C$108:$AW$108</c:f>
              <c:numCache/>
            </c:numRef>
          </c:val>
        </c:ser>
        <c:overlap val="100"/>
        <c:gapWidth val="55"/>
        <c:axId val="25258613"/>
        <c:axId val="26000926"/>
      </c:barChart>
      <c:catAx>
        <c:axId val="2525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00926"/>
        <c:crosses val="autoZero"/>
        <c:auto val="1"/>
        <c:lblOffset val="100"/>
        <c:noMultiLvlLbl val="0"/>
      </c:catAx>
      <c:valAx>
        <c:axId val="260009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25861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6025"/>
          <c:y val="0.82825"/>
          <c:w val="0.89975"/>
          <c:h val="0.058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available energy by fuel, EU, 1990-20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Petajoule (PJ)</a:t>
            </a:r>
          </a:p>
        </c:rich>
      </c:tx>
      <c:layout>
        <c:manualLayout>
          <c:xMode val="edge"/>
          <c:yMode val="edge"/>
          <c:x val="0.005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225"/>
          <c:y val="0.1145"/>
          <c:w val="0.90475"/>
          <c:h val="0.5385"/>
        </c:manualLayout>
      </c:layout>
      <c:areaChart>
        <c:grouping val="stacked"/>
        <c:varyColors val="0"/>
        <c:ser>
          <c:idx val="2"/>
          <c:order val="0"/>
          <c:tx>
            <c:strRef>
              <c:f>'DATA-1'!$A$77</c:f>
              <c:strCache>
                <c:ptCount val="1"/>
                <c:pt idx="0">
                  <c:v>Solid fossil fuels</c:v>
                </c:pt>
              </c:strCache>
            </c:strRef>
          </c:tx>
          <c:spPr>
            <a:solidFill>
              <a:srgbClr val="961A2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'DATA-1'!$B$76:$AG$76</c:f>
              <c:numCache/>
            </c:numRef>
          </c:cat>
          <c:val>
            <c:numRef>
              <c:f>'DATA-1'!$B$77:$AG$77</c:f>
              <c:numCache/>
            </c:numRef>
          </c:val>
        </c:ser>
        <c:ser>
          <c:idx val="1"/>
          <c:order val="1"/>
          <c:tx>
            <c:strRef>
              <c:f>'DATA-1'!$A$78</c:f>
              <c:strCache>
                <c:ptCount val="1"/>
                <c:pt idx="0">
                  <c:v>Peat and peat products</c:v>
                </c:pt>
              </c:strCache>
            </c:strRef>
          </c:tx>
          <c:spPr>
            <a:solidFill>
              <a:schemeClr val="accent2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'DATA-1'!$B$76:$AG$76</c:f>
              <c:numCache/>
            </c:numRef>
          </c:cat>
          <c:val>
            <c:numRef>
              <c:f>'DATA-1'!$B$78:$AG$78</c:f>
              <c:numCache/>
            </c:numRef>
          </c:val>
        </c:ser>
        <c:ser>
          <c:idx val="3"/>
          <c:order val="2"/>
          <c:tx>
            <c:strRef>
              <c:f>'DATA-1'!$A$79</c:f>
              <c:strCache>
                <c:ptCount val="1"/>
                <c:pt idx="0">
                  <c:v>Oil shale and oil sands</c:v>
                </c:pt>
              </c:strCache>
            </c:strRef>
          </c:tx>
          <c:spPr>
            <a:solidFill>
              <a:schemeClr val="accent4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'DATA-1'!$B$76:$AG$76</c:f>
              <c:numCache/>
            </c:numRef>
          </c:cat>
          <c:val>
            <c:numRef>
              <c:f>'DATA-1'!$B$79:$AG$79</c:f>
              <c:numCache/>
            </c:numRef>
          </c:val>
        </c:ser>
        <c:ser>
          <c:idx val="0"/>
          <c:order val="3"/>
          <c:tx>
            <c:strRef>
              <c:f>'DATA-1'!$A$80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F3EE12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'DATA-1'!$B$76:$AG$76</c:f>
              <c:numCache/>
            </c:numRef>
          </c:cat>
          <c:val>
            <c:numRef>
              <c:f>'DATA-1'!$B$80:$AG$80</c:f>
              <c:numCache/>
            </c:numRef>
          </c:val>
        </c:ser>
        <c:ser>
          <c:idx val="8"/>
          <c:order val="4"/>
          <c:tx>
            <c:strRef>
              <c:f>'DATA-1'!$A$81</c:f>
              <c:strCache>
                <c:ptCount val="1"/>
                <c:pt idx="0">
                  <c:v>Oil and petroleum products (excluding biofuel portion)</c:v>
                </c:pt>
              </c:strCache>
            </c:strRef>
          </c:tx>
          <c:spPr>
            <a:solidFill>
              <a:schemeClr val="tx2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'DATA-1'!$B$76:$AG$76</c:f>
              <c:numCache/>
            </c:numRef>
          </c:cat>
          <c:val>
            <c:numRef>
              <c:f>'DATA-1'!$B$81:$AG$81</c:f>
              <c:numCache/>
            </c:numRef>
          </c:val>
        </c:ser>
        <c:ser>
          <c:idx val="4"/>
          <c:order val="5"/>
          <c:tx>
            <c:strRef>
              <c:f>'DATA-1'!$A$82</c:f>
              <c:strCache>
                <c:ptCount val="1"/>
                <c:pt idx="0">
                  <c:v>Renewables and biofuels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'DATA-1'!$B$76:$AG$76</c:f>
              <c:numCache/>
            </c:numRef>
          </c:cat>
          <c:val>
            <c:numRef>
              <c:f>'DATA-1'!$B$82:$AG$82</c:f>
              <c:numCache/>
            </c:numRef>
          </c:val>
        </c:ser>
        <c:ser>
          <c:idx val="7"/>
          <c:order val="6"/>
          <c:tx>
            <c:strRef>
              <c:f>'DATA-1'!$A$83</c:f>
              <c:strCache>
                <c:ptCount val="1"/>
                <c:pt idx="0">
                  <c:v>Non-renewable waste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'DATA-1'!$B$76:$AG$76</c:f>
              <c:numCache/>
            </c:numRef>
          </c:cat>
          <c:val>
            <c:numRef>
              <c:f>'DATA-1'!$B$83:$AG$83</c:f>
              <c:numCache/>
            </c:numRef>
          </c:val>
        </c:ser>
        <c:ser>
          <c:idx val="6"/>
          <c:order val="7"/>
          <c:tx>
            <c:strRef>
              <c:f>'DATA-1'!$A$84</c:f>
              <c:strCache>
                <c:ptCount val="1"/>
                <c:pt idx="0">
                  <c:v>Nuclear heat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'DATA-1'!$B$76:$AG$76</c:f>
              <c:numCache/>
            </c:numRef>
          </c:cat>
          <c:val>
            <c:numRef>
              <c:f>'DATA-1'!$B$84:$AG$84</c:f>
              <c:numCache/>
            </c:numRef>
          </c:val>
        </c:ser>
        <c:ser>
          <c:idx val="5"/>
          <c:order val="8"/>
          <c:tx>
            <c:strRef>
              <c:f>'DATA-1'!$A$85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'DATA-1'!$B$76:$AG$76</c:f>
              <c:numCache/>
            </c:numRef>
          </c:cat>
          <c:val>
            <c:numRef>
              <c:f>'DATA-1'!$B$85:$AG$85</c:f>
              <c:numCache/>
            </c:numRef>
          </c:val>
        </c:ser>
        <c:ser>
          <c:idx val="9"/>
          <c:order val="9"/>
          <c:tx>
            <c:strRef>
              <c:f>'DATA-1'!$A$86</c:f>
              <c:strCache>
                <c:ptCount val="1"/>
                <c:pt idx="0">
                  <c:v>Heat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'DATA-1'!$B$76:$AG$76</c:f>
              <c:numCache/>
            </c:numRef>
          </c:cat>
          <c:val>
            <c:numRef>
              <c:f>'DATA-1'!$B$86:$AG$86</c:f>
              <c:numCache/>
            </c:numRef>
          </c:val>
        </c:ser>
        <c:axId val="54641917"/>
        <c:axId val="22015206"/>
      </c:areaChart>
      <c:catAx>
        <c:axId val="54641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15206"/>
        <c:crosses val="autoZero"/>
        <c:auto val="1"/>
        <c:lblOffset val="100"/>
        <c:noMultiLvlLbl val="0"/>
      </c:catAx>
      <c:valAx>
        <c:axId val="22015206"/>
        <c:scaling>
          <c:orientation val="minMax"/>
          <c:max val="7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641917"/>
        <c:crosses val="autoZero"/>
        <c:crossBetween val="midCat"/>
        <c:dispUnits/>
      </c:valAx>
    </c:plotArea>
    <c:legend>
      <c:legendPos val="b"/>
      <c:layout>
        <c:manualLayout>
          <c:xMode val="edge"/>
          <c:yMode val="edge"/>
          <c:x val="0.068"/>
          <c:y val="0.75225"/>
          <c:w val="0.921"/>
          <c:h val="0.19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available energy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fuel, EU, 1990-20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Petajoule (PJ)</a:t>
            </a:r>
          </a:p>
        </c:rich>
      </c:tx>
      <c:layout>
        <c:manualLayout>
          <c:xMode val="edge"/>
          <c:yMode val="edge"/>
          <c:x val="0.005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5"/>
          <c:y val="0.1145"/>
          <c:w val="0.9265"/>
          <c:h val="0.53825"/>
        </c:manualLayout>
      </c:layout>
      <c:lineChart>
        <c:grouping val="standard"/>
        <c:varyColors val="0"/>
        <c:ser>
          <c:idx val="2"/>
          <c:order val="0"/>
          <c:tx>
            <c:strRef>
              <c:f>'DATA-1'!$A$77</c:f>
              <c:strCache>
                <c:ptCount val="1"/>
                <c:pt idx="0">
                  <c:v>Solid fossil fuels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'DATA-1'!$B$76:$AG$76</c:f>
              <c:numCache/>
            </c:numRef>
          </c:cat>
          <c:val>
            <c:numRef>
              <c:f>'DATA-1'!$B$77:$AG$77</c:f>
              <c:numCache/>
            </c:numRef>
          </c:val>
          <c:smooth val="0"/>
        </c:ser>
        <c:ser>
          <c:idx val="1"/>
          <c:order val="1"/>
          <c:tx>
            <c:strRef>
              <c:f>'DATA-1'!$A$78</c:f>
              <c:strCache>
                <c:ptCount val="1"/>
                <c:pt idx="0">
                  <c:v>Peat and peat products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'DATA-1'!$B$76:$AG$76</c:f>
              <c:numCache/>
            </c:numRef>
          </c:cat>
          <c:val>
            <c:numRef>
              <c:f>'DATA-1'!$B$78:$AG$78</c:f>
              <c:numCache/>
            </c:numRef>
          </c:val>
          <c:smooth val="0"/>
        </c:ser>
        <c:ser>
          <c:idx val="3"/>
          <c:order val="2"/>
          <c:tx>
            <c:strRef>
              <c:f>'DATA-1'!$A$79</c:f>
              <c:strCache>
                <c:ptCount val="1"/>
                <c:pt idx="0">
                  <c:v>Oil shale and oil sands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'DATA-1'!$B$76:$AG$76</c:f>
              <c:numCache/>
            </c:numRef>
          </c:cat>
          <c:val>
            <c:numRef>
              <c:f>'DATA-1'!$B$79:$AG$79</c:f>
              <c:numCache/>
            </c:numRef>
          </c:val>
          <c:smooth val="0"/>
        </c:ser>
        <c:ser>
          <c:idx val="0"/>
          <c:order val="3"/>
          <c:tx>
            <c:strRef>
              <c:f>'DATA-1'!$A$80</c:f>
              <c:strCache>
                <c:ptCount val="1"/>
                <c:pt idx="0">
                  <c:v>Natural gas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'DATA-1'!$B$76:$AG$76</c:f>
              <c:numCache/>
            </c:numRef>
          </c:cat>
          <c:val>
            <c:numRef>
              <c:f>'DATA-1'!$B$80:$AG$80</c:f>
              <c:numCache/>
            </c:numRef>
          </c:val>
          <c:smooth val="0"/>
        </c:ser>
        <c:ser>
          <c:idx val="8"/>
          <c:order val="4"/>
          <c:tx>
            <c:strRef>
              <c:f>'DATA-1'!$A$81</c:f>
              <c:strCache>
                <c:ptCount val="1"/>
                <c:pt idx="0">
                  <c:v>Oil and petroleum products (excluding biofuel portion)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'DATA-1'!$B$76:$AG$76</c:f>
              <c:numCache/>
            </c:numRef>
          </c:cat>
          <c:val>
            <c:numRef>
              <c:f>'DATA-1'!$B$81:$AG$81</c:f>
              <c:numCache/>
            </c:numRef>
          </c:val>
          <c:smooth val="0"/>
        </c:ser>
        <c:ser>
          <c:idx val="4"/>
          <c:order val="5"/>
          <c:tx>
            <c:strRef>
              <c:f>'DATA-1'!$A$82</c:f>
              <c:strCache>
                <c:ptCount val="1"/>
                <c:pt idx="0">
                  <c:v>Renewables and biofuels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'DATA-1'!$B$76:$AG$76</c:f>
              <c:numCache/>
            </c:numRef>
          </c:cat>
          <c:val>
            <c:numRef>
              <c:f>'DATA-1'!$B$82:$AG$82</c:f>
              <c:numCache/>
            </c:numRef>
          </c:val>
          <c:smooth val="0"/>
        </c:ser>
        <c:ser>
          <c:idx val="7"/>
          <c:order val="6"/>
          <c:tx>
            <c:strRef>
              <c:f>'DATA-1'!$A$83</c:f>
              <c:strCache>
                <c:ptCount val="1"/>
                <c:pt idx="0">
                  <c:v>Non-renewable waste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'DATA-1'!$B$76:$AG$76</c:f>
              <c:numCache/>
            </c:numRef>
          </c:cat>
          <c:val>
            <c:numRef>
              <c:f>'DATA-1'!$B$83:$AG$83</c:f>
              <c:numCache/>
            </c:numRef>
          </c:val>
          <c:smooth val="0"/>
        </c:ser>
        <c:ser>
          <c:idx val="6"/>
          <c:order val="7"/>
          <c:tx>
            <c:strRef>
              <c:f>'DATA-1'!$A$84</c:f>
              <c:strCache>
                <c:ptCount val="1"/>
                <c:pt idx="0">
                  <c:v>Nuclear heat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'DATA-1'!$B$76:$AG$76</c:f>
              <c:numCache/>
            </c:numRef>
          </c:cat>
          <c:val>
            <c:numRef>
              <c:f>'DATA-1'!$B$84:$AG$84</c:f>
              <c:numCache/>
            </c:numRef>
          </c:val>
          <c:smooth val="0"/>
        </c:ser>
        <c:ser>
          <c:idx val="5"/>
          <c:order val="8"/>
          <c:tx>
            <c:strRef>
              <c:f>'DATA-1'!$A$85</c:f>
              <c:strCache>
                <c:ptCount val="1"/>
                <c:pt idx="0">
                  <c:v>Electricity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'DATA-1'!$B$76:$AG$76</c:f>
              <c:numCache/>
            </c:numRef>
          </c:cat>
          <c:val>
            <c:numRef>
              <c:f>'DATA-1'!$B$85:$AG$85</c:f>
              <c:numCache/>
            </c:numRef>
          </c:val>
          <c:smooth val="0"/>
        </c:ser>
        <c:ser>
          <c:idx val="9"/>
          <c:order val="9"/>
          <c:tx>
            <c:strRef>
              <c:f>'DATA-1'!$A$86</c:f>
              <c:strCache>
                <c:ptCount val="1"/>
                <c:pt idx="0">
                  <c:v>Heat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'DATA-1'!$B$76:$AG$76</c:f>
              <c:numCache/>
            </c:numRef>
          </c:cat>
          <c:val>
            <c:numRef>
              <c:f>'DATA-1'!$B$86:$AG$86</c:f>
              <c:numCache/>
            </c:numRef>
          </c:val>
          <c:smooth val="0"/>
        </c:ser>
        <c:axId val="63919127"/>
        <c:axId val="38401232"/>
      </c:lineChart>
      <c:catAx>
        <c:axId val="63919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01232"/>
        <c:crosses val="autoZero"/>
        <c:auto val="1"/>
        <c:lblOffset val="100"/>
        <c:noMultiLvlLbl val="0"/>
      </c:catAx>
      <c:valAx>
        <c:axId val="38401232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91912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4725"/>
          <c:y val="0.748"/>
          <c:w val="0.9315"/>
          <c:h val="0.19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 energy consumption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fuel, EU, 1990-20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Petajoule (PJ)</a:t>
            </a:r>
          </a:p>
        </c:rich>
      </c:tx>
      <c:layout>
        <c:manualLayout>
          <c:xMode val="edge"/>
          <c:yMode val="edge"/>
          <c:x val="0.005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225"/>
          <c:y val="0.1145"/>
          <c:w val="0.906"/>
          <c:h val="0.555"/>
        </c:manualLayout>
      </c:layout>
      <c:areaChart>
        <c:grouping val="stacked"/>
        <c:varyColors val="0"/>
        <c:ser>
          <c:idx val="2"/>
          <c:order val="0"/>
          <c:tx>
            <c:strRef>
              <c:f>'DATA-1'!$A$120</c:f>
              <c:strCache>
                <c:ptCount val="1"/>
                <c:pt idx="0">
                  <c:v>Solid fossil fuels</c:v>
                </c:pt>
              </c:strCache>
            </c:strRef>
          </c:tx>
          <c:spPr>
            <a:solidFill>
              <a:schemeClr val="accent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'DATA-1'!$B$119:$AG$119</c:f>
              <c:numCache/>
            </c:numRef>
          </c:cat>
          <c:val>
            <c:numRef>
              <c:f>'DATA-1'!$B$120:$AG$120</c:f>
              <c:numCache/>
            </c:numRef>
          </c:val>
        </c:ser>
        <c:ser>
          <c:idx val="4"/>
          <c:order val="1"/>
          <c:tx>
            <c:strRef>
              <c:f>'DATA-1'!$A$121</c:f>
              <c:strCache>
                <c:ptCount val="1"/>
                <c:pt idx="0">
                  <c:v>Peat and peat products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'DATA-1'!$B$119:$AG$119</c:f>
              <c:numCache/>
            </c:numRef>
          </c:cat>
          <c:val>
            <c:numRef>
              <c:f>'DATA-1'!$B$121:$AG$121</c:f>
              <c:numCache/>
            </c:numRef>
          </c:val>
        </c:ser>
        <c:ser>
          <c:idx val="1"/>
          <c:order val="2"/>
          <c:tx>
            <c:strRef>
              <c:f>'DATA-1'!$A$122</c:f>
              <c:strCache>
                <c:ptCount val="1"/>
                <c:pt idx="0">
                  <c:v>Oil shale and oil sands</c:v>
                </c:pt>
              </c:strCache>
            </c:strRef>
          </c:tx>
          <c:spPr>
            <a:solidFill>
              <a:schemeClr val="accent2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'DATA-1'!$B$119:$AG$119</c:f>
              <c:numCache/>
            </c:numRef>
          </c:cat>
          <c:val>
            <c:numRef>
              <c:f>'DATA-1'!$B$122:$AG$122</c:f>
              <c:numCache/>
            </c:numRef>
          </c:val>
        </c:ser>
        <c:ser>
          <c:idx val="3"/>
          <c:order val="3"/>
          <c:tx>
            <c:strRef>
              <c:f>'DATA-1'!$A$123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4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'DATA-1'!$B$119:$AG$119</c:f>
              <c:numCache/>
            </c:numRef>
          </c:cat>
          <c:val>
            <c:numRef>
              <c:f>'DATA-1'!$B$123:$AG$123</c:f>
              <c:numCache/>
            </c:numRef>
          </c:val>
        </c:ser>
        <c:ser>
          <c:idx val="5"/>
          <c:order val="4"/>
          <c:tx>
            <c:strRef>
              <c:f>'DATA-1'!$A$124</c:f>
              <c:strCache>
                <c:ptCount val="1"/>
                <c:pt idx="0">
                  <c:v>Oil and petroleum products (excluding biofuel portion)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'DATA-1'!$B$119:$AG$119</c:f>
              <c:numCache/>
            </c:numRef>
          </c:cat>
          <c:val>
            <c:numRef>
              <c:f>'DATA-1'!$B$124:$AG$124</c:f>
              <c:numCache/>
            </c:numRef>
          </c:val>
        </c:ser>
        <c:ser>
          <c:idx val="0"/>
          <c:order val="5"/>
          <c:tx>
            <c:strRef>
              <c:f>'DATA-1'!$A$125</c:f>
              <c:strCache>
                <c:ptCount val="1"/>
                <c:pt idx="0">
                  <c:v>Renewables and biofuels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'DATA-1'!$B$119:$AG$119</c:f>
              <c:numCache/>
            </c:numRef>
          </c:cat>
          <c:val>
            <c:numRef>
              <c:f>'DATA-1'!$B$125:$AG$125</c:f>
              <c:numCache/>
            </c:numRef>
          </c:val>
        </c:ser>
        <c:ser>
          <c:idx val="8"/>
          <c:order val="6"/>
          <c:tx>
            <c:strRef>
              <c:f>'DATA-1'!$A$126</c:f>
              <c:strCache>
                <c:ptCount val="1"/>
                <c:pt idx="0">
                  <c:v>Non-renewable waste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'DATA-1'!$B$119:$AG$119</c:f>
              <c:numCache/>
            </c:numRef>
          </c:cat>
          <c:val>
            <c:numRef>
              <c:f>'DATA-1'!$B$126:$AG$126</c:f>
              <c:numCache/>
            </c:numRef>
          </c:val>
        </c:ser>
        <c:ser>
          <c:idx val="6"/>
          <c:order val="7"/>
          <c:tx>
            <c:strRef>
              <c:f>'DATA-1'!$A$127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'DATA-1'!$B$119:$AG$119</c:f>
              <c:numCache/>
            </c:numRef>
          </c:cat>
          <c:val>
            <c:numRef>
              <c:f>'DATA-1'!$B$127:$AG$127</c:f>
              <c:numCache/>
            </c:numRef>
          </c:val>
        </c:ser>
        <c:ser>
          <c:idx val="7"/>
          <c:order val="8"/>
          <c:tx>
            <c:strRef>
              <c:f>'DATA-1'!$A$128</c:f>
              <c:strCache>
                <c:ptCount val="1"/>
                <c:pt idx="0">
                  <c:v>Heat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'DATA-1'!$B$119:$AG$119</c:f>
              <c:numCache/>
            </c:numRef>
          </c:cat>
          <c:val>
            <c:numRef>
              <c:f>'DATA-1'!$B$128:$AG$128</c:f>
              <c:numCache/>
            </c:numRef>
          </c:val>
        </c:ser>
        <c:axId val="10066769"/>
        <c:axId val="23492058"/>
      </c:areaChart>
      <c:catAx>
        <c:axId val="10066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92058"/>
        <c:crosses val="autoZero"/>
        <c:auto val="1"/>
        <c:lblOffset val="100"/>
        <c:noMultiLvlLbl val="0"/>
      </c:catAx>
      <c:valAx>
        <c:axId val="234920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066769"/>
        <c:crosses val="autoZero"/>
        <c:crossBetween val="midCat"/>
        <c:dispUnits/>
      </c:valAx>
    </c:plotArea>
    <c:legend>
      <c:legendPos val="b"/>
      <c:layout>
        <c:manualLayout>
          <c:xMode val="edge"/>
          <c:yMode val="edge"/>
          <c:x val="0.0585"/>
          <c:y val="0.7585"/>
          <c:w val="0.9115"/>
          <c:h val="0.189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Non-energy consumption by fuel, EU, 1990-20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Petajoule (PJ)</a:t>
            </a:r>
          </a:p>
        </c:rich>
      </c:tx>
      <c:layout>
        <c:manualLayout>
          <c:xMode val="edge"/>
          <c:yMode val="edge"/>
          <c:x val="0.005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3"/>
          <c:y val="0.1145"/>
          <c:w val="0.91375"/>
          <c:h val="0.684"/>
        </c:manualLayout>
      </c:layout>
      <c:areaChart>
        <c:grouping val="stacked"/>
        <c:varyColors val="0"/>
        <c:ser>
          <c:idx val="0"/>
          <c:order val="0"/>
          <c:tx>
            <c:strRef>
              <c:f>'DATA-1'!$A$156</c:f>
              <c:strCache>
                <c:ptCount val="1"/>
                <c:pt idx="0">
                  <c:v>Oil and petroleum products</c:v>
                </c:pt>
              </c:strCache>
            </c:strRef>
          </c:tx>
          <c:spPr>
            <a:solidFill>
              <a:schemeClr val="accent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'DATA-1'!$B$155:$AG$155</c:f>
              <c:numCache/>
            </c:numRef>
          </c:cat>
          <c:val>
            <c:numRef>
              <c:f>'DATA-1'!$B$156:$AG$156</c:f>
              <c:numCache/>
            </c:numRef>
          </c:val>
        </c:ser>
        <c:ser>
          <c:idx val="1"/>
          <c:order val="1"/>
          <c:tx>
            <c:strRef>
              <c:f>'DATA-1'!$A$157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'DATA-1'!$B$155:$AG$155</c:f>
              <c:numCache/>
            </c:numRef>
          </c:cat>
          <c:val>
            <c:numRef>
              <c:f>'DATA-1'!$B$157:$AG$157</c:f>
              <c:numCache/>
            </c:numRef>
          </c:val>
        </c:ser>
        <c:ser>
          <c:idx val="2"/>
          <c:order val="2"/>
          <c:tx>
            <c:strRef>
              <c:f>'DATA-1'!$A$158</c:f>
              <c:strCache>
                <c:ptCount val="1"/>
                <c:pt idx="0">
                  <c:v>Solid fossil fuels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'DATA-1'!$B$155:$AG$155</c:f>
              <c:numCache/>
            </c:numRef>
          </c:cat>
          <c:val>
            <c:numRef>
              <c:f>'DATA-1'!$B$158:$AG$158</c:f>
              <c:numCache/>
            </c:numRef>
          </c:val>
        </c:ser>
        <c:ser>
          <c:idx val="3"/>
          <c:order val="3"/>
          <c:tx>
            <c:strRef>
              <c:f>'DATA-1'!$A$159</c:f>
              <c:strCache>
                <c:ptCount val="1"/>
                <c:pt idx="0">
                  <c:v>Peat and peat products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'DATA-1'!$B$155:$AG$155</c:f>
              <c:numCache/>
            </c:numRef>
          </c:cat>
          <c:val>
            <c:numRef>
              <c:f>'DATA-1'!$B$159:$AG$159</c:f>
              <c:numCache/>
            </c:numRef>
          </c:val>
        </c:ser>
        <c:ser>
          <c:idx val="4"/>
          <c:order val="4"/>
          <c:tx>
            <c:strRef>
              <c:f>'DATA-1'!$A$160</c:f>
              <c:strCache>
                <c:ptCount val="1"/>
                <c:pt idx="0">
                  <c:v>Oil shale and oil sands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'DATA-1'!$B$155:$AG$155</c:f>
              <c:numCache/>
            </c:numRef>
          </c:cat>
          <c:val>
            <c:numRef>
              <c:f>'DATA-1'!$B$160:$AG$160</c:f>
              <c:numCache/>
            </c:numRef>
          </c:val>
        </c:ser>
        <c:axId val="10101931"/>
        <c:axId val="23808516"/>
      </c:areaChart>
      <c:catAx>
        <c:axId val="10101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08516"/>
        <c:crosses val="autoZero"/>
        <c:auto val="1"/>
        <c:lblOffset val="100"/>
        <c:noMultiLvlLbl val="0"/>
      </c:catAx>
      <c:valAx>
        <c:axId val="23808516"/>
        <c:scaling>
          <c:orientation val="minMax"/>
          <c:max val="4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_ ;\-#\ ##0\ 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101931"/>
        <c:crosses val="autoZero"/>
        <c:crossBetween val="midCat"/>
        <c:dispUnits/>
      </c:valAx>
    </c:plotArea>
    <c:legend>
      <c:legendPos val="b"/>
      <c:layout>
        <c:manualLayout>
          <c:xMode val="edge"/>
          <c:yMode val="edge"/>
          <c:x val="0.05825"/>
          <c:y val="0.9035"/>
          <c:w val="0.9"/>
          <c:h val="0.040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 of selected energy products, EU, 1990-2021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Petajoule (PJ)</a:t>
            </a:r>
          </a:p>
        </c:rich>
      </c:tx>
      <c:layout>
        <c:manualLayout>
          <c:xMode val="edge"/>
          <c:yMode val="edge"/>
          <c:x val="0.005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5"/>
          <c:y val="0.1145"/>
          <c:w val="0.9265"/>
          <c:h val="0.684"/>
        </c:manualLayout>
      </c:layout>
      <c:lineChart>
        <c:grouping val="standard"/>
        <c:varyColors val="0"/>
        <c:ser>
          <c:idx val="0"/>
          <c:order val="0"/>
          <c:tx>
            <c:strRef>
              <c:f>'DATA-2'!$A$27</c:f>
              <c:strCache>
                <c:ptCount val="1"/>
                <c:pt idx="0">
                  <c:v>Solid fossil fuels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'DATA-2'!$B$26:$AG$26</c:f>
              <c:numCache/>
            </c:numRef>
          </c:cat>
          <c:val>
            <c:numRef>
              <c:f>'DATA-2'!$B$27:$AG$27</c:f>
              <c:numCache/>
            </c:numRef>
          </c:val>
          <c:smooth val="0"/>
        </c:ser>
        <c:ser>
          <c:idx val="1"/>
          <c:order val="1"/>
          <c:tx>
            <c:strRef>
              <c:f>'DATA-2'!$A$28</c:f>
              <c:strCache>
                <c:ptCount val="1"/>
                <c:pt idx="0">
                  <c:v>Natural gas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'DATA-2'!$B$26:$AG$26</c:f>
              <c:numCache/>
            </c:numRef>
          </c:cat>
          <c:val>
            <c:numRef>
              <c:f>'DATA-2'!$B$28:$AG$28</c:f>
              <c:numCache/>
            </c:numRef>
          </c:val>
          <c:smooth val="0"/>
        </c:ser>
        <c:ser>
          <c:idx val="2"/>
          <c:order val="2"/>
          <c:tx>
            <c:strRef>
              <c:f>'DATA-2'!$A$29</c:f>
              <c:strCache>
                <c:ptCount val="1"/>
                <c:pt idx="0">
                  <c:v>Crude oil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'DATA-2'!$B$26:$AG$26</c:f>
              <c:numCache/>
            </c:numRef>
          </c:cat>
          <c:val>
            <c:numRef>
              <c:f>'DATA-2'!$B$29:$AG$29</c:f>
              <c:numCache/>
            </c:numRef>
          </c:val>
          <c:smooth val="0"/>
        </c:ser>
        <c:ser>
          <c:idx val="3"/>
          <c:order val="3"/>
          <c:tx>
            <c:strRef>
              <c:f>'DATA-2'!$A$30</c:f>
              <c:strCache>
                <c:ptCount val="1"/>
                <c:pt idx="0">
                  <c:v>Naphtha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'DATA-2'!$B$26:$AG$26</c:f>
              <c:numCache/>
            </c:numRef>
          </c:cat>
          <c:val>
            <c:numRef>
              <c:f>'DATA-2'!$B$30:$AG$30</c:f>
              <c:numCache/>
            </c:numRef>
          </c:val>
          <c:smooth val="0"/>
        </c:ser>
        <c:ser>
          <c:idx val="4"/>
          <c:order val="4"/>
          <c:tx>
            <c:strRef>
              <c:f>'DATA-2'!$A$31</c:f>
              <c:strCache>
                <c:ptCount val="1"/>
                <c:pt idx="0">
                  <c:v>Gas oil and diesel oil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'DATA-2'!$B$26:$AG$26</c:f>
              <c:numCache/>
            </c:numRef>
          </c:cat>
          <c:val>
            <c:numRef>
              <c:f>'DATA-2'!$B$31:$AG$31</c:f>
              <c:numCache/>
            </c:numRef>
          </c:val>
          <c:smooth val="0"/>
        </c:ser>
        <c:ser>
          <c:idx val="5"/>
          <c:order val="5"/>
          <c:tx>
            <c:strRef>
              <c:f>'DATA-2'!$A$32</c:f>
              <c:strCache>
                <c:ptCount val="1"/>
                <c:pt idx="0">
                  <c:v>Fuel oil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'DATA-2'!$B$26:$AG$26</c:f>
              <c:numCache/>
            </c:numRef>
          </c:cat>
          <c:val>
            <c:numRef>
              <c:f>'DATA-2'!$B$32:$AG$32</c:f>
              <c:numCache/>
            </c:numRef>
          </c:val>
          <c:smooth val="0"/>
        </c:ser>
        <c:axId val="12950053"/>
        <c:axId val="49441614"/>
      </c:lineChart>
      <c:catAx>
        <c:axId val="12950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41614"/>
        <c:crosses val="autoZero"/>
        <c:auto val="1"/>
        <c:lblOffset val="100"/>
        <c:noMultiLvlLbl val="0"/>
      </c:catAx>
      <c:valAx>
        <c:axId val="49441614"/>
        <c:scaling>
          <c:orientation val="minMax"/>
          <c:max val="25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95005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5"/>
          <c:y val="0.89725"/>
          <c:w val="0.94925"/>
          <c:h val="0.040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 of selected energy products, EU, 1990-2021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Petajoule (PJ)</a:t>
            </a:r>
          </a:p>
        </c:rich>
      </c:tx>
      <c:layout>
        <c:manualLayout>
          <c:xMode val="edge"/>
          <c:yMode val="edge"/>
          <c:x val="0.005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5"/>
          <c:y val="0.1145"/>
          <c:w val="0.9265"/>
          <c:h val="0.682"/>
        </c:manualLayout>
      </c:layout>
      <c:lineChart>
        <c:grouping val="standard"/>
        <c:varyColors val="0"/>
        <c:ser>
          <c:idx val="0"/>
          <c:order val="0"/>
          <c:tx>
            <c:strRef>
              <c:f>'DATA-2'!$A$64</c:f>
              <c:strCache>
                <c:ptCount val="1"/>
                <c:pt idx="0">
                  <c:v>Naphtha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'DATA-2'!$B$63:$AG$63</c:f>
              <c:numCache/>
            </c:numRef>
          </c:cat>
          <c:val>
            <c:numRef>
              <c:f>'DATA-2'!$B$64:$AG$64</c:f>
              <c:numCache/>
            </c:numRef>
          </c:val>
          <c:smooth val="0"/>
        </c:ser>
        <c:ser>
          <c:idx val="1"/>
          <c:order val="1"/>
          <c:tx>
            <c:strRef>
              <c:f>'DATA-2'!$A$65</c:f>
              <c:strCache>
                <c:ptCount val="1"/>
                <c:pt idx="0">
                  <c:v>Motor gasoline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'DATA-2'!$B$63:$AG$63</c:f>
              <c:numCache/>
            </c:numRef>
          </c:cat>
          <c:val>
            <c:numRef>
              <c:f>'DATA-2'!$B$65:$AG$65</c:f>
              <c:numCache/>
            </c:numRef>
          </c:val>
          <c:smooth val="0"/>
        </c:ser>
        <c:ser>
          <c:idx val="2"/>
          <c:order val="2"/>
          <c:tx>
            <c:strRef>
              <c:f>'DATA-2'!$A$66</c:f>
              <c:strCache>
                <c:ptCount val="1"/>
                <c:pt idx="0">
                  <c:v>Gas oil and diesel oil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'DATA-2'!$B$63:$AG$63</c:f>
              <c:numCache/>
            </c:numRef>
          </c:cat>
          <c:val>
            <c:numRef>
              <c:f>'DATA-2'!$B$66:$AG$66</c:f>
              <c:numCache/>
            </c:numRef>
          </c:val>
          <c:smooth val="0"/>
        </c:ser>
        <c:ser>
          <c:idx val="3"/>
          <c:order val="3"/>
          <c:tx>
            <c:strRef>
              <c:f>'DATA-2'!$A$67</c:f>
              <c:strCache>
                <c:ptCount val="1"/>
                <c:pt idx="0">
                  <c:v>Fuel oil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'DATA-2'!$B$63:$AG$63</c:f>
              <c:numCache/>
            </c:numRef>
          </c:cat>
          <c:val>
            <c:numRef>
              <c:f>'DATA-2'!$B$67:$AG$67</c:f>
              <c:numCache/>
            </c:numRef>
          </c:val>
          <c:smooth val="0"/>
        </c:ser>
        <c:ser>
          <c:idx val="4"/>
          <c:order val="4"/>
          <c:tx>
            <c:strRef>
              <c:f>'DATA-2'!$A$68</c:f>
              <c:strCache>
                <c:ptCount val="1"/>
                <c:pt idx="0">
                  <c:v>Electricity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'DATA-2'!$B$63:$AG$63</c:f>
              <c:numCache/>
            </c:numRef>
          </c:cat>
          <c:val>
            <c:numRef>
              <c:f>'DATA-2'!$B$68:$AG$68</c:f>
              <c:numCache/>
            </c:numRef>
          </c:val>
          <c:smooth val="0"/>
        </c:ser>
        <c:axId val="42321343"/>
        <c:axId val="45347768"/>
      </c:lineChart>
      <c:catAx>
        <c:axId val="42321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47768"/>
        <c:crosses val="autoZero"/>
        <c:auto val="1"/>
        <c:lblOffset val="100"/>
        <c:noMultiLvlLbl val="0"/>
      </c:catAx>
      <c:valAx>
        <c:axId val="453477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32134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5"/>
          <c:y val="0.89725"/>
          <c:w val="0.9"/>
          <c:h val="0.040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available energy by fuel,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13125"/>
          <c:y val="0.003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1675"/>
          <c:y val="0.0655"/>
          <c:w val="0.75075"/>
          <c:h val="0.81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'DATA-3'!$Z$11</c:f>
              <c:strCache>
                <c:ptCount val="1"/>
                <c:pt idx="0">
                  <c:v>Solid fossil fuels</c:v>
                </c:pt>
              </c:strCache>
            </c:strRef>
          </c:tx>
          <c:spPr>
            <a:solidFill>
              <a:schemeClr val="accent1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'DATA-3'!$Y$12:$Y$53</c:f>
              <c:strCache/>
            </c:strRef>
          </c:cat>
          <c:val>
            <c:numRef>
              <c:f>'DATA-3'!$Z$12:$Z$53</c:f>
              <c:numCache/>
            </c:numRef>
          </c:val>
        </c:ser>
        <c:ser>
          <c:idx val="1"/>
          <c:order val="1"/>
          <c:tx>
            <c:strRef>
              <c:f>'DATA-3'!$AA$11</c:f>
              <c:strCache>
                <c:ptCount val="1"/>
                <c:pt idx="0">
                  <c:v>Peat and peat products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'DATA-3'!$Y$12:$Y$53</c:f>
              <c:strCache/>
            </c:strRef>
          </c:cat>
          <c:val>
            <c:numRef>
              <c:f>'DATA-3'!$AA$12:$AA$53</c:f>
              <c:numCache/>
            </c:numRef>
          </c:val>
        </c:ser>
        <c:ser>
          <c:idx val="2"/>
          <c:order val="2"/>
          <c:tx>
            <c:strRef>
              <c:f>'DATA-3'!$AB$11</c:f>
              <c:strCache>
                <c:ptCount val="1"/>
                <c:pt idx="0">
                  <c:v>Oil shale and oil sands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'DATA-3'!$Y$12:$Y$53</c:f>
              <c:strCache/>
            </c:strRef>
          </c:cat>
          <c:val>
            <c:numRef>
              <c:f>'DATA-3'!$AB$12:$AB$53</c:f>
              <c:numCache/>
            </c:numRef>
          </c:val>
        </c:ser>
        <c:ser>
          <c:idx val="3"/>
          <c:order val="3"/>
          <c:tx>
            <c:strRef>
              <c:f>'DATA-3'!$AC$11</c:f>
              <c:strCache>
                <c:ptCount val="1"/>
                <c:pt idx="0">
                  <c:v>Oil and petroleum products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'DATA-3'!$Y$12:$Y$53</c:f>
              <c:strCache/>
            </c:strRef>
          </c:cat>
          <c:val>
            <c:numRef>
              <c:f>'DATA-3'!$AC$12:$AC$53</c:f>
              <c:numCache/>
            </c:numRef>
          </c:val>
        </c:ser>
        <c:ser>
          <c:idx val="4"/>
          <c:order val="4"/>
          <c:tx>
            <c:strRef>
              <c:f>'DATA-3'!$AD$11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2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'DATA-3'!$Y$12:$Y$53</c:f>
              <c:strCache/>
            </c:strRef>
          </c:cat>
          <c:val>
            <c:numRef>
              <c:f>'DATA-3'!$AD$12:$AD$53</c:f>
              <c:numCache/>
            </c:numRef>
          </c:val>
        </c:ser>
        <c:ser>
          <c:idx val="5"/>
          <c:order val="5"/>
          <c:tx>
            <c:strRef>
              <c:f>'DATA-3'!$AE$11</c:f>
              <c:strCache>
                <c:ptCount val="1"/>
                <c:pt idx="0">
                  <c:v>Nuclear heat</c:v>
                </c:pt>
              </c:strCache>
            </c:strRef>
          </c:tx>
          <c:spPr>
            <a:solidFill>
              <a:schemeClr val="accent6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'DATA-3'!$Y$12:$Y$53</c:f>
              <c:strCache/>
            </c:strRef>
          </c:cat>
          <c:val>
            <c:numRef>
              <c:f>'DATA-3'!$AE$12:$AE$53</c:f>
              <c:numCache/>
            </c:numRef>
          </c:val>
        </c:ser>
        <c:ser>
          <c:idx val="6"/>
          <c:order val="6"/>
          <c:tx>
            <c:strRef>
              <c:f>'DATA-3'!$AF$11</c:f>
              <c:strCache>
                <c:ptCount val="1"/>
                <c:pt idx="0">
                  <c:v>Renewables and biofuels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'DATA-3'!$Y$12:$Y$53</c:f>
              <c:strCache/>
            </c:strRef>
          </c:cat>
          <c:val>
            <c:numRef>
              <c:f>'DATA-3'!$AF$12:$AF$53</c:f>
              <c:numCache/>
            </c:numRef>
          </c:val>
        </c:ser>
        <c:ser>
          <c:idx val="7"/>
          <c:order val="7"/>
          <c:tx>
            <c:strRef>
              <c:f>'DATA-3'!$AG$11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'DATA-3'!$Y$12:$Y$53</c:f>
              <c:strCache/>
            </c:strRef>
          </c:cat>
          <c:val>
            <c:numRef>
              <c:f>'DATA-3'!$AG$12:$AG$53</c:f>
              <c:numCache/>
            </c:numRef>
          </c:val>
        </c:ser>
        <c:ser>
          <c:idx val="8"/>
          <c:order val="8"/>
          <c:tx>
            <c:strRef>
              <c:f>'DATA-3'!$AH$11</c:f>
              <c:strCache>
                <c:ptCount val="1"/>
                <c:pt idx="0">
                  <c:v>Non-renewable waste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'DATA-3'!$Y$12:$Y$53</c:f>
              <c:strCache/>
            </c:strRef>
          </c:cat>
          <c:val>
            <c:numRef>
              <c:f>'DATA-3'!$AH$12:$AH$53</c:f>
              <c:numCache/>
            </c:numRef>
          </c:val>
        </c:ser>
        <c:overlap val="100"/>
        <c:gapWidth val="50"/>
        <c:axId val="5476729"/>
        <c:axId val="49290562"/>
      </c:barChart>
      <c:catAx>
        <c:axId val="5476729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9290562"/>
        <c:crosses val="autoZero"/>
        <c:auto val="1"/>
        <c:lblOffset val="100"/>
        <c:noMultiLvlLbl val="0"/>
      </c:catAx>
      <c:valAx>
        <c:axId val="49290562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5476729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185"/>
          <c:y val="0.8925"/>
          <c:w val="0.73475"/>
          <c:h val="0.05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Structural shares of energy use in main categories of energy balances, EU, 1990-2021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3"/>
          <c:y val="0.15775"/>
          <c:w val="0.90375"/>
          <c:h val="0.63675"/>
        </c:manualLayout>
      </c:layout>
      <c:areaChart>
        <c:grouping val="percentStacked"/>
        <c:varyColors val="0"/>
        <c:ser>
          <c:idx val="0"/>
          <c:order val="0"/>
          <c:tx>
            <c:strRef>
              <c:f>'DATA-5'!$A$33</c:f>
              <c:strCache>
                <c:ptCount val="1"/>
                <c:pt idx="0">
                  <c:v>Energy transformation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'DATA-5'!$B$32:$AG$32</c:f>
              <c:numCache/>
            </c:numRef>
          </c:cat>
          <c:val>
            <c:numRef>
              <c:f>'DATA-5'!$B$33:$AG$33</c:f>
              <c:numCache/>
            </c:numRef>
          </c:val>
        </c:ser>
        <c:ser>
          <c:idx val="3"/>
          <c:order val="1"/>
          <c:tx>
            <c:strRef>
              <c:f>'DATA-5'!$A$34</c:f>
              <c:strCache>
                <c:ptCount val="1"/>
                <c:pt idx="0">
                  <c:v>Non-energy use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'DATA-5'!$B$32:$AG$32</c:f>
              <c:numCache/>
            </c:numRef>
          </c:cat>
          <c:val>
            <c:numRef>
              <c:f>'DATA-5'!$B$34:$AG$34</c:f>
              <c:numCache/>
            </c:numRef>
          </c:val>
        </c:ser>
        <c:ser>
          <c:idx val="4"/>
          <c:order val="2"/>
          <c:tx>
            <c:strRef>
              <c:f>'DATA-5'!$A$35</c:f>
              <c:strCache>
                <c:ptCount val="1"/>
                <c:pt idx="0">
                  <c:v>Industry sector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'DATA-5'!$B$32:$AG$32</c:f>
              <c:numCache/>
            </c:numRef>
          </c:cat>
          <c:val>
            <c:numRef>
              <c:f>'DATA-5'!$B$35:$AG$35</c:f>
              <c:numCache/>
            </c:numRef>
          </c:val>
        </c:ser>
        <c:ser>
          <c:idx val="2"/>
          <c:order val="3"/>
          <c:tx>
            <c:strRef>
              <c:f>'DATA-5'!$A$36</c:f>
              <c:strCache>
                <c:ptCount val="1"/>
                <c:pt idx="0">
                  <c:v>Transport activities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'DATA-5'!$B$32:$AG$32</c:f>
              <c:numCache/>
            </c:numRef>
          </c:cat>
          <c:val>
            <c:numRef>
              <c:f>'DATA-5'!$B$36:$AG$36</c:f>
              <c:numCache/>
            </c:numRef>
          </c:val>
        </c:ser>
        <c:ser>
          <c:idx val="5"/>
          <c:order val="4"/>
          <c:tx>
            <c:strRef>
              <c:f>'DATA-5'!$A$37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'DATA-5'!$B$32:$AG$32</c:f>
              <c:numCache/>
            </c:numRef>
          </c:cat>
          <c:val>
            <c:numRef>
              <c:f>'DATA-5'!$B$37:$AG$37</c:f>
              <c:numCache/>
            </c:numRef>
          </c:val>
        </c:ser>
        <c:ser>
          <c:idx val="1"/>
          <c:order val="5"/>
          <c:tx>
            <c:strRef>
              <c:f>'DATA-5'!$A$38</c:f>
              <c:strCache>
                <c:ptCount val="1"/>
                <c:pt idx="0">
                  <c:v>Services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'DATA-5'!$B$32:$AG$32</c:f>
              <c:numCache/>
            </c:numRef>
          </c:cat>
          <c:val>
            <c:numRef>
              <c:f>'DATA-5'!$B$38:$AG$38</c:f>
              <c:numCache/>
            </c:numRef>
          </c:val>
        </c:ser>
        <c:ser>
          <c:idx val="6"/>
          <c:order val="6"/>
          <c:tx>
            <c:strRef>
              <c:f>'DATA-5'!$A$39</c:f>
              <c:strCache>
                <c:ptCount val="1"/>
                <c:pt idx="0">
                  <c:v>Other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'DATA-5'!$B$32:$AG$32</c:f>
              <c:numCache/>
            </c:numRef>
          </c:cat>
          <c:val>
            <c:numRef>
              <c:f>'DATA-5'!$B$39:$AG$39</c:f>
              <c:numCache/>
            </c:numRef>
          </c:val>
        </c:ser>
        <c:axId val="40961875"/>
        <c:axId val="33112556"/>
      </c:areaChart>
      <c:catAx>
        <c:axId val="40961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12556"/>
        <c:crosses val="autoZero"/>
        <c:auto val="1"/>
        <c:lblOffset val="100"/>
        <c:noMultiLvlLbl val="0"/>
      </c:catAx>
      <c:valAx>
        <c:axId val="331125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961875"/>
        <c:crosses val="autoZero"/>
        <c:crossBetween val="midCat"/>
        <c:dispUnits/>
      </c:valAx>
    </c:plotArea>
    <c:legend>
      <c:legendPos val="b"/>
      <c:layout>
        <c:manualLayout>
          <c:xMode val="edge"/>
          <c:yMode val="edge"/>
          <c:x val="0.0745"/>
          <c:y val="0.89525"/>
          <c:w val="0.9"/>
          <c:h val="0.040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30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workbookViewId="0" zoomScale="130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63" zoomToFit="1"/>
  </sheetViews>
  <pageMargins left="0.7" right="0.7" top="0.75" bottom="0.75" header="0.3" footer="0.3"/>
  <pageSetup firstPageNumber="1" useFirstPageNumber="1" horizontalDpi="600" verticalDpi="600" orientation="portrait" paperSize="8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0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0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0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0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0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0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20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60" zoomToFit="1"/>
  </sheetViews>
  <pageMargins left="0.7" right="0.7" top="0.75" bottom="0.75" header="0.3" footer="0.3"/>
  <pageSetup firstPageNumber="1" useFirstPageNumber="1" horizontalDpi="600" verticalDpi="600" orientation="portrait" paperSize="8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5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800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67425"/>
    <xdr:graphicFrame macro="">
      <xdr:nvGraphicFramePr>
        <xdr:cNvPr id="2" name="Chart 1"/>
        <xdr:cNvGraphicFramePr/>
      </xdr:nvGraphicFramePr>
      <xdr:xfrm>
        <a:off x="0" y="0"/>
        <a:ext cx="92964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91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67425"/>
    <xdr:graphicFrame macro="">
      <xdr:nvGraphicFramePr>
        <xdr:cNvPr id="2" name="Chart 1"/>
        <xdr:cNvGraphicFramePr/>
      </xdr:nvGraphicFramePr>
      <xdr:xfrm>
        <a:off x="0" y="0"/>
        <a:ext cx="92964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91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67425"/>
    <xdr:graphicFrame macro="">
      <xdr:nvGraphicFramePr>
        <xdr:cNvPr id="2" name="Chart 1"/>
        <xdr:cNvGraphicFramePr/>
      </xdr:nvGraphicFramePr>
      <xdr:xfrm>
        <a:off x="0" y="0"/>
        <a:ext cx="92964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0.3625</cdr:y>
    </cdr:from>
    <cdr:to>
      <cdr:x>0.14425</cdr:x>
      <cdr:y>0.38775</cdr:y>
    </cdr:to>
    <cdr:sp macro="" textlink="">
      <cdr:nvSpPr>
        <cdr:cNvPr id="2" name="TextBox 1"/>
        <cdr:cNvSpPr txBox="1"/>
      </cdr:nvSpPr>
      <cdr:spPr>
        <a:xfrm flipV="1">
          <a:off x="0" y="4933950"/>
          <a:ext cx="1343025" cy="3429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lb-LU" sz="1100"/>
        </a:p>
      </cdr:txBody>
    </cdr:sp>
  </cdr:relSizeAnchor>
  <cdr:relSizeAnchor xmlns:cdr="http://schemas.openxmlformats.org/drawingml/2006/chartDrawing">
    <cdr:from>
      <cdr:x>0.88925</cdr:x>
      <cdr:y>0.93275</cdr:y>
    </cdr:from>
    <cdr:to>
      <cdr:x>0.9875</cdr:x>
      <cdr:y>1</cdr:y>
    </cdr:to>
    <cdr:sp macro="" textlink="">
      <cdr:nvSpPr>
        <cdr:cNvPr id="3" name="TextBox 2"/>
        <cdr:cNvSpPr txBox="1"/>
      </cdr:nvSpPr>
      <cdr:spPr>
        <a:xfrm>
          <a:off x="8258175" y="12706350"/>
          <a:ext cx="914400" cy="9144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lb-LU" sz="1100"/>
        </a:p>
      </cdr:txBody>
    </cdr:sp>
  </cdr:relSizeAnchor>
  <cdr:relSizeAnchor xmlns:cdr="http://schemas.openxmlformats.org/drawingml/2006/chartDrawing">
    <cdr:from>
      <cdr:x>0.00525</cdr:x>
      <cdr:y>0.95125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12963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13630275"/>
    <xdr:graphicFrame macro="">
      <xdr:nvGraphicFramePr>
        <xdr:cNvPr id="2" name="Chart 1"/>
        <xdr:cNvGraphicFramePr/>
      </xdr:nvGraphicFramePr>
      <xdr:xfrm>
        <a:off x="0" y="0"/>
        <a:ext cx="9296400" cy="1363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800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76950"/>
    <xdr:graphicFrame macro="">
      <xdr:nvGraphicFramePr>
        <xdr:cNvPr id="2" name="Chart 1"/>
        <xdr:cNvGraphicFramePr/>
      </xdr:nvGraphicFramePr>
      <xdr:xfrm>
        <a:off x="0" y="0"/>
        <a:ext cx="929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0.85325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76200" y="6762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400">
              <a:latin typeface="Arial" panose="020B0604020202020204" pitchFamily="34" charset="0"/>
            </a:rPr>
            <a:t>(¹) International aviation and maritime bunkers are excluded from category Transport.</a:t>
          </a:r>
        </a:p>
        <a:p>
          <a:pPr>
            <a:spcBef>
              <a:spcPts val="300"/>
            </a:spcBef>
          </a:pPr>
          <a:r>
            <a:rPr lang="en-GB" sz="1400" i="1">
              <a:latin typeface="Arial" panose="020B0604020202020204" pitchFamily="34" charset="0"/>
            </a:rPr>
            <a:t>Source:</a:t>
          </a:r>
          <a:r>
            <a:rPr lang="en-GB" sz="1400">
              <a:latin typeface="Arial" panose="020B0604020202020204" pitchFamily="34" charset="0"/>
            </a:rPr>
            <a:t> Eurostat (online data code: nrg_bal_c)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76950"/>
    <xdr:graphicFrame macro="">
      <xdr:nvGraphicFramePr>
        <xdr:cNvPr id="2" name="Chart 1"/>
        <xdr:cNvGraphicFramePr/>
      </xdr:nvGraphicFramePr>
      <xdr:xfrm>
        <a:off x="0" y="0"/>
        <a:ext cx="929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190500</xdr:colOff>
      <xdr:row>19</xdr:row>
      <xdr:rowOff>114300</xdr:rowOff>
    </xdr:from>
    <xdr:to>
      <xdr:col>16</xdr:col>
      <xdr:colOff>485775</xdr:colOff>
      <xdr:row>68</xdr:row>
      <xdr:rowOff>76200</xdr:rowOff>
    </xdr:to>
    <xdr:graphicFrame macro="">
      <xdr:nvGraphicFramePr>
        <xdr:cNvPr id="2" name="Chart 1"/>
        <xdr:cNvGraphicFramePr/>
      </xdr:nvGraphicFramePr>
      <xdr:xfrm>
        <a:off x="6877050" y="3181350"/>
        <a:ext cx="8639175" cy="793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800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76950"/>
    <xdr:graphicFrame macro="">
      <xdr:nvGraphicFramePr>
        <xdr:cNvPr id="2" name="Chart 1"/>
        <xdr:cNvGraphicFramePr/>
      </xdr:nvGraphicFramePr>
      <xdr:xfrm>
        <a:off x="0" y="0"/>
        <a:ext cx="929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76200" y="8572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600" i="1">
              <a:latin typeface="Arial" panose="020B0604020202020204" pitchFamily="34" charset="0"/>
            </a:rPr>
            <a:t>Source:</a:t>
          </a:r>
          <a:r>
            <a:rPr lang="en-GB" sz="1600">
              <a:latin typeface="Arial" panose="020B0604020202020204" pitchFamily="34" charset="0"/>
            </a:rPr>
            <a:t> Eurostat (online data code: nrg_bal_s)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3219450</xdr:colOff>
      <xdr:row>31</xdr:row>
      <xdr:rowOff>66675</xdr:rowOff>
    </xdr:from>
    <xdr:to>
      <xdr:col>23</xdr:col>
      <xdr:colOff>142875</xdr:colOff>
      <xdr:row>86</xdr:row>
      <xdr:rowOff>114300</xdr:rowOff>
    </xdr:to>
    <xdr:graphicFrame macro="">
      <xdr:nvGraphicFramePr>
        <xdr:cNvPr id="2" name="Chart 1"/>
        <xdr:cNvGraphicFramePr/>
      </xdr:nvGraphicFramePr>
      <xdr:xfrm>
        <a:off x="3219450" y="5057775"/>
        <a:ext cx="14706600" cy="897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800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nrg_ind_ei)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76950"/>
    <xdr:graphicFrame macro="">
      <xdr:nvGraphicFramePr>
        <xdr:cNvPr id="2" name="Chart 1"/>
        <xdr:cNvGraphicFramePr/>
      </xdr:nvGraphicFramePr>
      <xdr:xfrm>
        <a:off x="0" y="0"/>
        <a:ext cx="929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0.9425</cdr:x>
      <cdr:y>0.71725</cdr:y>
    </cdr:from>
    <cdr:to>
      <cdr:x>1</cdr:x>
      <cdr:y>0.77425</cdr:y>
    </cdr:to>
    <cdr:sp macro="" textlink="">
      <cdr:nvSpPr>
        <cdr:cNvPr id="4" name="TextBox 1"/>
        <cdr:cNvSpPr txBox="1"/>
      </cdr:nvSpPr>
      <cdr:spPr>
        <a:xfrm>
          <a:off x="8753475" y="9782175"/>
          <a:ext cx="533400" cy="7810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20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692</a:t>
          </a:r>
          <a:endParaRPr lang="en-GB" sz="1200">
            <a:solidFill>
              <a:schemeClr val="accent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0.0035</cdr:x>
      <cdr:y>0.928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12649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No data for 1990.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nrg_bal_s, demo_pjan)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13639800"/>
    <xdr:graphicFrame macro="">
      <xdr:nvGraphicFramePr>
        <xdr:cNvPr id="2" name="Chart 1"/>
        <xdr:cNvGraphicFramePr/>
      </xdr:nvGraphicFramePr>
      <xdr:xfrm>
        <a:off x="0" y="0"/>
        <a:ext cx="9296400" cy="1363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0.891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410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the light coloured proportion of the column shows net imports with respect to gross available energy, which is represented by total column height.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91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76950"/>
    <xdr:graphicFrame macro="">
      <xdr:nvGraphicFramePr>
        <xdr:cNvPr id="2" name="Chart 1"/>
        <xdr:cNvGraphicFramePr/>
      </xdr:nvGraphicFramePr>
      <xdr:xfrm>
        <a:off x="0" y="0"/>
        <a:ext cx="929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67425"/>
    <xdr:graphicFrame macro="">
      <xdr:nvGraphicFramePr>
        <xdr:cNvPr id="2" name="Chart 1"/>
        <xdr:cNvGraphicFramePr/>
      </xdr:nvGraphicFramePr>
      <xdr:xfrm>
        <a:off x="0" y="0"/>
        <a:ext cx="92964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91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67425"/>
    <xdr:graphicFrame macro="">
      <xdr:nvGraphicFramePr>
        <xdr:cNvPr id="2" name="Chart 1"/>
        <xdr:cNvGraphicFramePr/>
      </xdr:nvGraphicFramePr>
      <xdr:xfrm>
        <a:off x="0" y="0"/>
        <a:ext cx="92964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800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76950"/>
    <xdr:graphicFrame macro="">
      <xdr:nvGraphicFramePr>
        <xdr:cNvPr id="2" name="Chart 1"/>
        <xdr:cNvGraphicFramePr/>
      </xdr:nvGraphicFramePr>
      <xdr:xfrm>
        <a:off x="0" y="0"/>
        <a:ext cx="929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91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nrg_bal_c)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page/NRG_BAL_S__custom_6180646" TargetMode="External" /><Relationship Id="rId2" Type="http://schemas.openxmlformats.org/officeDocument/2006/relationships/hyperlink" Target="https://ec.europa.eu/eurostat/databrowser/view/NRG_BAL_S__custom_6180646/default/table" TargetMode="Externa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page/NRG_IND_EI__custom_6180875" TargetMode="External" /><Relationship Id="rId2" Type="http://schemas.openxmlformats.org/officeDocument/2006/relationships/hyperlink" Target="https://ec.europa.eu/eurostat/databrowser/view/NRG_IND_EI__custom_6180875/default/table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page/NRG_BAL_S__custom_6181170" TargetMode="External" /><Relationship Id="rId2" Type="http://schemas.openxmlformats.org/officeDocument/2006/relationships/hyperlink" Target="https://ec.europa.eu/eurostat/databrowser/view/NRG_BAL_S__custom_6181170/default/table" TargetMode="External" /><Relationship Id="rId3" Type="http://schemas.openxmlformats.org/officeDocument/2006/relationships/hyperlink" Target="https://ec.europa.eu/eurostat/databrowser/product/page/DEMO_PJAN__custom_6182055" TargetMode="External" /><Relationship Id="rId4" Type="http://schemas.openxmlformats.org/officeDocument/2006/relationships/hyperlink" Target="https://ec.europa.eu/eurostat/databrowser/view/DEMO_PJAN__custom_6182055/default/table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page/NRG_BAL_S__custom_6201413" TargetMode="External" /><Relationship Id="rId2" Type="http://schemas.openxmlformats.org/officeDocument/2006/relationships/hyperlink" Target="https://ec.europa.eu/eurostat/databrowser/view/NRG_BAL_S__custom_6201413/default/table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page/NRG_BAL_C__custom_6166520" TargetMode="External" /><Relationship Id="rId2" Type="http://schemas.openxmlformats.org/officeDocument/2006/relationships/hyperlink" Target="https://ec.europa.eu/eurostat/databrowser/view/NRG_BAL_C__custom_6166520/default/table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page/NRG_BAL_C__custom_6167407" TargetMode="External" /><Relationship Id="rId2" Type="http://schemas.openxmlformats.org/officeDocument/2006/relationships/hyperlink" Target="https://ec.europa.eu/eurostat/databrowser/view/NRG_BAL_C__custom_6167407/default/table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page/NRG_BAL_C__custom_6168045" TargetMode="External" /><Relationship Id="rId2" Type="http://schemas.openxmlformats.org/officeDocument/2006/relationships/hyperlink" Target="https://ec.europa.eu/eurostat/databrowser/view/NRG_BAL_C__custom_6168045/default/table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page/DEMO_PJAN__custom_6168709" TargetMode="External" /><Relationship Id="rId2" Type="http://schemas.openxmlformats.org/officeDocument/2006/relationships/hyperlink" Target="https://ec.europa.eu/eurostat/databrowser/view/DEMO_PJAN__custom_6168709/default/table" TargetMode="External" /><Relationship Id="rId3" Type="http://schemas.openxmlformats.org/officeDocument/2006/relationships/hyperlink" Target="https://ec.europa.eu/eurostat/databrowser/product/page/NAMA_10_GDP__custom_6168792" TargetMode="External" /><Relationship Id="rId4" Type="http://schemas.openxmlformats.org/officeDocument/2006/relationships/hyperlink" Target="https://ec.europa.eu/eurostat/databrowser/view/NAMA_10_GDP__custom_6168792/default/table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page/NRG_BAL_C__custom_6179587" TargetMode="External" /><Relationship Id="rId2" Type="http://schemas.openxmlformats.org/officeDocument/2006/relationships/hyperlink" Target="https://ec.europa.eu/eurostat/databrowser/view/NRG_BAL_C__custom_6179587/default/table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4"/>
  <sheetViews>
    <sheetView showGridLines="0" tabSelected="1" workbookViewId="0" topLeftCell="A1">
      <selection activeCell="A36" sqref="A36:A38"/>
    </sheetView>
  </sheetViews>
  <sheetFormatPr defaultColWidth="9.140625" defaultRowHeight="12.75"/>
  <cols>
    <col min="1" max="1" width="8.8515625" style="55" bestFit="1" customWidth="1"/>
    <col min="2" max="16384" width="9.140625" style="55" customWidth="1"/>
  </cols>
  <sheetData>
    <row r="2" spans="1:2" ht="12.75">
      <c r="A2" s="55" t="s">
        <v>225</v>
      </c>
      <c r="B2" s="54"/>
    </row>
    <row r="4" spans="1:2" ht="12.75">
      <c r="A4" s="55" t="s">
        <v>231</v>
      </c>
      <c r="B4" s="54"/>
    </row>
    <row r="6" spans="1:2" ht="12.75">
      <c r="A6" s="55" t="s">
        <v>232</v>
      </c>
      <c r="B6" s="54"/>
    </row>
    <row r="8" spans="1:2" ht="12.75">
      <c r="A8" s="55" t="s">
        <v>226</v>
      </c>
      <c r="B8" s="54"/>
    </row>
    <row r="10" spans="1:2" ht="12.75">
      <c r="A10" s="55" t="s">
        <v>227</v>
      </c>
      <c r="B10" s="54"/>
    </row>
    <row r="12" spans="1:2" ht="12.75">
      <c r="A12" s="55" t="s">
        <v>235</v>
      </c>
      <c r="B12" s="67"/>
    </row>
    <row r="14" ht="12.75">
      <c r="A14" s="55" t="s">
        <v>249</v>
      </c>
    </row>
    <row r="16" spans="1:2" ht="12.75">
      <c r="A16" s="54" t="s">
        <v>284</v>
      </c>
      <c r="B16" s="54"/>
    </row>
    <row r="18" spans="1:2" ht="12.75">
      <c r="A18" s="55" t="s">
        <v>262</v>
      </c>
      <c r="B18" s="54"/>
    </row>
    <row r="20" spans="1:2" ht="12.75">
      <c r="A20" s="55" t="s">
        <v>228</v>
      </c>
      <c r="B20" s="54"/>
    </row>
    <row r="22" ht="12.75">
      <c r="A22" s="55" t="s">
        <v>264</v>
      </c>
    </row>
    <row r="24" spans="1:2" ht="12.75">
      <c r="A24" s="55" t="s">
        <v>263</v>
      </c>
      <c r="B24" s="54"/>
    </row>
    <row r="25" ht="12.75">
      <c r="B25" s="54"/>
    </row>
    <row r="26" spans="1:2" ht="12.75">
      <c r="A26" s="55" t="s">
        <v>268</v>
      </c>
      <c r="B26" s="54"/>
    </row>
    <row r="28" spans="1:2" ht="12.75">
      <c r="A28" s="55" t="s">
        <v>297</v>
      </c>
      <c r="B28" s="54"/>
    </row>
    <row r="30" spans="1:2" ht="12.75">
      <c r="A30" s="55" t="s">
        <v>298</v>
      </c>
      <c r="B30" s="54"/>
    </row>
    <row r="32" spans="1:2" ht="12.75">
      <c r="A32" s="55" t="s">
        <v>250</v>
      </c>
      <c r="B32" s="68"/>
    </row>
    <row r="34" spans="1:2" ht="12.75">
      <c r="A34" s="55" t="s">
        <v>269</v>
      </c>
      <c r="B34" s="54"/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I74"/>
  <sheetViews>
    <sheetView showGridLines="0" zoomScale="85" zoomScaleNormal="85" workbookViewId="0" topLeftCell="A7">
      <pane xSplit="1" topLeftCell="AB1" activePane="topRight" state="frozen"/>
      <selection pane="topLeft" activeCell="A7" sqref="A7"/>
      <selection pane="topRight" activeCell="AN12" sqref="AN12:AN16"/>
    </sheetView>
  </sheetViews>
  <sheetFormatPr defaultColWidth="9.140625" defaultRowHeight="12.75"/>
  <cols>
    <col min="1" max="1" width="59.28125" style="90" customWidth="1"/>
    <col min="2" max="30" width="9.421875" style="90" customWidth="1"/>
    <col min="31" max="31" width="9.8515625" style="90" bestFit="1" customWidth="1"/>
    <col min="32" max="32" width="9.00390625" style="90" bestFit="1" customWidth="1"/>
    <col min="33" max="33" width="10.8515625" style="90" customWidth="1"/>
    <col min="34" max="34" width="7.57421875" style="90" customWidth="1"/>
    <col min="35" max="35" width="6.57421875" style="90" customWidth="1"/>
    <col min="36" max="39" width="9.140625" style="90" customWidth="1"/>
    <col min="40" max="40" width="11.00390625" style="90" customWidth="1"/>
    <col min="41" max="16384" width="9.140625" style="90" customWidth="1"/>
  </cols>
  <sheetData>
    <row r="1" spans="1:2" ht="15">
      <c r="A1" s="288" t="s">
        <v>266</v>
      </c>
      <c r="B1"/>
    </row>
    <row r="2" spans="1:2" ht="12.75">
      <c r="A2" s="289" t="s">
        <v>183</v>
      </c>
      <c r="B2" s="289" t="s">
        <v>184</v>
      </c>
    </row>
    <row r="3" ht="12.5">
      <c r="A3" s="290" t="s">
        <v>267</v>
      </c>
    </row>
    <row r="4" spans="1:2" ht="12.5">
      <c r="A4" s="290" t="s">
        <v>255</v>
      </c>
      <c r="B4" s="291" t="s">
        <v>266</v>
      </c>
    </row>
    <row r="5" spans="1:2" ht="12.5">
      <c r="A5" s="290" t="s">
        <v>256</v>
      </c>
      <c r="B5" s="290" t="s">
        <v>186</v>
      </c>
    </row>
    <row r="6" ht="12.5"/>
    <row r="7" spans="1:3" ht="12.5">
      <c r="A7" s="291" t="s">
        <v>257</v>
      </c>
      <c r="C7" s="290" t="s">
        <v>258</v>
      </c>
    </row>
    <row r="8" spans="1:3" ht="12.5">
      <c r="A8" s="291" t="s">
        <v>259</v>
      </c>
      <c r="C8" s="290" t="s">
        <v>48</v>
      </c>
    </row>
    <row r="9" spans="1:3" ht="12.5">
      <c r="A9" s="291" t="s">
        <v>260</v>
      </c>
      <c r="C9" s="290" t="s">
        <v>164</v>
      </c>
    </row>
    <row r="10" spans="1:3" ht="12.5">
      <c r="A10" s="291" t="s">
        <v>261</v>
      </c>
      <c r="C10" s="290" t="s">
        <v>128</v>
      </c>
    </row>
    <row r="11" spans="1:39" ht="12.75">
      <c r="A11" s="4" t="s">
        <v>104</v>
      </c>
      <c r="B11" s="59">
        <v>1990</v>
      </c>
      <c r="C11" s="59">
        <v>1991</v>
      </c>
      <c r="D11" s="59">
        <v>1992</v>
      </c>
      <c r="E11" s="59">
        <v>1993</v>
      </c>
      <c r="F11" s="59">
        <v>1994</v>
      </c>
      <c r="G11" s="59">
        <v>1995</v>
      </c>
      <c r="H11" s="59">
        <v>1996</v>
      </c>
      <c r="I11" s="59">
        <v>1997</v>
      </c>
      <c r="J11" s="59">
        <v>1998</v>
      </c>
      <c r="K11" s="59">
        <v>1999</v>
      </c>
      <c r="L11" s="59">
        <v>2000</v>
      </c>
      <c r="M11" s="59">
        <v>2001</v>
      </c>
      <c r="N11" s="59">
        <v>2002</v>
      </c>
      <c r="O11" s="59">
        <v>2003</v>
      </c>
      <c r="P11" s="59">
        <v>2004</v>
      </c>
      <c r="Q11" s="59">
        <v>2005</v>
      </c>
      <c r="R11" s="59">
        <v>2006</v>
      </c>
      <c r="S11" s="59">
        <v>2007</v>
      </c>
      <c r="T11" s="59">
        <v>2008</v>
      </c>
      <c r="U11" s="59">
        <v>2009</v>
      </c>
      <c r="V11" s="59">
        <v>2010</v>
      </c>
      <c r="W11" s="59">
        <v>2011</v>
      </c>
      <c r="X11" s="59">
        <v>2012</v>
      </c>
      <c r="Y11" s="59">
        <v>2013</v>
      </c>
      <c r="Z11" s="59">
        <v>2014</v>
      </c>
      <c r="AA11" s="59">
        <v>2015</v>
      </c>
      <c r="AB11" s="59">
        <v>2016</v>
      </c>
      <c r="AC11" s="59">
        <v>2017</v>
      </c>
      <c r="AD11" s="59">
        <v>2018</v>
      </c>
      <c r="AE11" s="59">
        <v>2019</v>
      </c>
      <c r="AF11" s="59">
        <v>2020</v>
      </c>
      <c r="AG11" s="59">
        <v>2021</v>
      </c>
      <c r="AH11" s="90" t="s">
        <v>140</v>
      </c>
      <c r="AI11" s="90" t="s">
        <v>140</v>
      </c>
      <c r="AJ11" s="172"/>
      <c r="AK11" s="172" t="s">
        <v>173</v>
      </c>
      <c r="AL11" s="172" t="s">
        <v>173</v>
      </c>
      <c r="AM11" s="172" t="s">
        <v>178</v>
      </c>
    </row>
    <row r="12" spans="1:40" ht="12.75">
      <c r="A12" s="219" t="s">
        <v>86</v>
      </c>
      <c r="B12" s="285">
        <v>762886.656</v>
      </c>
      <c r="C12" s="285">
        <v>752074.893</v>
      </c>
      <c r="D12" s="285">
        <v>806725.501</v>
      </c>
      <c r="E12" s="285">
        <v>846649.598</v>
      </c>
      <c r="F12" s="285">
        <v>900127.134</v>
      </c>
      <c r="G12" s="285">
        <v>944019.864</v>
      </c>
      <c r="H12" s="285">
        <v>977305.063</v>
      </c>
      <c r="I12" s="285">
        <v>1022422.624</v>
      </c>
      <c r="J12" s="285">
        <v>1072904.715</v>
      </c>
      <c r="K12" s="285">
        <v>1151454.165</v>
      </c>
      <c r="L12" s="285">
        <v>1196371.657</v>
      </c>
      <c r="M12" s="285">
        <v>1168716.097</v>
      </c>
      <c r="N12" s="285">
        <v>1148493.012</v>
      </c>
      <c r="O12" s="285">
        <v>1170473.432</v>
      </c>
      <c r="P12" s="285">
        <v>1253436.479</v>
      </c>
      <c r="Q12" s="285">
        <v>1304112.885</v>
      </c>
      <c r="R12" s="285">
        <v>1370638.862</v>
      </c>
      <c r="S12" s="285">
        <v>1430049.126</v>
      </c>
      <c r="T12" s="285">
        <v>1456624.336</v>
      </c>
      <c r="U12" s="285">
        <v>1333648.125</v>
      </c>
      <c r="V12" s="285">
        <v>1344801.688</v>
      </c>
      <c r="W12" s="285">
        <v>1384586.184</v>
      </c>
      <c r="X12" s="285">
        <v>1365458.898</v>
      </c>
      <c r="Y12" s="285">
        <v>1371444.749</v>
      </c>
      <c r="Z12" s="285">
        <v>1388836.136</v>
      </c>
      <c r="AA12" s="285">
        <v>1447300.099</v>
      </c>
      <c r="AB12" s="285">
        <v>1516787.641</v>
      </c>
      <c r="AC12" s="285">
        <v>1631062.755</v>
      </c>
      <c r="AD12" s="285">
        <v>1717212.595</v>
      </c>
      <c r="AE12" s="284">
        <v>1749743.7</v>
      </c>
      <c r="AF12" s="285">
        <v>755363.017</v>
      </c>
      <c r="AG12" s="285">
        <v>899997.485</v>
      </c>
      <c r="AH12" s="136">
        <f>AD12/B12-1</f>
        <v>1.2509406626716513</v>
      </c>
      <c r="AI12" s="96">
        <f>AD12-B12</f>
        <v>954325.939</v>
      </c>
      <c r="AJ12" s="173">
        <f>AE12/T12-1</f>
        <v>0.2012319558005793</v>
      </c>
      <c r="AK12" s="173">
        <f>AF12/B12-1</f>
        <v>-0.009862066587254525</v>
      </c>
      <c r="AL12" s="174">
        <f>AF12-B12</f>
        <v>-7523.6389999999665</v>
      </c>
      <c r="AM12" s="183">
        <f>AF12/T12-1</f>
        <v>-0.48142908344214286</v>
      </c>
      <c r="AN12" s="306">
        <f>(AG12-B12)/1000</f>
        <v>137.11082900000002</v>
      </c>
    </row>
    <row r="13" spans="1:40" ht="12.75">
      <c r="A13" s="219" t="s">
        <v>115</v>
      </c>
      <c r="B13" s="286">
        <v>312873.479</v>
      </c>
      <c r="C13" s="286">
        <v>312994.967</v>
      </c>
      <c r="D13" s="286">
        <v>313905.212</v>
      </c>
      <c r="E13" s="286">
        <v>314501.606</v>
      </c>
      <c r="F13" s="286">
        <v>308360.355</v>
      </c>
      <c r="G13" s="286">
        <v>312114.678</v>
      </c>
      <c r="H13" s="286">
        <v>318113.203</v>
      </c>
      <c r="I13" s="286">
        <v>323011.078</v>
      </c>
      <c r="J13" s="287">
        <v>317162.05</v>
      </c>
      <c r="K13" s="286">
        <v>305147.033</v>
      </c>
      <c r="L13" s="286">
        <v>309158.855</v>
      </c>
      <c r="M13" s="286">
        <v>296613.056</v>
      </c>
      <c r="N13" s="286">
        <v>299082.928</v>
      </c>
      <c r="O13" s="286">
        <v>289592.051</v>
      </c>
      <c r="P13" s="287">
        <v>293202.27</v>
      </c>
      <c r="Q13" s="286">
        <v>285143.056</v>
      </c>
      <c r="R13" s="286">
        <v>273637.082</v>
      </c>
      <c r="S13" s="286">
        <v>282101.186</v>
      </c>
      <c r="T13" s="286">
        <v>274756.758</v>
      </c>
      <c r="U13" s="286">
        <v>259515.335</v>
      </c>
      <c r="V13" s="286">
        <v>263698.882</v>
      </c>
      <c r="W13" s="286">
        <v>258950.048</v>
      </c>
      <c r="X13" s="286">
        <v>259198.066</v>
      </c>
      <c r="Y13" s="286">
        <v>234617.937</v>
      </c>
      <c r="Z13" s="286">
        <v>226139.936</v>
      </c>
      <c r="AA13" s="286">
        <v>226033.599</v>
      </c>
      <c r="AB13" s="286">
        <v>227747.355</v>
      </c>
      <c r="AC13" s="287">
        <v>228650.44</v>
      </c>
      <c r="AD13" s="286">
        <v>227072.919</v>
      </c>
      <c r="AE13" s="286">
        <v>222388.235</v>
      </c>
      <c r="AF13" s="286">
        <v>198801.302</v>
      </c>
      <c r="AG13" s="286">
        <v>218537.568</v>
      </c>
      <c r="AH13" s="136">
        <f aca="true" t="shared" si="0" ref="AH13:AH16">AD13/B13-1</f>
        <v>-0.27423404589687195</v>
      </c>
      <c r="AI13" s="96">
        <f aca="true" t="shared" si="1" ref="AI13:AI16">AD13-B13</f>
        <v>-85800.56</v>
      </c>
      <c r="AJ13" s="172"/>
      <c r="AK13" s="173">
        <f aca="true" t="shared" si="2" ref="AK13:AK16">AF13/B13-1</f>
        <v>-0.3645952266858643</v>
      </c>
      <c r="AL13" s="174">
        <f aca="true" t="shared" si="3" ref="AL13:AL16">AF13-B13</f>
        <v>-114072.177</v>
      </c>
      <c r="AM13" s="172"/>
      <c r="AN13" s="306">
        <f aca="true" t="shared" si="4" ref="AN13:AN16">(AG13-B13)/1000</f>
        <v>-94.335911</v>
      </c>
    </row>
    <row r="14" spans="1:40" ht="12.75">
      <c r="A14" s="219" t="s">
        <v>110</v>
      </c>
      <c r="B14" s="285">
        <v>8442351.654</v>
      </c>
      <c r="C14" s="285">
        <v>8571679.543</v>
      </c>
      <c r="D14" s="285">
        <v>8818014.741</v>
      </c>
      <c r="E14" s="285">
        <v>8915429.342</v>
      </c>
      <c r="F14" s="285">
        <v>8998580.331</v>
      </c>
      <c r="G14" s="285">
        <v>9127242.776</v>
      </c>
      <c r="H14" s="284">
        <v>9410917.82</v>
      </c>
      <c r="I14" s="285">
        <v>9561610.223</v>
      </c>
      <c r="J14" s="285">
        <v>9944712.419</v>
      </c>
      <c r="K14" s="285">
        <v>10172238.207</v>
      </c>
      <c r="L14" s="285">
        <v>10180615.955</v>
      </c>
      <c r="M14" s="285">
        <v>10367775.107</v>
      </c>
      <c r="N14" s="285">
        <v>10507216.942</v>
      </c>
      <c r="O14" s="285">
        <v>10620552.353</v>
      </c>
      <c r="P14" s="285">
        <v>10878753.011</v>
      </c>
      <c r="Q14" s="285">
        <v>10892444.898</v>
      </c>
      <c r="R14" s="285">
        <v>11139386.032</v>
      </c>
      <c r="S14" s="285">
        <v>11321929.481</v>
      </c>
      <c r="T14" s="285">
        <v>11172530.853</v>
      </c>
      <c r="U14" s="285">
        <v>10936772.718</v>
      </c>
      <c r="V14" s="285">
        <v>10912285.243</v>
      </c>
      <c r="W14" s="285">
        <v>10863719.446</v>
      </c>
      <c r="X14" s="285">
        <v>10459445.104</v>
      </c>
      <c r="Y14" s="285">
        <v>10373673.938</v>
      </c>
      <c r="Z14" s="285">
        <v>10544656.718</v>
      </c>
      <c r="AA14" s="285">
        <v>10685392.757</v>
      </c>
      <c r="AB14" s="285">
        <v>10919474.889</v>
      </c>
      <c r="AC14" s="285">
        <v>11133771.311</v>
      </c>
      <c r="AD14" s="285">
        <v>11183448.246</v>
      </c>
      <c r="AE14" s="284">
        <v>11294203.92</v>
      </c>
      <c r="AF14" s="285">
        <v>9955692.061</v>
      </c>
      <c r="AG14" s="285">
        <v>10842768.665</v>
      </c>
      <c r="AH14" s="136">
        <f t="shared" si="0"/>
        <v>0.32468401037301775</v>
      </c>
      <c r="AI14" s="96">
        <f t="shared" si="1"/>
        <v>2741096.592</v>
      </c>
      <c r="AJ14" s="172"/>
      <c r="AK14" s="173">
        <f t="shared" si="2"/>
        <v>0.17925578902923078</v>
      </c>
      <c r="AL14" s="174">
        <f t="shared" si="3"/>
        <v>1513340.4070000015</v>
      </c>
      <c r="AM14" s="172"/>
      <c r="AN14" s="306">
        <f t="shared" si="4"/>
        <v>2400.417011</v>
      </c>
    </row>
    <row r="15" spans="1:40" ht="12.75">
      <c r="A15" s="219" t="s">
        <v>116</v>
      </c>
      <c r="B15" s="287">
        <v>209215.9</v>
      </c>
      <c r="C15" s="286">
        <v>196117.919</v>
      </c>
      <c r="D15" s="286">
        <v>195123.189</v>
      </c>
      <c r="E15" s="286">
        <v>187673.899</v>
      </c>
      <c r="F15" s="286">
        <v>176685.009</v>
      </c>
      <c r="G15" s="286">
        <v>178525.309</v>
      </c>
      <c r="H15" s="287">
        <v>191261.33</v>
      </c>
      <c r="I15" s="286">
        <v>203304.171</v>
      </c>
      <c r="J15" s="286">
        <v>216656.289</v>
      </c>
      <c r="K15" s="286">
        <v>226159.799</v>
      </c>
      <c r="L15" s="286">
        <v>239269.703</v>
      </c>
      <c r="M15" s="286">
        <v>233391.729</v>
      </c>
      <c r="N15" s="286">
        <v>218841.977</v>
      </c>
      <c r="O15" s="286">
        <v>220574.978</v>
      </c>
      <c r="P15" s="286">
        <v>228513.713</v>
      </c>
      <c r="Q15" s="286">
        <v>244647.158</v>
      </c>
      <c r="R15" s="286">
        <v>249823.261</v>
      </c>
      <c r="S15" s="286">
        <v>261553.939</v>
      </c>
      <c r="T15" s="286">
        <v>253438.706</v>
      </c>
      <c r="U15" s="286">
        <v>229691.668</v>
      </c>
      <c r="V15" s="286">
        <v>236317.826</v>
      </c>
      <c r="W15" s="286">
        <v>251147.407</v>
      </c>
      <c r="X15" s="286">
        <v>232639.438</v>
      </c>
      <c r="Y15" s="286">
        <v>217396.313</v>
      </c>
      <c r="Z15" s="286">
        <v>218295.108</v>
      </c>
      <c r="AA15" s="286">
        <v>226736.874</v>
      </c>
      <c r="AB15" s="286">
        <v>240199.364</v>
      </c>
      <c r="AC15" s="286">
        <v>251172.716</v>
      </c>
      <c r="AD15" s="286">
        <v>262241.264</v>
      </c>
      <c r="AE15" s="286">
        <v>272234.098</v>
      </c>
      <c r="AF15" s="286">
        <v>126719.035</v>
      </c>
      <c r="AG15" s="286">
        <v>180971.553</v>
      </c>
      <c r="AH15" s="136">
        <f t="shared" si="0"/>
        <v>0.25344806011397814</v>
      </c>
      <c r="AI15" s="96">
        <f t="shared" si="1"/>
        <v>53025.36400000003</v>
      </c>
      <c r="AJ15" s="172"/>
      <c r="AK15" s="173">
        <f t="shared" si="2"/>
        <v>-0.39431450955687397</v>
      </c>
      <c r="AL15" s="174">
        <f t="shared" si="3"/>
        <v>-82496.86499999999</v>
      </c>
      <c r="AM15" s="172"/>
      <c r="AN15" s="306">
        <f t="shared" si="4"/>
        <v>-28.24434699999998</v>
      </c>
    </row>
    <row r="16" spans="1:40" ht="12.75">
      <c r="A16" s="219" t="s">
        <v>117</v>
      </c>
      <c r="B16" s="285">
        <v>217539.411</v>
      </c>
      <c r="C16" s="285">
        <v>224496.092</v>
      </c>
      <c r="D16" s="285">
        <v>225607.511</v>
      </c>
      <c r="E16" s="285">
        <v>216037.944</v>
      </c>
      <c r="F16" s="285">
        <v>221173.642</v>
      </c>
      <c r="G16" s="285">
        <v>212915.981</v>
      </c>
      <c r="H16" s="285">
        <v>232846.932</v>
      </c>
      <c r="I16" s="285">
        <v>224755.848</v>
      </c>
      <c r="J16" s="285">
        <v>226548.775</v>
      </c>
      <c r="K16" s="285">
        <v>245148.609</v>
      </c>
      <c r="L16" s="285">
        <v>218323.928</v>
      </c>
      <c r="M16" s="285">
        <v>224967.805</v>
      </c>
      <c r="N16" s="285">
        <v>223010.162</v>
      </c>
      <c r="O16" s="285">
        <v>234940.805</v>
      </c>
      <c r="P16" s="285">
        <v>238528.481</v>
      </c>
      <c r="Q16" s="285">
        <v>234091.292</v>
      </c>
      <c r="R16" s="285">
        <v>239808.986</v>
      </c>
      <c r="S16" s="285">
        <v>233589.979</v>
      </c>
      <c r="T16" s="285">
        <v>229231.268</v>
      </c>
      <c r="U16" s="285">
        <v>222304.203</v>
      </c>
      <c r="V16" s="285">
        <v>210787.596</v>
      </c>
      <c r="W16" s="285">
        <v>188328.915</v>
      </c>
      <c r="X16" s="285">
        <v>182397.919</v>
      </c>
      <c r="Y16" s="285">
        <v>165473.857</v>
      </c>
      <c r="Z16" s="285">
        <v>153225.736</v>
      </c>
      <c r="AA16" s="285">
        <v>162710.063</v>
      </c>
      <c r="AB16" s="285">
        <v>169795.447</v>
      </c>
      <c r="AC16" s="285">
        <v>178406.105</v>
      </c>
      <c r="AD16" s="285">
        <v>173083.797</v>
      </c>
      <c r="AE16" s="285">
        <v>175887.822</v>
      </c>
      <c r="AF16" s="285">
        <v>149256.729</v>
      </c>
      <c r="AG16" s="285">
        <v>166318.428</v>
      </c>
      <c r="AH16" s="136">
        <f t="shared" si="0"/>
        <v>-0.20435659817061835</v>
      </c>
      <c r="AI16" s="96">
        <f t="shared" si="1"/>
        <v>-44455.614</v>
      </c>
      <c r="AJ16" s="172"/>
      <c r="AK16" s="173">
        <f t="shared" si="2"/>
        <v>-0.3138864892853829</v>
      </c>
      <c r="AL16" s="174">
        <f t="shared" si="3"/>
        <v>-68282.682</v>
      </c>
      <c r="AM16" s="172"/>
      <c r="AN16" s="306">
        <f t="shared" si="4"/>
        <v>-51.220982999999976</v>
      </c>
    </row>
    <row r="18" spans="20:33" ht="12.75">
      <c r="T18" s="136">
        <f>T12/B12-1</f>
        <v>0.9093587816012343</v>
      </c>
      <c r="U18" s="136">
        <f>U12/T12-1</f>
        <v>-0.08442548154708296</v>
      </c>
      <c r="V18" s="136">
        <f aca="true" t="shared" si="5" ref="V18:AG18">V12/U12-1</f>
        <v>0.008363197751281026</v>
      </c>
      <c r="W18" s="136">
        <f t="shared" si="5"/>
        <v>0.029583912895861708</v>
      </c>
      <c r="X18" s="136">
        <f t="shared" si="5"/>
        <v>-0.013814442337379162</v>
      </c>
      <c r="Y18" s="136">
        <f t="shared" si="5"/>
        <v>0.0043837650542009055</v>
      </c>
      <c r="Z18" s="136">
        <f t="shared" si="5"/>
        <v>0.012681070099747727</v>
      </c>
      <c r="AA18" s="136">
        <f t="shared" si="5"/>
        <v>0.04209565224043099</v>
      </c>
      <c r="AB18" s="136">
        <f t="shared" si="5"/>
        <v>0.048011840839375264</v>
      </c>
      <c r="AC18" s="136">
        <f t="shared" si="5"/>
        <v>0.07534021962669701</v>
      </c>
      <c r="AD18" s="136">
        <f t="shared" si="5"/>
        <v>0.05281822525583957</v>
      </c>
      <c r="AE18" s="136">
        <f t="shared" si="5"/>
        <v>0.01894413370523873</v>
      </c>
      <c r="AF18" s="136">
        <f t="shared" si="5"/>
        <v>-0.5683007648491605</v>
      </c>
      <c r="AG18" s="136">
        <f t="shared" si="5"/>
        <v>0.19147676646181377</v>
      </c>
    </row>
    <row r="22" s="91" customFormat="1" ht="12.75"/>
    <row r="23" spans="1:56" s="99" customFormat="1" ht="15.5">
      <c r="A23" s="129" t="s">
        <v>268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</row>
    <row r="24" spans="1:61" s="91" customFormat="1" ht="12.5">
      <c r="A24" s="106" t="s">
        <v>177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</row>
    <row r="25" spans="1:20" ht="12.75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</row>
    <row r="26" spans="1:29" ht="12.75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3"/>
      <c r="V26" s="93"/>
      <c r="W26" s="93"/>
      <c r="X26" s="93"/>
      <c r="Y26" s="93"/>
      <c r="Z26" s="93"/>
      <c r="AA26" s="93"/>
      <c r="AB26" s="93"/>
      <c r="AC26" s="93"/>
    </row>
    <row r="27" spans="1:40" ht="12.75">
      <c r="A27" s="103"/>
      <c r="B27" s="103">
        <v>1990</v>
      </c>
      <c r="C27" s="103">
        <v>1991</v>
      </c>
      <c r="D27" s="103">
        <v>1992</v>
      </c>
      <c r="E27" s="103">
        <v>1993</v>
      </c>
      <c r="F27" s="103">
        <v>1994</v>
      </c>
      <c r="G27" s="103">
        <v>1995</v>
      </c>
      <c r="H27" s="103">
        <v>1996</v>
      </c>
      <c r="I27" s="103">
        <v>1997</v>
      </c>
      <c r="J27" s="103">
        <v>1998</v>
      </c>
      <c r="K27" s="103">
        <v>1999</v>
      </c>
      <c r="L27" s="103">
        <v>2000</v>
      </c>
      <c r="M27" s="103">
        <v>2001</v>
      </c>
      <c r="N27" s="103">
        <v>2002</v>
      </c>
      <c r="O27" s="103">
        <v>2003</v>
      </c>
      <c r="P27" s="103">
        <v>2004</v>
      </c>
      <c r="Q27" s="103">
        <v>2005</v>
      </c>
      <c r="R27" s="103">
        <v>2006</v>
      </c>
      <c r="S27" s="103">
        <v>2007</v>
      </c>
      <c r="T27" s="103">
        <v>2008</v>
      </c>
      <c r="U27" s="103">
        <v>2009</v>
      </c>
      <c r="V27" s="103">
        <v>2010</v>
      </c>
      <c r="W27" s="103">
        <v>2011</v>
      </c>
      <c r="X27" s="103">
        <v>2012</v>
      </c>
      <c r="Y27" s="103">
        <v>2013</v>
      </c>
      <c r="Z27" s="103">
        <v>2014</v>
      </c>
      <c r="AA27" s="103">
        <v>2015</v>
      </c>
      <c r="AB27" s="103">
        <v>2016</v>
      </c>
      <c r="AC27" s="103">
        <v>2017</v>
      </c>
      <c r="AD27" s="103">
        <v>2018</v>
      </c>
      <c r="AE27" s="103">
        <v>2019</v>
      </c>
      <c r="AF27" s="103">
        <v>2020</v>
      </c>
      <c r="AG27" s="103">
        <v>2021</v>
      </c>
      <c r="AH27" s="184"/>
      <c r="AI27" s="184" t="s">
        <v>156</v>
      </c>
      <c r="AJ27" s="172" t="s">
        <v>157</v>
      </c>
      <c r="AK27" s="172" t="s">
        <v>158</v>
      </c>
      <c r="AL27" s="172" t="s">
        <v>159</v>
      </c>
      <c r="AM27" s="90" t="s">
        <v>179</v>
      </c>
      <c r="AN27" s="90" t="s">
        <v>180</v>
      </c>
    </row>
    <row r="28" spans="1:40" ht="12.75">
      <c r="A28" s="111" t="s">
        <v>86</v>
      </c>
      <c r="B28" s="117">
        <v>100</v>
      </c>
      <c r="C28" s="117">
        <f aca="true" t="shared" si="6" ref="C28">C12/$B$12*100</f>
        <v>98.58278252542932</v>
      </c>
      <c r="D28" s="117">
        <f aca="true" t="shared" si="7" ref="D28:AG28">D12/$B$12*100</f>
        <v>105.74644275859507</v>
      </c>
      <c r="E28" s="117">
        <f t="shared" si="7"/>
        <v>110.97973615624494</v>
      </c>
      <c r="F28" s="117">
        <f t="shared" si="7"/>
        <v>117.98962885516771</v>
      </c>
      <c r="G28" s="117">
        <f t="shared" si="7"/>
        <v>123.74313491727924</v>
      </c>
      <c r="H28" s="117">
        <f t="shared" si="7"/>
        <v>128.10619445413397</v>
      </c>
      <c r="I28" s="117">
        <f t="shared" si="7"/>
        <v>134.02025267564778</v>
      </c>
      <c r="J28" s="117">
        <f t="shared" si="7"/>
        <v>140.63749923553522</v>
      </c>
      <c r="K28" s="117">
        <f t="shared" si="7"/>
        <v>150.9338452762241</v>
      </c>
      <c r="L28" s="117">
        <f t="shared" si="7"/>
        <v>156.82167823892308</v>
      </c>
      <c r="M28" s="117">
        <f t="shared" si="7"/>
        <v>153.19655781212145</v>
      </c>
      <c r="N28" s="117">
        <f t="shared" si="7"/>
        <v>150.54569416927907</v>
      </c>
      <c r="O28" s="117">
        <f t="shared" si="7"/>
        <v>153.4269111662113</v>
      </c>
      <c r="P28" s="117">
        <f t="shared" si="7"/>
        <v>164.30179622908494</v>
      </c>
      <c r="Q28" s="117">
        <f t="shared" si="7"/>
        <v>170.94451380730405</v>
      </c>
      <c r="R28" s="117">
        <f t="shared" si="7"/>
        <v>179.6648101287539</v>
      </c>
      <c r="S28" s="117">
        <f t="shared" si="7"/>
        <v>187.4523711684898</v>
      </c>
      <c r="T28" s="117">
        <f t="shared" si="7"/>
        <v>190.93587816012342</v>
      </c>
      <c r="U28" s="117">
        <f t="shared" si="7"/>
        <v>174.81602470183986</v>
      </c>
      <c r="V28" s="117">
        <f t="shared" si="7"/>
        <v>176.27804568651416</v>
      </c>
      <c r="W28" s="117">
        <f t="shared" si="7"/>
        <v>181.49304003555673</v>
      </c>
      <c r="X28" s="117">
        <f t="shared" si="7"/>
        <v>178.9858148993499</v>
      </c>
      <c r="Y28" s="117">
        <f t="shared" si="7"/>
        <v>179.7704466599033</v>
      </c>
      <c r="Z28" s="117">
        <f t="shared" si="7"/>
        <v>182.0501282958605</v>
      </c>
      <c r="AA28" s="117">
        <f t="shared" si="7"/>
        <v>189.7136471869289</v>
      </c>
      <c r="AB28" s="117">
        <f t="shared" si="7"/>
        <v>198.82214862072513</v>
      </c>
      <c r="AC28" s="117">
        <f t="shared" si="7"/>
        <v>213.80145296446238</v>
      </c>
      <c r="AD28" s="117">
        <f t="shared" si="7"/>
        <v>225.09406626716512</v>
      </c>
      <c r="AE28" s="117">
        <f t="shared" si="7"/>
        <v>229.3582783547862</v>
      </c>
      <c r="AF28" s="117">
        <f t="shared" si="7"/>
        <v>99.01379334127455</v>
      </c>
      <c r="AG28" s="117">
        <f t="shared" si="7"/>
        <v>117.97263432538006</v>
      </c>
      <c r="AH28" s="184"/>
      <c r="AI28" s="185">
        <f>T28/B28-1</f>
        <v>0.9093587816012343</v>
      </c>
      <c r="AJ28" s="183">
        <f>U28/T28-1</f>
        <v>-0.08442548154708285</v>
      </c>
      <c r="AK28" s="183">
        <f>AE28/T28-1</f>
        <v>0.2012319558005795</v>
      </c>
      <c r="AL28" s="183">
        <f>AE28/B28-1</f>
        <v>1.293582783547862</v>
      </c>
      <c r="AM28" s="183">
        <f>AF28/B28-1</f>
        <v>-0.009862066587254525</v>
      </c>
      <c r="AN28" s="183">
        <f>AF28/AE28-1</f>
        <v>-0.5683007648491605</v>
      </c>
    </row>
    <row r="29" spans="1:40" ht="12.75">
      <c r="A29" s="113" t="s">
        <v>83</v>
      </c>
      <c r="B29" s="118">
        <v>100</v>
      </c>
      <c r="C29" s="118">
        <f>C13/$B$13*100</f>
        <v>100.03882975328824</v>
      </c>
      <c r="D29" s="118">
        <f aca="true" t="shared" si="8" ref="D29:AG29">D13/$B$13*100</f>
        <v>100.32976045246711</v>
      </c>
      <c r="E29" s="118">
        <f t="shared" si="8"/>
        <v>100.5203787183253</v>
      </c>
      <c r="F29" s="118">
        <f t="shared" si="8"/>
        <v>98.55752427005805</v>
      </c>
      <c r="G29" s="118">
        <f t="shared" si="8"/>
        <v>99.75747353133757</v>
      </c>
      <c r="H29" s="118">
        <f t="shared" si="8"/>
        <v>101.67471017893466</v>
      </c>
      <c r="I29" s="118">
        <f t="shared" si="8"/>
        <v>103.24015925939187</v>
      </c>
      <c r="J29" s="118">
        <f t="shared" si="8"/>
        <v>101.37070454603791</v>
      </c>
      <c r="K29" s="118">
        <f t="shared" si="8"/>
        <v>97.53048867398569</v>
      </c>
      <c r="L29" s="118">
        <f t="shared" si="8"/>
        <v>98.81273925425938</v>
      </c>
      <c r="M29" s="118">
        <f t="shared" si="8"/>
        <v>94.80287589348536</v>
      </c>
      <c r="N29" s="118">
        <f t="shared" si="8"/>
        <v>95.59229147702865</v>
      </c>
      <c r="O29" s="118">
        <f t="shared" si="8"/>
        <v>92.55883621890494</v>
      </c>
      <c r="P29" s="118">
        <f t="shared" si="8"/>
        <v>93.71272724589099</v>
      </c>
      <c r="Q29" s="118">
        <f t="shared" si="8"/>
        <v>91.13685727258462</v>
      </c>
      <c r="R29" s="118">
        <f t="shared" si="8"/>
        <v>87.45934071324723</v>
      </c>
      <c r="S29" s="118">
        <f t="shared" si="8"/>
        <v>90.16462082425338</v>
      </c>
      <c r="T29" s="118">
        <f t="shared" si="8"/>
        <v>87.81720933272199</v>
      </c>
      <c r="U29" s="118">
        <f t="shared" si="8"/>
        <v>82.94577598250186</v>
      </c>
      <c r="V29" s="118">
        <f t="shared" si="8"/>
        <v>84.2829129662345</v>
      </c>
      <c r="W29" s="118">
        <f t="shared" si="8"/>
        <v>82.76510007420605</v>
      </c>
      <c r="X29" s="118">
        <f t="shared" si="8"/>
        <v>82.84437109480922</v>
      </c>
      <c r="Y29" s="118">
        <f t="shared" si="8"/>
        <v>74.98811907927805</v>
      </c>
      <c r="Z29" s="118">
        <f t="shared" si="8"/>
        <v>72.27839723673095</v>
      </c>
      <c r="AA29" s="118">
        <f t="shared" si="8"/>
        <v>72.24441001597326</v>
      </c>
      <c r="AB29" s="118">
        <f t="shared" si="8"/>
        <v>72.79215730522178</v>
      </c>
      <c r="AC29" s="118">
        <f t="shared" si="8"/>
        <v>73.08079953942021</v>
      </c>
      <c r="AD29" s="118">
        <f t="shared" si="8"/>
        <v>72.5765954103128</v>
      </c>
      <c r="AE29" s="118">
        <f t="shared" si="8"/>
        <v>71.07928601388423</v>
      </c>
      <c r="AF29" s="118">
        <f t="shared" si="8"/>
        <v>63.54047733141357</v>
      </c>
      <c r="AG29" s="118">
        <f t="shared" si="8"/>
        <v>69.84854347466121</v>
      </c>
      <c r="AH29" s="93"/>
      <c r="AI29" s="93"/>
      <c r="AL29" s="183">
        <f aca="true" t="shared" si="9" ref="AL29:AL32">AE29/B29-1</f>
        <v>-0.28920713986115776</v>
      </c>
      <c r="AM29" s="183">
        <f aca="true" t="shared" si="10" ref="AM29">AF29/B29-1</f>
        <v>-0.3645952266858643</v>
      </c>
      <c r="AN29" s="183">
        <f aca="true" t="shared" si="11" ref="AN29:AN32">AF29/AE29-1</f>
        <v>-0.10606196411424373</v>
      </c>
    </row>
    <row r="30" spans="1:40" ht="12.75">
      <c r="A30" s="113" t="s">
        <v>85</v>
      </c>
      <c r="B30" s="118">
        <v>100</v>
      </c>
      <c r="C30" s="118">
        <f>C14/$B$14*100</f>
        <v>101.53189412500632</v>
      </c>
      <c r="D30" s="118">
        <f aca="true" t="shared" si="12" ref="D30:AG30">D14/$B$14*100</f>
        <v>104.44974460193224</v>
      </c>
      <c r="E30" s="118">
        <f t="shared" si="12"/>
        <v>105.60362452772097</v>
      </c>
      <c r="F30" s="118">
        <f t="shared" si="12"/>
        <v>106.58855138705883</v>
      </c>
      <c r="G30" s="118">
        <f t="shared" si="12"/>
        <v>108.11256330071845</v>
      </c>
      <c r="H30" s="118">
        <f t="shared" si="12"/>
        <v>111.47270577791075</v>
      </c>
      <c r="I30" s="118">
        <f t="shared" si="12"/>
        <v>113.25766344345172</v>
      </c>
      <c r="J30" s="118">
        <f t="shared" si="12"/>
        <v>117.79552459519</v>
      </c>
      <c r="K30" s="118">
        <f t="shared" si="12"/>
        <v>120.49057684277315</v>
      </c>
      <c r="L30" s="118">
        <f t="shared" si="12"/>
        <v>120.5898116098541</v>
      </c>
      <c r="M30" s="118">
        <f t="shared" si="12"/>
        <v>122.80671940605237</v>
      </c>
      <c r="N30" s="118">
        <f t="shared" si="12"/>
        <v>124.45841363432977</v>
      </c>
      <c r="O30" s="118">
        <f t="shared" si="12"/>
        <v>125.80087620453439</v>
      </c>
      <c r="P30" s="118">
        <f t="shared" si="12"/>
        <v>128.8592735395668</v>
      </c>
      <c r="Q30" s="118">
        <f t="shared" si="12"/>
        <v>129.02145450005204</v>
      </c>
      <c r="R30" s="118">
        <f t="shared" si="12"/>
        <v>131.94648231363522</v>
      </c>
      <c r="S30" s="118">
        <f t="shared" si="12"/>
        <v>134.1087169193628</v>
      </c>
      <c r="T30" s="118">
        <f t="shared" si="12"/>
        <v>132.33908407151503</v>
      </c>
      <c r="U30" s="118">
        <f t="shared" si="12"/>
        <v>129.54651933763193</v>
      </c>
      <c r="V30" s="118">
        <f t="shared" si="12"/>
        <v>129.25646419655763</v>
      </c>
      <c r="W30" s="118">
        <f t="shared" si="12"/>
        <v>128.68120034839762</v>
      </c>
      <c r="X30" s="118">
        <f t="shared" si="12"/>
        <v>123.89255426293808</v>
      </c>
      <c r="Y30" s="118">
        <f t="shared" si="12"/>
        <v>122.87659130006669</v>
      </c>
      <c r="Z30" s="118">
        <f t="shared" si="12"/>
        <v>124.90188930952581</v>
      </c>
      <c r="AA30" s="118">
        <f t="shared" si="12"/>
        <v>126.56891343701899</v>
      </c>
      <c r="AB30" s="118">
        <f t="shared" si="12"/>
        <v>129.3416258469444</v>
      </c>
      <c r="AC30" s="118">
        <f t="shared" si="12"/>
        <v>131.87997571416966</v>
      </c>
      <c r="AD30" s="118">
        <f t="shared" si="12"/>
        <v>132.4684010373018</v>
      </c>
      <c r="AE30" s="118">
        <f t="shared" si="12"/>
        <v>133.78030651742384</v>
      </c>
      <c r="AF30" s="118">
        <f t="shared" si="12"/>
        <v>117.92557890292308</v>
      </c>
      <c r="AG30" s="118">
        <f t="shared" si="12"/>
        <v>128.43303749213857</v>
      </c>
      <c r="AH30" s="93"/>
      <c r="AI30" s="93"/>
      <c r="AL30" s="183">
        <f t="shared" si="9"/>
        <v>0.3378030651742383</v>
      </c>
      <c r="AM30" s="183">
        <f>AF30/B30-1</f>
        <v>0.17925578902923078</v>
      </c>
      <c r="AN30" s="183">
        <f>AF30/AE30-1</f>
        <v>-0.11851316555651492</v>
      </c>
    </row>
    <row r="31" spans="1:40" ht="12.75">
      <c r="A31" s="113" t="s">
        <v>84</v>
      </c>
      <c r="B31" s="118">
        <v>100</v>
      </c>
      <c r="C31" s="118">
        <f>C15/$B$15*100</f>
        <v>93.73949064100768</v>
      </c>
      <c r="D31" s="118">
        <f aca="true" t="shared" si="13" ref="D31:AG31">D15/$B$15*100</f>
        <v>93.26403442568181</v>
      </c>
      <c r="E31" s="118">
        <f t="shared" si="13"/>
        <v>89.70345896272703</v>
      </c>
      <c r="F31" s="118">
        <f t="shared" si="13"/>
        <v>84.45104267887861</v>
      </c>
      <c r="G31" s="118">
        <f t="shared" si="13"/>
        <v>85.33066033700116</v>
      </c>
      <c r="H31" s="118">
        <f t="shared" si="13"/>
        <v>91.4181618127494</v>
      </c>
      <c r="I31" s="118">
        <f t="shared" si="13"/>
        <v>97.17434047794647</v>
      </c>
      <c r="J31" s="118">
        <f t="shared" si="13"/>
        <v>103.55632100619503</v>
      </c>
      <c r="K31" s="118">
        <f t="shared" si="13"/>
        <v>108.09876257014884</v>
      </c>
      <c r="L31" s="118">
        <f t="shared" si="13"/>
        <v>114.36497082678707</v>
      </c>
      <c r="M31" s="118">
        <f t="shared" si="13"/>
        <v>111.55544535573061</v>
      </c>
      <c r="N31" s="118">
        <f t="shared" si="13"/>
        <v>104.6010255434697</v>
      </c>
      <c r="O31" s="118">
        <f t="shared" si="13"/>
        <v>105.42935694658007</v>
      </c>
      <c r="P31" s="118">
        <f t="shared" si="13"/>
        <v>109.22387495405464</v>
      </c>
      <c r="Q31" s="118">
        <f t="shared" si="13"/>
        <v>116.93526065657534</v>
      </c>
      <c r="R31" s="118">
        <f t="shared" si="13"/>
        <v>119.40930923510116</v>
      </c>
      <c r="S31" s="118">
        <f t="shared" si="13"/>
        <v>125.01628174531669</v>
      </c>
      <c r="T31" s="118">
        <f t="shared" si="13"/>
        <v>121.137402080817</v>
      </c>
      <c r="U31" s="118">
        <f t="shared" si="13"/>
        <v>109.7869081652016</v>
      </c>
      <c r="V31" s="118">
        <f t="shared" si="13"/>
        <v>112.95404699164835</v>
      </c>
      <c r="W31" s="118">
        <f t="shared" si="13"/>
        <v>120.04221811057383</v>
      </c>
      <c r="X31" s="118">
        <f t="shared" si="13"/>
        <v>111.19586895642253</v>
      </c>
      <c r="Y31" s="118">
        <f t="shared" si="13"/>
        <v>103.91003408440753</v>
      </c>
      <c r="Z31" s="118">
        <f t="shared" si="13"/>
        <v>104.33963575426151</v>
      </c>
      <c r="AA31" s="118">
        <f t="shared" si="13"/>
        <v>108.37459007656685</v>
      </c>
      <c r="AB31" s="118">
        <f t="shared" si="13"/>
        <v>114.80932567744613</v>
      </c>
      <c r="AC31" s="118">
        <f t="shared" si="13"/>
        <v>120.05431518350183</v>
      </c>
      <c r="AD31" s="118">
        <f t="shared" si="13"/>
        <v>125.34480601139781</v>
      </c>
      <c r="AE31" s="118">
        <f t="shared" si="13"/>
        <v>130.1211322848789</v>
      </c>
      <c r="AF31" s="118">
        <f t="shared" si="13"/>
        <v>60.568549044312604</v>
      </c>
      <c r="AG31" s="118">
        <f t="shared" si="13"/>
        <v>86.49990416598357</v>
      </c>
      <c r="AH31" s="93"/>
      <c r="AI31" s="93"/>
      <c r="AL31" s="183">
        <f t="shared" si="9"/>
        <v>0.30121132284878915</v>
      </c>
      <c r="AM31" s="183">
        <f>AF31/B31-1</f>
        <v>-0.39431450955687397</v>
      </c>
      <c r="AN31" s="183">
        <f t="shared" si="11"/>
        <v>-0.5345218107101337</v>
      </c>
    </row>
    <row r="32" spans="1:40" ht="12.75">
      <c r="A32" s="115" t="s">
        <v>82</v>
      </c>
      <c r="B32" s="119">
        <v>100</v>
      </c>
      <c r="C32" s="119">
        <f>C16/$B$16*100</f>
        <v>103.19789456449342</v>
      </c>
      <c r="D32" s="119">
        <f aca="true" t="shared" si="14" ref="D32:AG32">D16/$B$16*100</f>
        <v>103.70879922994736</v>
      </c>
      <c r="E32" s="119">
        <f t="shared" si="14"/>
        <v>99.30979540989931</v>
      </c>
      <c r="F32" s="119">
        <f t="shared" si="14"/>
        <v>101.67060809041173</v>
      </c>
      <c r="G32" s="119">
        <f t="shared" si="14"/>
        <v>97.87467016723697</v>
      </c>
      <c r="H32" s="119">
        <f t="shared" si="14"/>
        <v>107.03666564584016</v>
      </c>
      <c r="I32" s="119">
        <f t="shared" si="14"/>
        <v>103.31730097402902</v>
      </c>
      <c r="J32" s="119">
        <f t="shared" si="14"/>
        <v>104.14148588459679</v>
      </c>
      <c r="K32" s="119">
        <f t="shared" si="14"/>
        <v>112.69158442283363</v>
      </c>
      <c r="L32" s="119">
        <f t="shared" si="14"/>
        <v>100.36063212472337</v>
      </c>
      <c r="M32" s="119">
        <f t="shared" si="14"/>
        <v>103.41473481327024</v>
      </c>
      <c r="N32" s="119">
        <f t="shared" si="14"/>
        <v>102.51483212851026</v>
      </c>
      <c r="O32" s="119">
        <f t="shared" si="14"/>
        <v>107.99919146604657</v>
      </c>
      <c r="P32" s="119">
        <f t="shared" si="14"/>
        <v>109.64839883656761</v>
      </c>
      <c r="Q32" s="119">
        <f t="shared" si="14"/>
        <v>107.6086815367906</v>
      </c>
      <c r="R32" s="119">
        <f t="shared" si="14"/>
        <v>110.23703010761577</v>
      </c>
      <c r="S32" s="119">
        <f t="shared" si="14"/>
        <v>107.37823455815094</v>
      </c>
      <c r="T32" s="119">
        <f t="shared" si="14"/>
        <v>105.37459256060964</v>
      </c>
      <c r="U32" s="119">
        <f t="shared" si="14"/>
        <v>102.19031208096818</v>
      </c>
      <c r="V32" s="119">
        <f t="shared" si="14"/>
        <v>96.89627963550936</v>
      </c>
      <c r="W32" s="119">
        <f t="shared" si="14"/>
        <v>86.57231999216914</v>
      </c>
      <c r="X32" s="119">
        <f t="shared" si="14"/>
        <v>83.84591930333029</v>
      </c>
      <c r="Y32" s="119">
        <f t="shared" si="14"/>
        <v>76.06615106630035</v>
      </c>
      <c r="Z32" s="119">
        <f t="shared" si="14"/>
        <v>70.43585127662224</v>
      </c>
      <c r="AA32" s="119">
        <f t="shared" si="14"/>
        <v>74.79567139215983</v>
      </c>
      <c r="AB32" s="119">
        <f t="shared" si="14"/>
        <v>78.05272902940791</v>
      </c>
      <c r="AC32" s="119">
        <f t="shared" si="14"/>
        <v>82.01093502087308</v>
      </c>
      <c r="AD32" s="119">
        <f t="shared" si="14"/>
        <v>79.56434018293817</v>
      </c>
      <c r="AE32" s="119">
        <f t="shared" si="14"/>
        <v>80.85331351752166</v>
      </c>
      <c r="AF32" s="119">
        <f t="shared" si="14"/>
        <v>68.61135107146171</v>
      </c>
      <c r="AG32" s="119">
        <f t="shared" si="14"/>
        <v>76.45438922329345</v>
      </c>
      <c r="AH32" s="93"/>
      <c r="AI32" s="93"/>
      <c r="AL32" s="183">
        <f t="shared" si="9"/>
        <v>-0.19146686482478348</v>
      </c>
      <c r="AM32" s="183">
        <f>AF32/B32-1</f>
        <v>-0.3138864892853829</v>
      </c>
      <c r="AN32" s="183">
        <f t="shared" si="11"/>
        <v>-0.1514095330602252</v>
      </c>
    </row>
    <row r="33" spans="2:35" ht="12.75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G33" s="93"/>
      <c r="AH33" s="93"/>
      <c r="AI33" s="93"/>
    </row>
    <row r="34" ht="12">
      <c r="A34" s="94" t="s">
        <v>114</v>
      </c>
    </row>
    <row r="35" spans="4:32" ht="12.75">
      <c r="D35" s="102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55" spans="3:32" ht="12.75"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</row>
    <row r="56" spans="4:32" ht="12.75"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</row>
    <row r="57" spans="4:32" ht="12.75"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</row>
    <row r="58" spans="4:32" ht="12.75"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</row>
    <row r="59" spans="4:32" ht="12.75"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</row>
    <row r="61" spans="3:32" ht="12.75"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</row>
    <row r="62" spans="3:32" ht="12.75"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</row>
    <row r="74" ht="15" customHeight="1">
      <c r="B74" s="128" t="s">
        <v>124</v>
      </c>
    </row>
  </sheetData>
  <hyperlinks>
    <hyperlink ref="A2" r:id="rId1" display="https://ec.europa.eu/eurostat/databrowser/product/page/NRG_BAL_S__custom_6180646"/>
    <hyperlink ref="B2" r:id="rId2" display="https://ec.europa.eu/eurostat/databrowser/view/NRG_BAL_S__custom_6180646/default/table"/>
  </hyperlinks>
  <printOptions/>
  <pageMargins left="0.75" right="0.75" top="1" bottom="1" header="0.5" footer="0.5"/>
  <pageSetup horizontalDpi="2400" verticalDpi="2400" orientation="portrait" paperSize="150" r:id="rId4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V49"/>
  <sheetViews>
    <sheetView showGridLines="0" workbookViewId="0" topLeftCell="A1">
      <selection activeCell="A22" sqref="A22"/>
    </sheetView>
  </sheetViews>
  <sheetFormatPr defaultColWidth="9.140625" defaultRowHeight="12.75"/>
  <cols>
    <col min="1" max="1" width="13.421875" style="38" customWidth="1"/>
    <col min="2" max="12" width="9.421875" style="38" bestFit="1" customWidth="1"/>
    <col min="13" max="15" width="9.140625" style="38" customWidth="1"/>
    <col min="16" max="28" width="10.421875" style="38" bestFit="1" customWidth="1"/>
    <col min="29" max="16384" width="9.140625" style="38" customWidth="1"/>
  </cols>
  <sheetData>
    <row r="1" spans="1:3" ht="14">
      <c r="A1" s="288" t="s">
        <v>271</v>
      </c>
      <c r="B1"/>
      <c r="C1"/>
    </row>
    <row r="2" spans="1:3" ht="12.5">
      <c r="A2" s="289" t="s">
        <v>183</v>
      </c>
      <c r="B2" s="289" t="s">
        <v>184</v>
      </c>
      <c r="C2"/>
    </row>
    <row r="3" spans="1:3" ht="12.5">
      <c r="A3" s="290" t="s">
        <v>272</v>
      </c>
      <c r="B3"/>
      <c r="C3"/>
    </row>
    <row r="4" spans="1:3" ht="12.5">
      <c r="A4" s="290" t="s">
        <v>255</v>
      </c>
      <c r="B4" s="291" t="s">
        <v>271</v>
      </c>
      <c r="C4"/>
    </row>
    <row r="5" spans="1:3" ht="12.5">
      <c r="A5" s="290" t="s">
        <v>256</v>
      </c>
      <c r="B5" s="290" t="s">
        <v>273</v>
      </c>
      <c r="C5"/>
    </row>
    <row r="6" spans="1:3" ht="12.5">
      <c r="A6"/>
      <c r="B6"/>
      <c r="C6"/>
    </row>
    <row r="7" spans="1:3" ht="12.5">
      <c r="A7" s="291" t="s">
        <v>257</v>
      </c>
      <c r="B7"/>
      <c r="C7" s="290" t="s">
        <v>258</v>
      </c>
    </row>
    <row r="8" spans="1:3" ht="12.5">
      <c r="A8" s="291" t="s">
        <v>274</v>
      </c>
      <c r="B8"/>
      <c r="C8" s="290" t="s">
        <v>275</v>
      </c>
    </row>
    <row r="9" spans="1:3" ht="12.5">
      <c r="A9" s="291" t="s">
        <v>260</v>
      </c>
      <c r="B9"/>
      <c r="C9" s="290" t="s">
        <v>276</v>
      </c>
    </row>
    <row r="10" spans="1:3" ht="12.5">
      <c r="A10" s="291"/>
      <c r="B10"/>
      <c r="C10" s="290"/>
    </row>
    <row r="11" spans="1:3" ht="12.5">
      <c r="A11" s="291"/>
      <c r="B11"/>
      <c r="C11" s="290"/>
    </row>
    <row r="12" ht="15.5">
      <c r="A12" s="129" t="s">
        <v>269</v>
      </c>
    </row>
    <row r="13" ht="12.5">
      <c r="A13" s="130" t="s">
        <v>182</v>
      </c>
    </row>
    <row r="14" ht="12.75">
      <c r="A14" s="19" t="s">
        <v>270</v>
      </c>
    </row>
    <row r="16" spans="1:20" ht="12.75">
      <c r="A16" s="22" t="s">
        <v>46</v>
      </c>
      <c r="B16" s="218" t="s">
        <v>209</v>
      </c>
      <c r="C16" s="218" t="s">
        <v>210</v>
      </c>
      <c r="D16" s="218" t="s">
        <v>211</v>
      </c>
      <c r="E16" s="218" t="s">
        <v>212</v>
      </c>
      <c r="F16" s="218" t="s">
        <v>213</v>
      </c>
      <c r="G16" s="218" t="s">
        <v>214</v>
      </c>
      <c r="H16" s="218" t="s">
        <v>215</v>
      </c>
      <c r="I16" s="218" t="s">
        <v>216</v>
      </c>
      <c r="J16" s="218" t="s">
        <v>217</v>
      </c>
      <c r="K16" s="218" t="s">
        <v>218</v>
      </c>
      <c r="L16" s="218" t="s">
        <v>219</v>
      </c>
      <c r="M16" s="218" t="s">
        <v>220</v>
      </c>
      <c r="Q16" s="177" t="s">
        <v>151</v>
      </c>
      <c r="R16" s="177" t="s">
        <v>152</v>
      </c>
      <c r="T16" s="141"/>
    </row>
    <row r="17" spans="1:22" ht="12.75">
      <c r="A17" s="219" t="s">
        <v>12</v>
      </c>
      <c r="B17" s="286">
        <v>188.04</v>
      </c>
      <c r="C17" s="286">
        <v>171.68</v>
      </c>
      <c r="D17" s="286">
        <v>162.36</v>
      </c>
      <c r="E17" s="286">
        <v>167.61</v>
      </c>
      <c r="F17" s="286">
        <v>155.42</v>
      </c>
      <c r="G17" s="296">
        <v>153.6</v>
      </c>
      <c r="H17" s="286">
        <v>160.97</v>
      </c>
      <c r="I17" s="286">
        <v>160.35</v>
      </c>
      <c r="J17" s="296">
        <v>157.7</v>
      </c>
      <c r="K17" s="286">
        <v>154.94</v>
      </c>
      <c r="L17" s="286">
        <v>147.25</v>
      </c>
      <c r="M17" s="286">
        <v>154.47</v>
      </c>
      <c r="N17" s="175"/>
      <c r="O17" s="53">
        <f aca="true" t="shared" si="0" ref="O17:O43">(L17-B17)</f>
        <v>-40.78999999999999</v>
      </c>
      <c r="P17" s="53">
        <f aca="true" t="shared" si="1" ref="P17:P43">(L17-G17)</f>
        <v>-6.349999999999994</v>
      </c>
      <c r="Q17" s="53">
        <f aca="true" t="shared" si="2" ref="Q17:Q43">(M17-C17)</f>
        <v>-17.210000000000008</v>
      </c>
      <c r="R17" s="53">
        <f aca="true" t="shared" si="3" ref="R17:R43">(M17-H17)</f>
        <v>-6.5</v>
      </c>
      <c r="S17" s="140"/>
      <c r="T17" s="140"/>
      <c r="U17" s="140"/>
      <c r="V17" s="140"/>
    </row>
    <row r="18" spans="1:22" ht="12.75">
      <c r="A18" s="219" t="s">
        <v>13</v>
      </c>
      <c r="B18" s="285">
        <v>470.48</v>
      </c>
      <c r="C18" s="285">
        <v>493.11</v>
      </c>
      <c r="D18" s="285">
        <v>468.68</v>
      </c>
      <c r="E18" s="285">
        <v>438.56</v>
      </c>
      <c r="F18" s="285">
        <v>454.09</v>
      </c>
      <c r="G18" s="285">
        <v>458.89</v>
      </c>
      <c r="H18" s="285">
        <v>435.95</v>
      </c>
      <c r="I18" s="285">
        <v>439.11</v>
      </c>
      <c r="J18" s="285">
        <v>429.19</v>
      </c>
      <c r="K18" s="285">
        <v>408.96</v>
      </c>
      <c r="L18" s="285">
        <v>403.34</v>
      </c>
      <c r="M18" s="285">
        <v>405.25</v>
      </c>
      <c r="N18" s="175"/>
      <c r="O18" s="53">
        <f t="shared" si="0"/>
        <v>-67.14000000000004</v>
      </c>
      <c r="P18" s="53">
        <f t="shared" si="1"/>
        <v>-55.55000000000001</v>
      </c>
      <c r="Q18" s="53">
        <f t="shared" si="2"/>
        <v>-87.86000000000001</v>
      </c>
      <c r="R18" s="53">
        <f t="shared" si="3"/>
        <v>-30.69999999999999</v>
      </c>
      <c r="S18" s="140"/>
      <c r="T18" s="140"/>
      <c r="U18" s="140"/>
      <c r="V18" s="140"/>
    </row>
    <row r="19" spans="1:22" ht="12.75">
      <c r="A19" s="219" t="s">
        <v>100</v>
      </c>
      <c r="B19" s="286">
        <v>287.91</v>
      </c>
      <c r="C19" s="286">
        <v>271.42</v>
      </c>
      <c r="D19" s="286">
        <v>271.21</v>
      </c>
      <c r="E19" s="286">
        <v>272.62</v>
      </c>
      <c r="F19" s="286">
        <v>257.79</v>
      </c>
      <c r="G19" s="286">
        <v>244.84</v>
      </c>
      <c r="H19" s="286">
        <v>236.55</v>
      </c>
      <c r="I19" s="286">
        <v>234.66</v>
      </c>
      <c r="J19" s="286">
        <v>228.26</v>
      </c>
      <c r="K19" s="286">
        <v>217.98</v>
      </c>
      <c r="L19" s="286">
        <v>216.65</v>
      </c>
      <c r="M19" s="286">
        <v>221.89</v>
      </c>
      <c r="N19" s="175"/>
      <c r="O19" s="53">
        <f t="shared" si="0"/>
        <v>-71.26000000000002</v>
      </c>
      <c r="P19" s="53">
        <f t="shared" si="1"/>
        <v>-28.189999999999998</v>
      </c>
      <c r="Q19" s="53">
        <f t="shared" si="2"/>
        <v>-49.53000000000003</v>
      </c>
      <c r="R19" s="53">
        <f t="shared" si="3"/>
        <v>-14.660000000000025</v>
      </c>
      <c r="S19" s="140"/>
      <c r="T19" s="140"/>
      <c r="U19" s="140"/>
      <c r="V19" s="140"/>
    </row>
    <row r="20" spans="1:22" ht="12.75">
      <c r="A20" s="219" t="s">
        <v>14</v>
      </c>
      <c r="B20" s="285">
        <v>86.44</v>
      </c>
      <c r="C20" s="285">
        <v>79.72</v>
      </c>
      <c r="D20" s="285">
        <v>75.64</v>
      </c>
      <c r="E20" s="285">
        <v>75.81</v>
      </c>
      <c r="F20" s="285">
        <v>71.37</v>
      </c>
      <c r="G20" s="285">
        <v>69.56</v>
      </c>
      <c r="H20" s="285">
        <v>68.81</v>
      </c>
      <c r="I20" s="285">
        <v>66.87</v>
      </c>
      <c r="J20" s="297">
        <v>65.9</v>
      </c>
      <c r="K20" s="285">
        <v>63.57</v>
      </c>
      <c r="L20" s="285">
        <v>59.43</v>
      </c>
      <c r="M20" s="285">
        <v>59.72</v>
      </c>
      <c r="N20" s="175"/>
      <c r="O20" s="53">
        <f t="shared" si="0"/>
        <v>-27.009999999999998</v>
      </c>
      <c r="P20" s="53">
        <f t="shared" si="1"/>
        <v>-10.130000000000003</v>
      </c>
      <c r="Q20" s="53">
        <f t="shared" si="2"/>
        <v>-20</v>
      </c>
      <c r="R20" s="53">
        <f t="shared" si="3"/>
        <v>-9.090000000000003</v>
      </c>
      <c r="S20" s="140"/>
      <c r="T20" s="140"/>
      <c r="U20" s="140"/>
      <c r="V20" s="140"/>
    </row>
    <row r="21" spans="1:22" ht="12.75">
      <c r="A21" s="219" t="s">
        <v>15</v>
      </c>
      <c r="B21" s="286">
        <v>132.98</v>
      </c>
      <c r="C21" s="286">
        <v>121.38</v>
      </c>
      <c r="D21" s="286">
        <v>121.87</v>
      </c>
      <c r="E21" s="286">
        <v>123.91</v>
      </c>
      <c r="F21" s="286">
        <v>116.06</v>
      </c>
      <c r="G21" s="286">
        <v>114.95</v>
      </c>
      <c r="H21" s="286">
        <v>113.26</v>
      </c>
      <c r="I21" s="286">
        <v>110.79</v>
      </c>
      <c r="J21" s="286">
        <v>107.11</v>
      </c>
      <c r="K21" s="286">
        <v>103.63</v>
      </c>
      <c r="L21" s="296">
        <v>99.5</v>
      </c>
      <c r="M21" s="286">
        <v>100.71</v>
      </c>
      <c r="N21" s="175"/>
      <c r="O21" s="53">
        <f t="shared" si="0"/>
        <v>-33.47999999999999</v>
      </c>
      <c r="P21" s="53">
        <f t="shared" si="1"/>
        <v>-15.450000000000003</v>
      </c>
      <c r="Q21" s="53">
        <f t="shared" si="2"/>
        <v>-20.67</v>
      </c>
      <c r="R21" s="53">
        <f t="shared" si="3"/>
        <v>-12.550000000000011</v>
      </c>
      <c r="S21" s="140"/>
      <c r="T21" s="140"/>
      <c r="U21" s="140"/>
      <c r="V21" s="140"/>
    </row>
    <row r="22" spans="1:22" ht="12.75">
      <c r="A22" s="219" t="s">
        <v>16</v>
      </c>
      <c r="B22" s="285">
        <v>416.51</v>
      </c>
      <c r="C22" s="285">
        <v>376.49</v>
      </c>
      <c r="D22" s="285">
        <v>347.99</v>
      </c>
      <c r="E22" s="285">
        <v>380.11</v>
      </c>
      <c r="F22" s="285">
        <v>345.89</v>
      </c>
      <c r="G22" s="285">
        <v>295.61</v>
      </c>
      <c r="H22" s="297">
        <v>351.1</v>
      </c>
      <c r="I22" s="285">
        <v>328.79</v>
      </c>
      <c r="J22" s="285">
        <v>311.32</v>
      </c>
      <c r="K22" s="285">
        <v>249.81</v>
      </c>
      <c r="L22" s="297">
        <v>236</v>
      </c>
      <c r="M22" s="285">
        <v>223.89</v>
      </c>
      <c r="N22" s="175"/>
      <c r="O22" s="53">
        <f t="shared" si="0"/>
        <v>-180.51</v>
      </c>
      <c r="P22" s="53">
        <f t="shared" si="1"/>
        <v>-59.610000000000014</v>
      </c>
      <c r="Q22" s="53">
        <f t="shared" si="2"/>
        <v>-152.60000000000002</v>
      </c>
      <c r="R22" s="53">
        <f t="shared" si="3"/>
        <v>-127.21000000000004</v>
      </c>
      <c r="S22" s="140"/>
      <c r="T22" s="140"/>
      <c r="U22" s="140"/>
      <c r="V22" s="140"/>
    </row>
    <row r="23" spans="1:22" ht="12.75">
      <c r="A23" s="219" t="s">
        <v>17</v>
      </c>
      <c r="B23" s="286">
        <v>90.81</v>
      </c>
      <c r="C23" s="286">
        <v>82.84</v>
      </c>
      <c r="D23" s="286">
        <v>83.83</v>
      </c>
      <c r="E23" s="286">
        <v>79.49</v>
      </c>
      <c r="F23" s="286">
        <v>73.61</v>
      </c>
      <c r="G23" s="286">
        <v>62.45</v>
      </c>
      <c r="H23" s="286">
        <v>64.43</v>
      </c>
      <c r="I23" s="286">
        <v>57.71</v>
      </c>
      <c r="J23" s="286">
        <v>54.19</v>
      </c>
      <c r="K23" s="286">
        <v>51.56</v>
      </c>
      <c r="L23" s="286">
        <v>44.63</v>
      </c>
      <c r="M23" s="286">
        <v>40.89</v>
      </c>
      <c r="N23" s="175"/>
      <c r="O23" s="53">
        <f t="shared" si="0"/>
        <v>-46.18</v>
      </c>
      <c r="P23" s="53">
        <f t="shared" si="1"/>
        <v>-17.82</v>
      </c>
      <c r="Q23" s="53">
        <f t="shared" si="2"/>
        <v>-41.95</v>
      </c>
      <c r="R23" s="53">
        <f t="shared" si="3"/>
        <v>-23.540000000000006</v>
      </c>
      <c r="S23" s="140"/>
      <c r="T23" s="140"/>
      <c r="U23" s="140"/>
      <c r="V23" s="140"/>
    </row>
    <row r="24" spans="1:22" ht="12.75">
      <c r="A24" s="219" t="s">
        <v>18</v>
      </c>
      <c r="B24" s="285">
        <v>138.57</v>
      </c>
      <c r="C24" s="285">
        <v>150.41</v>
      </c>
      <c r="D24" s="285">
        <v>157.72</v>
      </c>
      <c r="E24" s="285">
        <v>143.58</v>
      </c>
      <c r="F24" s="297">
        <v>141.1</v>
      </c>
      <c r="G24" s="285">
        <v>141.45</v>
      </c>
      <c r="H24" s="285">
        <v>139.41</v>
      </c>
      <c r="I24" s="285">
        <v>144.18</v>
      </c>
      <c r="J24" s="285">
        <v>139.11</v>
      </c>
      <c r="K24" s="285">
        <v>136.79</v>
      </c>
      <c r="L24" s="285">
        <v>127.28</v>
      </c>
      <c r="M24" s="285">
        <v>124.01</v>
      </c>
      <c r="N24" s="175"/>
      <c r="O24" s="53">
        <f t="shared" si="0"/>
        <v>-11.289999999999992</v>
      </c>
      <c r="P24" s="53">
        <f t="shared" si="1"/>
        <v>-14.169999999999987</v>
      </c>
      <c r="Q24" s="53">
        <f t="shared" si="2"/>
        <v>-26.39999999999999</v>
      </c>
      <c r="R24" s="53">
        <f t="shared" si="3"/>
        <v>-15.399999999999991</v>
      </c>
      <c r="S24" s="140"/>
      <c r="T24" s="140"/>
      <c r="U24" s="140"/>
      <c r="V24" s="140"/>
    </row>
    <row r="25" spans="1:22" ht="12.75">
      <c r="A25" s="219" t="s">
        <v>19</v>
      </c>
      <c r="B25" s="286">
        <v>129.15</v>
      </c>
      <c r="C25" s="286">
        <v>129.81</v>
      </c>
      <c r="D25" s="286">
        <v>133.14</v>
      </c>
      <c r="E25" s="296">
        <v>125.7</v>
      </c>
      <c r="F25" s="286">
        <v>122.15</v>
      </c>
      <c r="G25" s="286">
        <v>121.66</v>
      </c>
      <c r="H25" s="286">
        <v>119.01</v>
      </c>
      <c r="I25" s="286">
        <v>120.59</v>
      </c>
      <c r="J25" s="296">
        <v>118</v>
      </c>
      <c r="K25" s="286">
        <v>112.97</v>
      </c>
      <c r="L25" s="286">
        <v>112.33</v>
      </c>
      <c r="M25" s="286">
        <v>113.45</v>
      </c>
      <c r="N25" s="175"/>
      <c r="O25" s="53">
        <f t="shared" si="0"/>
        <v>-16.820000000000007</v>
      </c>
      <c r="P25" s="53">
        <f t="shared" si="1"/>
        <v>-9.329999999999998</v>
      </c>
      <c r="Q25" s="53">
        <f t="shared" si="2"/>
        <v>-16.36</v>
      </c>
      <c r="R25" s="53">
        <f t="shared" si="3"/>
        <v>-5.560000000000002</v>
      </c>
      <c r="S25" s="140"/>
      <c r="T25" s="140"/>
      <c r="U25" s="140"/>
      <c r="V25" s="140"/>
    </row>
    <row r="26" spans="1:22" ht="12.75">
      <c r="A26" s="219" t="s">
        <v>20</v>
      </c>
      <c r="B26" s="285">
        <v>136.32</v>
      </c>
      <c r="C26" s="285">
        <v>130.99</v>
      </c>
      <c r="D26" s="285">
        <v>130.56</v>
      </c>
      <c r="E26" s="285">
        <v>130.37</v>
      </c>
      <c r="F26" s="285">
        <v>124.06</v>
      </c>
      <c r="G26" s="285">
        <v>124.65</v>
      </c>
      <c r="H26" s="285">
        <v>121.12</v>
      </c>
      <c r="I26" s="285">
        <v>118.48</v>
      </c>
      <c r="J26" s="285">
        <v>115.84</v>
      </c>
      <c r="K26" s="285">
        <v>112.35</v>
      </c>
      <c r="L26" s="285">
        <v>108.02</v>
      </c>
      <c r="M26" s="285">
        <v>109.46</v>
      </c>
      <c r="N26" s="175"/>
      <c r="O26" s="53">
        <f t="shared" si="0"/>
        <v>-28.299999999999997</v>
      </c>
      <c r="P26" s="53">
        <f t="shared" si="1"/>
        <v>-16.63000000000001</v>
      </c>
      <c r="Q26" s="53">
        <f t="shared" si="2"/>
        <v>-21.530000000000015</v>
      </c>
      <c r="R26" s="53">
        <f t="shared" si="3"/>
        <v>-11.66000000000001</v>
      </c>
      <c r="S26" s="140"/>
      <c r="T26" s="140"/>
      <c r="U26" s="140"/>
      <c r="V26" s="140"/>
    </row>
    <row r="27" spans="1:22" ht="12.75">
      <c r="A27" s="219" t="s">
        <v>21</v>
      </c>
      <c r="B27" s="296">
        <v>207.1</v>
      </c>
      <c r="C27" s="286">
        <v>203.05</v>
      </c>
      <c r="D27" s="286">
        <v>195.46</v>
      </c>
      <c r="E27" s="286">
        <v>192.43</v>
      </c>
      <c r="F27" s="286">
        <v>184.16</v>
      </c>
      <c r="G27" s="286">
        <v>187.38</v>
      </c>
      <c r="H27" s="286">
        <v>182.53</v>
      </c>
      <c r="I27" s="286">
        <v>182.78</v>
      </c>
      <c r="J27" s="286">
        <v>173.97</v>
      </c>
      <c r="K27" s="286">
        <v>170.49</v>
      </c>
      <c r="L27" s="296">
        <v>176.1</v>
      </c>
      <c r="M27" s="286">
        <v>163.14</v>
      </c>
      <c r="N27" s="175"/>
      <c r="O27" s="53">
        <f t="shared" si="0"/>
        <v>-31</v>
      </c>
      <c r="P27" s="53">
        <f t="shared" si="1"/>
        <v>-11.280000000000001</v>
      </c>
      <c r="Q27" s="53">
        <f t="shared" si="2"/>
        <v>-39.910000000000025</v>
      </c>
      <c r="R27" s="53">
        <f t="shared" si="3"/>
        <v>-19.390000000000015</v>
      </c>
      <c r="S27" s="140"/>
      <c r="T27" s="140"/>
      <c r="U27" s="140"/>
      <c r="V27" s="140"/>
    </row>
    <row r="28" spans="1:22" ht="12.75">
      <c r="A28" s="219" t="s">
        <v>22</v>
      </c>
      <c r="B28" s="297">
        <v>111.6</v>
      </c>
      <c r="C28" s="285">
        <v>107.04</v>
      </c>
      <c r="D28" s="285">
        <v>106.02</v>
      </c>
      <c r="E28" s="285">
        <v>103.91</v>
      </c>
      <c r="F28" s="285">
        <v>98.21</v>
      </c>
      <c r="G28" s="285">
        <v>101.22</v>
      </c>
      <c r="H28" s="285">
        <v>99.21</v>
      </c>
      <c r="I28" s="297">
        <v>100.9</v>
      </c>
      <c r="J28" s="285">
        <v>98.67</v>
      </c>
      <c r="K28" s="297">
        <v>97.2</v>
      </c>
      <c r="L28" s="297">
        <v>97.3</v>
      </c>
      <c r="M28" s="285">
        <v>98.61</v>
      </c>
      <c r="N28" s="175"/>
      <c r="O28" s="53">
        <f t="shared" si="0"/>
        <v>-14.299999999999997</v>
      </c>
      <c r="P28" s="53">
        <f t="shared" si="1"/>
        <v>-3.9200000000000017</v>
      </c>
      <c r="Q28" s="53">
        <f t="shared" si="2"/>
        <v>-8.430000000000007</v>
      </c>
      <c r="R28" s="53">
        <f t="shared" si="3"/>
        <v>-0.5999999999999943</v>
      </c>
      <c r="S28" s="140"/>
      <c r="T28" s="140"/>
      <c r="U28" s="140"/>
      <c r="V28" s="140"/>
    </row>
    <row r="29" spans="1:22" ht="12.75">
      <c r="A29" s="219" t="s">
        <v>23</v>
      </c>
      <c r="B29" s="286">
        <v>151.34</v>
      </c>
      <c r="C29" s="286">
        <v>148.92</v>
      </c>
      <c r="D29" s="286">
        <v>144.99</v>
      </c>
      <c r="E29" s="286">
        <v>138.46</v>
      </c>
      <c r="F29" s="286">
        <v>143.08</v>
      </c>
      <c r="G29" s="286">
        <v>141.97</v>
      </c>
      <c r="H29" s="286">
        <v>144.14</v>
      </c>
      <c r="I29" s="286">
        <v>140.11</v>
      </c>
      <c r="J29" s="286">
        <v>136.17</v>
      </c>
      <c r="K29" s="286">
        <v>129.08</v>
      </c>
      <c r="L29" s="286">
        <v>118.95</v>
      </c>
      <c r="M29" s="286">
        <v>116.05</v>
      </c>
      <c r="N29" s="175"/>
      <c r="O29" s="53">
        <f t="shared" si="0"/>
        <v>-32.39</v>
      </c>
      <c r="P29" s="53">
        <f t="shared" si="1"/>
        <v>-23.019999999999996</v>
      </c>
      <c r="Q29" s="53">
        <f t="shared" si="2"/>
        <v>-32.86999999999999</v>
      </c>
      <c r="R29" s="53">
        <f t="shared" si="3"/>
        <v>-28.08999999999999</v>
      </c>
      <c r="S29" s="140"/>
      <c r="T29" s="140"/>
      <c r="U29" s="140"/>
      <c r="V29" s="140"/>
    </row>
    <row r="30" spans="1:22" ht="12.75">
      <c r="A30" s="219" t="s">
        <v>24</v>
      </c>
      <c r="B30" s="297">
        <v>272.1</v>
      </c>
      <c r="C30" s="285">
        <v>249.57</v>
      </c>
      <c r="D30" s="285">
        <v>242.62</v>
      </c>
      <c r="E30" s="285">
        <v>234.25</v>
      </c>
      <c r="F30" s="297">
        <v>228.8</v>
      </c>
      <c r="G30" s="297">
        <v>217.9</v>
      </c>
      <c r="H30" s="285">
        <v>216.18</v>
      </c>
      <c r="I30" s="297">
        <v>213.9</v>
      </c>
      <c r="J30" s="285">
        <v>206.56</v>
      </c>
      <c r="K30" s="285">
        <v>205.91</v>
      </c>
      <c r="L30" s="297">
        <v>194.7</v>
      </c>
      <c r="M30" s="285">
        <v>196.08</v>
      </c>
      <c r="N30" s="175"/>
      <c r="O30" s="53">
        <f t="shared" si="0"/>
        <v>-77.40000000000003</v>
      </c>
      <c r="P30" s="53">
        <f t="shared" si="1"/>
        <v>-23.200000000000017</v>
      </c>
      <c r="Q30" s="53">
        <f t="shared" si="2"/>
        <v>-53.48999999999998</v>
      </c>
      <c r="R30" s="53">
        <f t="shared" si="3"/>
        <v>-20.099999999999994</v>
      </c>
      <c r="S30" s="140"/>
      <c r="T30" s="140"/>
      <c r="U30" s="140"/>
      <c r="V30" s="140"/>
    </row>
    <row r="31" spans="1:22" ht="12.75">
      <c r="A31" s="219" t="s">
        <v>25</v>
      </c>
      <c r="B31" s="286">
        <v>257.57</v>
      </c>
      <c r="C31" s="286">
        <v>251.84</v>
      </c>
      <c r="D31" s="286">
        <v>244.22</v>
      </c>
      <c r="E31" s="286">
        <v>222.21</v>
      </c>
      <c r="F31" s="286">
        <v>213.65</v>
      </c>
      <c r="G31" s="286">
        <v>215.01</v>
      </c>
      <c r="H31" s="286">
        <v>217.19</v>
      </c>
      <c r="I31" s="286">
        <v>217.97</v>
      </c>
      <c r="J31" s="286">
        <v>214.01</v>
      </c>
      <c r="K31" s="296">
        <v>203.6</v>
      </c>
      <c r="L31" s="286">
        <v>199.01</v>
      </c>
      <c r="M31" s="286">
        <v>195.51</v>
      </c>
      <c r="N31" s="175"/>
      <c r="O31" s="53">
        <f t="shared" si="0"/>
        <v>-58.56</v>
      </c>
      <c r="P31" s="53">
        <f t="shared" si="1"/>
        <v>-16</v>
      </c>
      <c r="Q31" s="53">
        <f t="shared" si="2"/>
        <v>-56.33000000000001</v>
      </c>
      <c r="R31" s="53">
        <f t="shared" si="3"/>
        <v>-21.680000000000007</v>
      </c>
      <c r="S31" s="140"/>
      <c r="T31" s="140"/>
      <c r="U31" s="140"/>
      <c r="V31" s="140"/>
    </row>
    <row r="32" spans="1:22" ht="12.75">
      <c r="A32" s="219" t="s">
        <v>26</v>
      </c>
      <c r="B32" s="285">
        <v>109.52</v>
      </c>
      <c r="C32" s="285">
        <v>106.65</v>
      </c>
      <c r="D32" s="285">
        <v>102.42</v>
      </c>
      <c r="E32" s="285">
        <v>96.59</v>
      </c>
      <c r="F32" s="285">
        <v>91.56</v>
      </c>
      <c r="G32" s="297">
        <v>88.6</v>
      </c>
      <c r="H32" s="285">
        <v>84.65</v>
      </c>
      <c r="I32" s="285">
        <v>86.33</v>
      </c>
      <c r="J32" s="285">
        <v>88.73</v>
      </c>
      <c r="K32" s="285">
        <v>87.51</v>
      </c>
      <c r="L32" s="285">
        <v>77.01</v>
      </c>
      <c r="M32" s="285">
        <v>78.03</v>
      </c>
      <c r="N32" s="175"/>
      <c r="O32" s="53">
        <f t="shared" si="0"/>
        <v>-32.50999999999999</v>
      </c>
      <c r="P32" s="53">
        <f t="shared" si="1"/>
        <v>-11.58999999999999</v>
      </c>
      <c r="Q32" s="53">
        <f t="shared" si="2"/>
        <v>-28.620000000000005</v>
      </c>
      <c r="R32" s="53">
        <f t="shared" si="3"/>
        <v>-6.6200000000000045</v>
      </c>
      <c r="S32" s="140"/>
      <c r="T32" s="140"/>
      <c r="U32" s="140"/>
      <c r="V32" s="140"/>
    </row>
    <row r="33" spans="1:22" ht="12.75">
      <c r="A33" s="219" t="s">
        <v>27</v>
      </c>
      <c r="B33" s="286">
        <v>266.53</v>
      </c>
      <c r="C33" s="286">
        <v>256.44</v>
      </c>
      <c r="D33" s="286">
        <v>246.81</v>
      </c>
      <c r="E33" s="286">
        <v>234.11</v>
      </c>
      <c r="F33" s="296">
        <v>223.7</v>
      </c>
      <c r="G33" s="296">
        <v>228.2</v>
      </c>
      <c r="H33" s="286">
        <v>226.09</v>
      </c>
      <c r="I33" s="286">
        <v>226.48</v>
      </c>
      <c r="J33" s="286">
        <v>215.34</v>
      </c>
      <c r="K33" s="286">
        <v>205.36</v>
      </c>
      <c r="L33" s="286">
        <v>210.56</v>
      </c>
      <c r="M33" s="286">
        <v>205.75</v>
      </c>
      <c r="N33" s="175"/>
      <c r="O33" s="53">
        <f t="shared" si="0"/>
        <v>-55.96999999999997</v>
      </c>
      <c r="P33" s="53">
        <f t="shared" si="1"/>
        <v>-17.639999999999986</v>
      </c>
      <c r="Q33" s="53">
        <f t="shared" si="2"/>
        <v>-50.69</v>
      </c>
      <c r="R33" s="53">
        <f t="shared" si="3"/>
        <v>-20.340000000000003</v>
      </c>
      <c r="S33" s="140"/>
      <c r="T33" s="140"/>
      <c r="U33" s="140"/>
      <c r="V33" s="140"/>
    </row>
    <row r="34" spans="1:22" ht="12.75">
      <c r="A34" s="219" t="s">
        <v>28</v>
      </c>
      <c r="B34" s="285">
        <v>350.33</v>
      </c>
      <c r="C34" s="285">
        <v>331.63</v>
      </c>
      <c r="D34" s="285">
        <v>303.85</v>
      </c>
      <c r="E34" s="285">
        <v>275.11</v>
      </c>
      <c r="F34" s="285">
        <v>261.39</v>
      </c>
      <c r="G34" s="285">
        <v>258.64</v>
      </c>
      <c r="H34" s="285">
        <v>269.36</v>
      </c>
      <c r="I34" s="285">
        <v>291.03</v>
      </c>
      <c r="J34" s="285">
        <v>282.81</v>
      </c>
      <c r="K34" s="285">
        <v>273.79</v>
      </c>
      <c r="L34" s="285">
        <v>279.07</v>
      </c>
      <c r="M34" s="285">
        <v>231.93</v>
      </c>
      <c r="N34" s="175"/>
      <c r="O34" s="53">
        <f t="shared" si="0"/>
        <v>-71.25999999999999</v>
      </c>
      <c r="P34" s="53">
        <f t="shared" si="1"/>
        <v>20.430000000000007</v>
      </c>
      <c r="Q34" s="53">
        <f t="shared" si="2"/>
        <v>-99.69999999999999</v>
      </c>
      <c r="R34" s="53">
        <f t="shared" si="3"/>
        <v>-37.43000000000001</v>
      </c>
      <c r="S34" s="140"/>
      <c r="T34" s="140"/>
      <c r="U34" s="140"/>
      <c r="V34" s="140"/>
    </row>
    <row r="35" spans="1:22" ht="12.75">
      <c r="A35" s="219" t="s">
        <v>29</v>
      </c>
      <c r="B35" s="286">
        <v>156.47</v>
      </c>
      <c r="C35" s="286">
        <v>147.09</v>
      </c>
      <c r="D35" s="296">
        <v>147</v>
      </c>
      <c r="E35" s="286">
        <v>143.77</v>
      </c>
      <c r="F35" s="286">
        <v>135.13</v>
      </c>
      <c r="G35" s="286">
        <v>134.42</v>
      </c>
      <c r="H35" s="286">
        <v>132.94</v>
      </c>
      <c r="I35" s="286">
        <v>130.22</v>
      </c>
      <c r="J35" s="286">
        <v>124.38</v>
      </c>
      <c r="K35" s="286">
        <v>120.25</v>
      </c>
      <c r="L35" s="286">
        <v>119.84</v>
      </c>
      <c r="M35" s="286">
        <v>116.87</v>
      </c>
      <c r="N35" s="175"/>
      <c r="O35" s="53">
        <f t="shared" si="0"/>
        <v>-36.629999999999995</v>
      </c>
      <c r="P35" s="53">
        <f t="shared" si="1"/>
        <v>-14.579999999999984</v>
      </c>
      <c r="Q35" s="53">
        <f t="shared" si="2"/>
        <v>-30.22</v>
      </c>
      <c r="R35" s="53">
        <f t="shared" si="3"/>
        <v>-16.069999999999993</v>
      </c>
      <c r="S35" s="140"/>
      <c r="T35" s="140"/>
      <c r="U35" s="140"/>
      <c r="V35" s="140"/>
    </row>
    <row r="36" spans="1:22" ht="12.75">
      <c r="A36" s="219" t="s">
        <v>30</v>
      </c>
      <c r="B36" s="285">
        <v>117.79</v>
      </c>
      <c r="C36" s="285">
        <v>111.11</v>
      </c>
      <c r="D36" s="285">
        <v>110.03</v>
      </c>
      <c r="E36" s="285">
        <v>111.31</v>
      </c>
      <c r="F36" s="285">
        <v>106.68</v>
      </c>
      <c r="G36" s="285">
        <v>108.18</v>
      </c>
      <c r="H36" s="285">
        <v>107.55</v>
      </c>
      <c r="I36" s="285">
        <v>107.07</v>
      </c>
      <c r="J36" s="285">
        <v>102.14</v>
      </c>
      <c r="K36" s="285">
        <v>102.84</v>
      </c>
      <c r="L36" s="285">
        <v>102.25</v>
      </c>
      <c r="M36" s="285">
        <v>103.21</v>
      </c>
      <c r="N36" s="175"/>
      <c r="O36" s="53">
        <f t="shared" si="0"/>
        <v>-15.540000000000006</v>
      </c>
      <c r="P36" s="53">
        <f t="shared" si="1"/>
        <v>-5.930000000000007</v>
      </c>
      <c r="Q36" s="53">
        <f t="shared" si="2"/>
        <v>-7.900000000000006</v>
      </c>
      <c r="R36" s="53">
        <f t="shared" si="3"/>
        <v>-4.340000000000003</v>
      </c>
      <c r="S36" s="140"/>
      <c r="T36" s="140"/>
      <c r="U36" s="140"/>
      <c r="V36" s="140"/>
    </row>
    <row r="37" spans="1:22" ht="12.75">
      <c r="A37" s="219" t="s">
        <v>31</v>
      </c>
      <c r="B37" s="286">
        <v>283.57</v>
      </c>
      <c r="C37" s="296">
        <v>270</v>
      </c>
      <c r="D37" s="286">
        <v>255.71</v>
      </c>
      <c r="E37" s="286">
        <v>255.35</v>
      </c>
      <c r="F37" s="286">
        <v>236.77</v>
      </c>
      <c r="G37" s="286">
        <v>229.44</v>
      </c>
      <c r="H37" s="286">
        <v>233.77</v>
      </c>
      <c r="I37" s="286">
        <v>232.77</v>
      </c>
      <c r="J37" s="286">
        <v>229.61</v>
      </c>
      <c r="K37" s="286">
        <v>212.05</v>
      </c>
      <c r="L37" s="286">
        <v>210.18</v>
      </c>
      <c r="M37" s="296">
        <v>209.4</v>
      </c>
      <c r="N37" s="175"/>
      <c r="O37" s="53">
        <f t="shared" si="0"/>
        <v>-73.38999999999999</v>
      </c>
      <c r="P37" s="53">
        <f t="shared" si="1"/>
        <v>-19.25999999999999</v>
      </c>
      <c r="Q37" s="53">
        <f t="shared" si="2"/>
        <v>-60.599999999999994</v>
      </c>
      <c r="R37" s="53">
        <f t="shared" si="3"/>
        <v>-24.370000000000005</v>
      </c>
      <c r="S37" s="140"/>
      <c r="T37" s="140"/>
      <c r="U37" s="140"/>
      <c r="V37" s="140"/>
    </row>
    <row r="38" spans="1:22" ht="12.75">
      <c r="A38" s="219" t="s">
        <v>32</v>
      </c>
      <c r="B38" s="285">
        <v>138.31</v>
      </c>
      <c r="C38" s="285">
        <v>137.79</v>
      </c>
      <c r="D38" s="285">
        <v>135.57</v>
      </c>
      <c r="E38" s="285">
        <v>137.28</v>
      </c>
      <c r="F38" s="285">
        <v>137.86</v>
      </c>
      <c r="G38" s="285">
        <v>140.71</v>
      </c>
      <c r="H38" s="285">
        <v>138.23</v>
      </c>
      <c r="I38" s="297">
        <v>139.8</v>
      </c>
      <c r="J38" s="285">
        <v>132.84</v>
      </c>
      <c r="K38" s="285">
        <v>129.45</v>
      </c>
      <c r="L38" s="285">
        <v>125.43</v>
      </c>
      <c r="M38" s="285">
        <v>119.51</v>
      </c>
      <c r="N38" s="175"/>
      <c r="O38" s="53">
        <f t="shared" si="0"/>
        <v>-12.879999999999995</v>
      </c>
      <c r="P38" s="53">
        <f t="shared" si="1"/>
        <v>-15.280000000000001</v>
      </c>
      <c r="Q38" s="53">
        <f t="shared" si="2"/>
        <v>-18.279999999999987</v>
      </c>
      <c r="R38" s="53">
        <f t="shared" si="3"/>
        <v>-18.719999999999985</v>
      </c>
      <c r="S38" s="140"/>
      <c r="T38" s="140"/>
      <c r="U38" s="140"/>
      <c r="V38" s="140"/>
    </row>
    <row r="39" spans="1:22" ht="12.75">
      <c r="A39" s="219" t="s">
        <v>33</v>
      </c>
      <c r="B39" s="286">
        <v>273.01</v>
      </c>
      <c r="C39" s="286">
        <v>266.72</v>
      </c>
      <c r="D39" s="286">
        <v>256.11</v>
      </c>
      <c r="E39" s="286">
        <v>232.88</v>
      </c>
      <c r="F39" s="286">
        <v>221.95</v>
      </c>
      <c r="G39" s="286">
        <v>216.86</v>
      </c>
      <c r="H39" s="286">
        <v>210.24</v>
      </c>
      <c r="I39" s="286">
        <v>204.91</v>
      </c>
      <c r="J39" s="286">
        <v>193.53</v>
      </c>
      <c r="K39" s="296">
        <v>184.3</v>
      </c>
      <c r="L39" s="286">
        <v>185.72</v>
      </c>
      <c r="M39" s="286">
        <v>186.79</v>
      </c>
      <c r="N39" s="175"/>
      <c r="O39" s="53">
        <f t="shared" si="0"/>
        <v>-87.28999999999999</v>
      </c>
      <c r="P39" s="53">
        <f t="shared" si="1"/>
        <v>-31.140000000000015</v>
      </c>
      <c r="Q39" s="53">
        <f t="shared" si="2"/>
        <v>-79.93000000000004</v>
      </c>
      <c r="R39" s="53">
        <f t="shared" si="3"/>
        <v>-23.450000000000017</v>
      </c>
      <c r="S39" s="140"/>
      <c r="T39" s="140"/>
      <c r="U39" s="140"/>
      <c r="V39" s="140"/>
    </row>
    <row r="40" spans="1:22" ht="12.75">
      <c r="A40" s="219" t="s">
        <v>34</v>
      </c>
      <c r="B40" s="297">
        <v>200</v>
      </c>
      <c r="C40" s="285">
        <v>198.36</v>
      </c>
      <c r="D40" s="285">
        <v>196.45</v>
      </c>
      <c r="E40" s="285">
        <v>193.65</v>
      </c>
      <c r="F40" s="285">
        <v>182.03</v>
      </c>
      <c r="G40" s="297">
        <v>176.8</v>
      </c>
      <c r="H40" s="285">
        <v>178.35</v>
      </c>
      <c r="I40" s="285">
        <v>175.74</v>
      </c>
      <c r="J40" s="285">
        <v>168.48</v>
      </c>
      <c r="K40" s="285">
        <v>159.37</v>
      </c>
      <c r="L40" s="285">
        <v>155.52</v>
      </c>
      <c r="M40" s="285">
        <v>147.61</v>
      </c>
      <c r="N40" s="175"/>
      <c r="O40" s="53">
        <f t="shared" si="0"/>
        <v>-44.47999999999999</v>
      </c>
      <c r="P40" s="53">
        <f t="shared" si="1"/>
        <v>-21.28</v>
      </c>
      <c r="Q40" s="53">
        <f t="shared" si="2"/>
        <v>-50.75</v>
      </c>
      <c r="R40" s="53">
        <f t="shared" si="3"/>
        <v>-30.73999999999998</v>
      </c>
      <c r="S40" s="140"/>
      <c r="T40" s="140"/>
      <c r="U40" s="140"/>
      <c r="V40" s="140"/>
    </row>
    <row r="41" spans="1:22" ht="12.75">
      <c r="A41" s="219" t="s">
        <v>35</v>
      </c>
      <c r="B41" s="286">
        <v>257.57</v>
      </c>
      <c r="C41" s="286">
        <v>243.55</v>
      </c>
      <c r="D41" s="286">
        <v>231.38</v>
      </c>
      <c r="E41" s="286">
        <v>232.78</v>
      </c>
      <c r="F41" s="286">
        <v>213.15</v>
      </c>
      <c r="G41" s="296">
        <v>209.2</v>
      </c>
      <c r="H41" s="286">
        <v>206.23</v>
      </c>
      <c r="I41" s="296">
        <v>211.4</v>
      </c>
      <c r="J41" s="286">
        <v>200.83</v>
      </c>
      <c r="K41" s="286">
        <v>195.65</v>
      </c>
      <c r="L41" s="286">
        <v>195.61</v>
      </c>
      <c r="M41" s="286">
        <v>205.43</v>
      </c>
      <c r="N41" s="175"/>
      <c r="O41" s="53">
        <f t="shared" si="0"/>
        <v>-61.95999999999998</v>
      </c>
      <c r="P41" s="53">
        <f t="shared" si="1"/>
        <v>-13.589999999999975</v>
      </c>
      <c r="Q41" s="53">
        <f t="shared" si="2"/>
        <v>-38.120000000000005</v>
      </c>
      <c r="R41" s="53">
        <f t="shared" si="3"/>
        <v>-0.799999999999983</v>
      </c>
      <c r="S41" s="140"/>
      <c r="T41" s="140"/>
      <c r="U41" s="140"/>
      <c r="V41" s="140"/>
    </row>
    <row r="42" spans="1:22" ht="12.75">
      <c r="A42" s="219" t="s">
        <v>36</v>
      </c>
      <c r="B42" s="285">
        <v>196.68</v>
      </c>
      <c r="C42" s="297">
        <v>184.7</v>
      </c>
      <c r="D42" s="285">
        <v>180.27</v>
      </c>
      <c r="E42" s="285">
        <v>179.03</v>
      </c>
      <c r="F42" s="285">
        <v>183.37</v>
      </c>
      <c r="G42" s="285">
        <v>174.52</v>
      </c>
      <c r="H42" s="285">
        <v>175.88</v>
      </c>
      <c r="I42" s="285">
        <v>172.73</v>
      </c>
      <c r="J42" s="285">
        <v>173.88</v>
      </c>
      <c r="K42" s="285">
        <v>168.41</v>
      </c>
      <c r="L42" s="285">
        <v>161.92</v>
      </c>
      <c r="M42" s="285">
        <v>164.71</v>
      </c>
      <c r="N42" s="175"/>
      <c r="O42" s="53">
        <f t="shared" si="0"/>
        <v>-34.76000000000002</v>
      </c>
      <c r="P42" s="53">
        <f t="shared" si="1"/>
        <v>-12.600000000000023</v>
      </c>
      <c r="Q42" s="53">
        <f t="shared" si="2"/>
        <v>-19.98999999999998</v>
      </c>
      <c r="R42" s="53">
        <f t="shared" si="3"/>
        <v>-11.169999999999987</v>
      </c>
      <c r="S42" s="140"/>
      <c r="T42" s="140"/>
      <c r="U42" s="140"/>
      <c r="V42" s="140"/>
    </row>
    <row r="43" spans="1:22" ht="12.75">
      <c r="A43" s="219" t="s">
        <v>37</v>
      </c>
      <c r="B43" s="286">
        <v>139.89</v>
      </c>
      <c r="C43" s="286">
        <v>135.96</v>
      </c>
      <c r="D43" s="286">
        <v>136.34</v>
      </c>
      <c r="E43" s="286">
        <v>132.45</v>
      </c>
      <c r="F43" s="286">
        <v>127.87</v>
      </c>
      <c r="G43" s="286">
        <v>117.13</v>
      </c>
      <c r="H43" s="286">
        <v>120.02</v>
      </c>
      <c r="I43" s="286">
        <v>120.58</v>
      </c>
      <c r="J43" s="286">
        <v>118.73</v>
      </c>
      <c r="K43" s="286">
        <v>114.02</v>
      </c>
      <c r="L43" s="286">
        <v>106.54</v>
      </c>
      <c r="M43" s="286">
        <v>106.69</v>
      </c>
      <c r="N43" s="175"/>
      <c r="O43" s="53">
        <f t="shared" si="0"/>
        <v>-33.34999999999998</v>
      </c>
      <c r="P43" s="53">
        <f t="shared" si="1"/>
        <v>-10.58999999999999</v>
      </c>
      <c r="Q43" s="53">
        <f t="shared" si="2"/>
        <v>-29.27000000000001</v>
      </c>
      <c r="R43" s="53">
        <f t="shared" si="3"/>
        <v>-13.329999999999998</v>
      </c>
      <c r="S43" s="140"/>
      <c r="T43" s="140"/>
      <c r="U43" s="140"/>
      <c r="V43" s="140"/>
    </row>
    <row r="44" spans="1:13" ht="15" customHeight="1">
      <c r="A44" s="120" t="s">
        <v>137</v>
      </c>
      <c r="M44" s="53"/>
    </row>
    <row r="48" ht="12.75">
      <c r="A48" s="91"/>
    </row>
    <row r="49" ht="12.75">
      <c r="A49" s="105"/>
    </row>
  </sheetData>
  <conditionalFormatting sqref="O17:O43">
    <cfRule type="cellIs" priority="2" dxfId="0" operator="greaterThan">
      <formula>0</formula>
    </cfRule>
  </conditionalFormatting>
  <conditionalFormatting sqref="P17:P43">
    <cfRule type="cellIs" priority="1" dxfId="0" operator="greaterThan">
      <formula>0</formula>
    </cfRule>
  </conditionalFormatting>
  <hyperlinks>
    <hyperlink ref="A2" r:id="rId1" display="https://ec.europa.eu/eurostat/databrowser/product/page/NRG_IND_EI__custom_6180875"/>
    <hyperlink ref="B2" r:id="rId2" display="https://ec.europa.eu/eurostat/databrowser/view/NRG_IND_EI__custom_6180875/default/table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160"/>
  <sheetViews>
    <sheetView workbookViewId="0" topLeftCell="A114">
      <pane xSplit="1" topLeftCell="AB1" activePane="topRight" state="frozen"/>
      <selection pane="topRight" activeCell="AI125" sqref="AI125"/>
    </sheetView>
  </sheetViews>
  <sheetFormatPr defaultColWidth="14.421875" defaultRowHeight="12.75"/>
  <cols>
    <col min="1" max="1" width="26.8515625" style="38" customWidth="1"/>
    <col min="2" max="30" width="14.421875" style="38" customWidth="1"/>
    <col min="31" max="16384" width="14.421875" style="38" customWidth="1"/>
  </cols>
  <sheetData>
    <row r="1" spans="1:3" ht="14">
      <c r="A1" s="213" t="s">
        <v>278</v>
      </c>
      <c r="B1" s="214"/>
      <c r="C1" s="214"/>
    </row>
    <row r="2" spans="1:6" ht="12.5">
      <c r="A2" s="215" t="s">
        <v>183</v>
      </c>
      <c r="B2" s="215" t="s">
        <v>184</v>
      </c>
      <c r="C2" s="214"/>
      <c r="D2" s="19"/>
      <c r="E2" s="19"/>
      <c r="F2" s="19"/>
    </row>
    <row r="3" spans="1:6" ht="12.5">
      <c r="A3" s="216" t="s">
        <v>277</v>
      </c>
      <c r="B3" s="214"/>
      <c r="C3" s="214"/>
      <c r="D3" s="19"/>
      <c r="E3" s="19"/>
      <c r="F3" s="19"/>
    </row>
    <row r="4" spans="1:6" ht="12.5">
      <c r="A4" s="216" t="s">
        <v>255</v>
      </c>
      <c r="B4" s="292" t="s">
        <v>278</v>
      </c>
      <c r="C4" s="214"/>
      <c r="D4" s="19"/>
      <c r="E4" s="19"/>
      <c r="F4" s="19"/>
    </row>
    <row r="5" spans="1:6" ht="12.5">
      <c r="A5" s="216" t="s">
        <v>256</v>
      </c>
      <c r="B5" s="216" t="s">
        <v>186</v>
      </c>
      <c r="C5" s="214"/>
      <c r="D5" s="19"/>
      <c r="E5" s="19"/>
      <c r="F5" s="19"/>
    </row>
    <row r="6" spans="1:6" ht="12.5">
      <c r="A6" s="214"/>
      <c r="B6" s="214"/>
      <c r="C6" s="214"/>
      <c r="D6" s="19"/>
      <c r="E6" s="19"/>
      <c r="F6" s="19"/>
    </row>
    <row r="7" spans="1:6" ht="12.5">
      <c r="A7" s="292" t="s">
        <v>257</v>
      </c>
      <c r="B7" s="214"/>
      <c r="C7" s="216" t="s">
        <v>258</v>
      </c>
      <c r="D7" s="19"/>
      <c r="E7" s="19"/>
      <c r="F7" s="19"/>
    </row>
    <row r="8" spans="1:6" ht="12.5">
      <c r="A8" s="292" t="s">
        <v>274</v>
      </c>
      <c r="B8" s="214"/>
      <c r="C8" s="216" t="s">
        <v>163</v>
      </c>
      <c r="D8" s="19"/>
      <c r="E8" s="19"/>
      <c r="F8" s="19"/>
    </row>
    <row r="9" spans="1:6" ht="12.5">
      <c r="A9" s="292" t="s">
        <v>259</v>
      </c>
      <c r="B9" s="214"/>
      <c r="C9" s="216" t="s">
        <v>48</v>
      </c>
      <c r="D9" s="19"/>
      <c r="E9" s="19"/>
      <c r="F9" s="19"/>
    </row>
    <row r="10" spans="1:6" ht="12.5">
      <c r="A10" s="292" t="s">
        <v>260</v>
      </c>
      <c r="B10" s="214"/>
      <c r="C10" s="216" t="s">
        <v>164</v>
      </c>
      <c r="D10" s="19"/>
      <c r="E10" s="19"/>
      <c r="F10" s="19"/>
    </row>
    <row r="11" spans="1:33" ht="12.75">
      <c r="A11" s="18" t="s">
        <v>46</v>
      </c>
      <c r="B11" s="60">
        <v>1990</v>
      </c>
      <c r="C11" s="60">
        <v>1991</v>
      </c>
      <c r="D11" s="60">
        <v>1992</v>
      </c>
      <c r="E11" s="60">
        <v>1993</v>
      </c>
      <c r="F11" s="60">
        <v>1994</v>
      </c>
      <c r="G11" s="60">
        <v>1995</v>
      </c>
      <c r="H11" s="60">
        <v>1996</v>
      </c>
      <c r="I11" s="60">
        <v>1997</v>
      </c>
      <c r="J11" s="60">
        <v>1998</v>
      </c>
      <c r="K11" s="60">
        <v>1999</v>
      </c>
      <c r="L11" s="60">
        <v>2000</v>
      </c>
      <c r="M11" s="60">
        <v>2001</v>
      </c>
      <c r="N11" s="60">
        <v>2002</v>
      </c>
      <c r="O11" s="60">
        <v>2003</v>
      </c>
      <c r="P11" s="60">
        <v>2004</v>
      </c>
      <c r="Q11" s="60">
        <v>2005</v>
      </c>
      <c r="R11" s="60">
        <v>2006</v>
      </c>
      <c r="S11" s="60">
        <v>2007</v>
      </c>
      <c r="T11" s="60">
        <v>2008</v>
      </c>
      <c r="U11" s="60">
        <v>2009</v>
      </c>
      <c r="V11" s="60">
        <v>2010</v>
      </c>
      <c r="W11" s="60">
        <v>2011</v>
      </c>
      <c r="X11" s="60">
        <v>2012</v>
      </c>
      <c r="Y11" s="60">
        <v>2013</v>
      </c>
      <c r="Z11" s="60">
        <v>2014</v>
      </c>
      <c r="AA11" s="60">
        <v>2015</v>
      </c>
      <c r="AB11" s="60">
        <v>2016</v>
      </c>
      <c r="AC11" s="60">
        <v>2017</v>
      </c>
      <c r="AD11" s="60">
        <v>2018</v>
      </c>
      <c r="AE11" s="60">
        <v>2019</v>
      </c>
      <c r="AF11" s="60">
        <v>2020</v>
      </c>
      <c r="AG11" s="60">
        <v>2021</v>
      </c>
    </row>
    <row r="12" spans="1:33" ht="12.75">
      <c r="A12" s="219" t="s">
        <v>128</v>
      </c>
      <c r="B12" s="285">
        <v>62375896.034</v>
      </c>
      <c r="C12" s="284">
        <v>62130063.59</v>
      </c>
      <c r="D12" s="285">
        <v>60460216.093</v>
      </c>
      <c r="E12" s="285">
        <v>60395830.857</v>
      </c>
      <c r="F12" s="285">
        <v>60070444.781</v>
      </c>
      <c r="G12" s="285">
        <v>62147961.902</v>
      </c>
      <c r="H12" s="285">
        <v>64259095.472</v>
      </c>
      <c r="I12" s="285">
        <v>63992209.933</v>
      </c>
      <c r="J12" s="285">
        <v>64413062.712</v>
      </c>
      <c r="K12" s="285">
        <v>63824855.912</v>
      </c>
      <c r="L12" s="284">
        <v>64415386.59</v>
      </c>
      <c r="M12" s="285">
        <v>66056008.861</v>
      </c>
      <c r="N12" s="285">
        <v>66190755.987</v>
      </c>
      <c r="O12" s="285">
        <v>67823979.046</v>
      </c>
      <c r="P12" s="285">
        <v>68797750.972</v>
      </c>
      <c r="Q12" s="284">
        <v>69123623.05</v>
      </c>
      <c r="R12" s="285">
        <v>69818097.795</v>
      </c>
      <c r="S12" s="285">
        <v>69048222.302</v>
      </c>
      <c r="T12" s="285">
        <v>68859556.789</v>
      </c>
      <c r="U12" s="285">
        <v>64689002.165</v>
      </c>
      <c r="V12" s="285">
        <v>67226045.109</v>
      </c>
      <c r="W12" s="285">
        <v>65298732.214</v>
      </c>
      <c r="X12" s="285">
        <v>64360766.743</v>
      </c>
      <c r="Y12" s="285">
        <v>63638766.708</v>
      </c>
      <c r="Z12" s="285">
        <v>61464381.796</v>
      </c>
      <c r="AA12" s="285">
        <v>62319743.473</v>
      </c>
      <c r="AB12" s="285">
        <v>62873601.791</v>
      </c>
      <c r="AC12" s="285">
        <v>64183085.325</v>
      </c>
      <c r="AD12" s="285">
        <v>63838105.952</v>
      </c>
      <c r="AE12" s="284">
        <v>62860717.34</v>
      </c>
      <c r="AF12" s="285">
        <v>57739986.142</v>
      </c>
      <c r="AG12" s="285">
        <v>61228886.377</v>
      </c>
    </row>
    <row r="13" spans="1:33" ht="12.75">
      <c r="A13" s="219" t="s">
        <v>12</v>
      </c>
      <c r="B13" s="286">
        <v>2211885.978</v>
      </c>
      <c r="C13" s="286">
        <v>2304376.476</v>
      </c>
      <c r="D13" s="286">
        <v>2326672.143</v>
      </c>
      <c r="E13" s="286">
        <v>2277063.978</v>
      </c>
      <c r="F13" s="286">
        <v>2395958.962</v>
      </c>
      <c r="G13" s="286">
        <v>2429990.611</v>
      </c>
      <c r="H13" s="286">
        <v>2577595.923</v>
      </c>
      <c r="I13" s="286">
        <v>2613622.533</v>
      </c>
      <c r="J13" s="286">
        <v>2677862.406</v>
      </c>
      <c r="K13" s="286">
        <v>2653116.162</v>
      </c>
      <c r="L13" s="286">
        <v>2712158.639</v>
      </c>
      <c r="M13" s="286">
        <v>2685765.093</v>
      </c>
      <c r="N13" s="286">
        <v>2663121.206</v>
      </c>
      <c r="O13" s="287">
        <v>2795735.53</v>
      </c>
      <c r="P13" s="286">
        <v>2820989.957</v>
      </c>
      <c r="Q13" s="286">
        <v>2801755.938</v>
      </c>
      <c r="R13" s="286">
        <v>2800259.353</v>
      </c>
      <c r="S13" s="287">
        <v>2799002.3</v>
      </c>
      <c r="T13" s="286">
        <v>2889673.659</v>
      </c>
      <c r="U13" s="286">
        <v>2664096.995</v>
      </c>
      <c r="V13" s="286">
        <v>2858952.896</v>
      </c>
      <c r="W13" s="286">
        <v>2654469.686</v>
      </c>
      <c r="X13" s="286">
        <v>2528822.754</v>
      </c>
      <c r="Y13" s="286">
        <v>2622692.403</v>
      </c>
      <c r="Z13" s="286">
        <v>2470298.901</v>
      </c>
      <c r="AA13" s="286">
        <v>2491208.546</v>
      </c>
      <c r="AB13" s="286">
        <v>2643769.137</v>
      </c>
      <c r="AC13" s="286">
        <v>2676268.154</v>
      </c>
      <c r="AD13" s="286">
        <v>2679209.288</v>
      </c>
      <c r="AE13" s="286">
        <v>2691437.054</v>
      </c>
      <c r="AF13" s="286">
        <v>2420715.105</v>
      </c>
      <c r="AG13" s="287">
        <v>2695015.38</v>
      </c>
    </row>
    <row r="14" spans="1:33" ht="12.75">
      <c r="A14" s="219" t="s">
        <v>13</v>
      </c>
      <c r="B14" s="285">
        <v>1183179.602</v>
      </c>
      <c r="C14" s="285">
        <v>959758.198</v>
      </c>
      <c r="D14" s="285">
        <v>879988.493</v>
      </c>
      <c r="E14" s="285">
        <v>946110.915</v>
      </c>
      <c r="F14" s="285">
        <v>913420.277</v>
      </c>
      <c r="G14" s="285">
        <v>989904.734</v>
      </c>
      <c r="H14" s="285">
        <v>978099.258</v>
      </c>
      <c r="I14" s="285">
        <v>879311.783</v>
      </c>
      <c r="J14" s="285">
        <v>845604.329</v>
      </c>
      <c r="K14" s="285">
        <v>767326.069</v>
      </c>
      <c r="L14" s="285">
        <v>782936.653</v>
      </c>
      <c r="M14" s="285">
        <v>818359.602</v>
      </c>
      <c r="N14" s="285">
        <v>799350.125</v>
      </c>
      <c r="O14" s="285">
        <v>821002.172</v>
      </c>
      <c r="P14" s="285">
        <v>798957.237</v>
      </c>
      <c r="Q14" s="285">
        <v>845476.914</v>
      </c>
      <c r="R14" s="285">
        <v>870720.333</v>
      </c>
      <c r="S14" s="285">
        <v>854237.811</v>
      </c>
      <c r="T14" s="285">
        <v>843968.788</v>
      </c>
      <c r="U14" s="285">
        <v>744287.624</v>
      </c>
      <c r="V14" s="285">
        <v>754142.157</v>
      </c>
      <c r="W14" s="285">
        <v>807026.485</v>
      </c>
      <c r="X14" s="285">
        <v>772828.037</v>
      </c>
      <c r="Y14" s="284">
        <v>719103.3</v>
      </c>
      <c r="Z14" s="285">
        <v>751765.722</v>
      </c>
      <c r="AA14" s="284">
        <v>785769.3</v>
      </c>
      <c r="AB14" s="285">
        <v>769172.631</v>
      </c>
      <c r="AC14" s="285">
        <v>796154.803</v>
      </c>
      <c r="AD14" s="285">
        <v>799054.424</v>
      </c>
      <c r="AE14" s="285">
        <v>792147.846</v>
      </c>
      <c r="AF14" s="285">
        <v>750321.801</v>
      </c>
      <c r="AG14" s="285">
        <v>811429.785</v>
      </c>
    </row>
    <row r="15" spans="1:33" ht="12.75">
      <c r="A15" s="219" t="s">
        <v>100</v>
      </c>
      <c r="B15" s="286">
        <v>2093172.446</v>
      </c>
      <c r="C15" s="286">
        <v>1899099.902</v>
      </c>
      <c r="D15" s="286">
        <v>1848881.896</v>
      </c>
      <c r="E15" s="286">
        <v>1789020.701</v>
      </c>
      <c r="F15" s="287">
        <v>1727523.45</v>
      </c>
      <c r="G15" s="286">
        <v>1753355.626</v>
      </c>
      <c r="H15" s="287">
        <v>1802244.91</v>
      </c>
      <c r="I15" s="286">
        <v>1817596.441</v>
      </c>
      <c r="J15" s="286">
        <v>1760251.474</v>
      </c>
      <c r="K15" s="286">
        <v>1643484.195</v>
      </c>
      <c r="L15" s="286">
        <v>1728717.776</v>
      </c>
      <c r="M15" s="286">
        <v>1773669.912</v>
      </c>
      <c r="N15" s="286">
        <v>1797716.303</v>
      </c>
      <c r="O15" s="287">
        <v>1877373.73</v>
      </c>
      <c r="P15" s="286">
        <v>1925321.456</v>
      </c>
      <c r="Q15" s="286">
        <v>1906456.739</v>
      </c>
      <c r="R15" s="286">
        <v>1949632.259</v>
      </c>
      <c r="S15" s="286">
        <v>1945515.576</v>
      </c>
      <c r="T15" s="286">
        <v>1909673.038</v>
      </c>
      <c r="U15" s="286">
        <v>1793744.511</v>
      </c>
      <c r="V15" s="286">
        <v>1903585.422</v>
      </c>
      <c r="W15" s="286">
        <v>1826187.043</v>
      </c>
      <c r="X15" s="286">
        <v>1810468.978</v>
      </c>
      <c r="Y15" s="287">
        <v>1818996.42</v>
      </c>
      <c r="Z15" s="286">
        <v>1758982.799</v>
      </c>
      <c r="AA15" s="286">
        <v>1760635.348</v>
      </c>
      <c r="AB15" s="286">
        <v>1744204.314</v>
      </c>
      <c r="AC15" s="287">
        <v>1819704.1</v>
      </c>
      <c r="AD15" s="286">
        <v>1827079.974</v>
      </c>
      <c r="AE15" s="286">
        <v>1797660.314</v>
      </c>
      <c r="AF15" s="286">
        <v>1688316.145</v>
      </c>
      <c r="AG15" s="287">
        <v>1790561.42</v>
      </c>
    </row>
    <row r="16" spans="1:33" ht="12.75">
      <c r="A16" s="219" t="s">
        <v>14</v>
      </c>
      <c r="B16" s="285">
        <v>792597.244</v>
      </c>
      <c r="C16" s="285">
        <v>866103.565</v>
      </c>
      <c r="D16" s="285">
        <v>834116.186</v>
      </c>
      <c r="E16" s="285">
        <v>874225.085</v>
      </c>
      <c r="F16" s="285">
        <v>911435.404</v>
      </c>
      <c r="G16" s="285">
        <v>907705.066</v>
      </c>
      <c r="H16" s="285">
        <v>1012365.263</v>
      </c>
      <c r="I16" s="285">
        <v>940825.916</v>
      </c>
      <c r="J16" s="284">
        <v>930027.06</v>
      </c>
      <c r="K16" s="285">
        <v>893132.389</v>
      </c>
      <c r="L16" s="285">
        <v>870488.805</v>
      </c>
      <c r="M16" s="285">
        <v>886188.479</v>
      </c>
      <c r="N16" s="285">
        <v>865411.286</v>
      </c>
      <c r="O16" s="285">
        <v>913819.112</v>
      </c>
      <c r="P16" s="284">
        <v>883278.51</v>
      </c>
      <c r="Q16" s="284">
        <v>862188.96</v>
      </c>
      <c r="R16" s="285">
        <v>931427.426</v>
      </c>
      <c r="S16" s="285">
        <v>914429.588</v>
      </c>
      <c r="T16" s="285">
        <v>885084.757</v>
      </c>
      <c r="U16" s="285">
        <v>835251.772</v>
      </c>
      <c r="V16" s="285">
        <v>880059.832</v>
      </c>
      <c r="W16" s="285">
        <v>822427.289</v>
      </c>
      <c r="X16" s="285">
        <v>782101.786</v>
      </c>
      <c r="Y16" s="285">
        <v>791241.086</v>
      </c>
      <c r="Z16" s="285">
        <v>756891.313</v>
      </c>
      <c r="AA16" s="285">
        <v>754980.398</v>
      </c>
      <c r="AB16" s="285">
        <v>771085.023</v>
      </c>
      <c r="AC16" s="285">
        <v>770522.363</v>
      </c>
      <c r="AD16" s="285">
        <v>774410.525</v>
      </c>
      <c r="AE16" s="285">
        <v>758240.916</v>
      </c>
      <c r="AF16" s="285">
        <v>694774.984</v>
      </c>
      <c r="AG16" s="285">
        <v>732065.347</v>
      </c>
    </row>
    <row r="17" spans="1:33" ht="12.75">
      <c r="A17" s="219" t="s">
        <v>15</v>
      </c>
      <c r="B17" s="286">
        <v>14999091.138</v>
      </c>
      <c r="C17" s="286">
        <v>14670530.893</v>
      </c>
      <c r="D17" s="287">
        <v>14391193.76</v>
      </c>
      <c r="E17" s="287">
        <v>14279913.95</v>
      </c>
      <c r="F17" s="286">
        <v>14220255.849</v>
      </c>
      <c r="G17" s="286">
        <v>14372439.317</v>
      </c>
      <c r="H17" s="286">
        <v>14847991.648</v>
      </c>
      <c r="I17" s="286">
        <v>14739288.503</v>
      </c>
      <c r="J17" s="286">
        <v>14649493.948</v>
      </c>
      <c r="K17" s="287">
        <v>14340352.67</v>
      </c>
      <c r="L17" s="286">
        <v>14429081.567</v>
      </c>
      <c r="M17" s="286">
        <v>14843191.666</v>
      </c>
      <c r="N17" s="286">
        <v>14522311.975</v>
      </c>
      <c r="O17" s="286">
        <v>14566267.075</v>
      </c>
      <c r="P17" s="286">
        <v>14672870.782</v>
      </c>
      <c r="Q17" s="286">
        <v>14610486.837</v>
      </c>
      <c r="R17" s="286">
        <v>15056721.949</v>
      </c>
      <c r="S17" s="286">
        <v>14340984.055</v>
      </c>
      <c r="T17" s="286">
        <v>14516277.786</v>
      </c>
      <c r="U17" s="286">
        <v>13575567.579</v>
      </c>
      <c r="V17" s="286">
        <v>14277979.113</v>
      </c>
      <c r="W17" s="287">
        <v>13543600.61</v>
      </c>
      <c r="X17" s="286">
        <v>13655136.021</v>
      </c>
      <c r="Y17" s="286">
        <v>13944873.681</v>
      </c>
      <c r="Z17" s="287">
        <v>13350083.55</v>
      </c>
      <c r="AA17" s="286">
        <v>13419338.649</v>
      </c>
      <c r="AB17" s="286">
        <v>13516905.469</v>
      </c>
      <c r="AC17" s="286">
        <v>13576981.332</v>
      </c>
      <c r="AD17" s="286">
        <v>13253721.464</v>
      </c>
      <c r="AE17" s="286">
        <v>12958687.585</v>
      </c>
      <c r="AF17" s="286">
        <v>11983000.801</v>
      </c>
      <c r="AG17" s="286">
        <v>12446926.006</v>
      </c>
    </row>
    <row r="18" spans="1:33" ht="12.75">
      <c r="A18" s="219" t="s">
        <v>16</v>
      </c>
      <c r="B18" s="285">
        <v>457485.025</v>
      </c>
      <c r="C18" s="285">
        <v>425923.773</v>
      </c>
      <c r="D18" s="285">
        <v>270487.555</v>
      </c>
      <c r="E18" s="285">
        <v>231723.052</v>
      </c>
      <c r="F18" s="285">
        <v>257085.878</v>
      </c>
      <c r="G18" s="285">
        <v>239379.889</v>
      </c>
      <c r="H18" s="285">
        <v>249683.424</v>
      </c>
      <c r="I18" s="285">
        <v>241842.236</v>
      </c>
      <c r="J18" s="285">
        <v>223483.031</v>
      </c>
      <c r="K18" s="285">
        <v>211898.106</v>
      </c>
      <c r="L18" s="285">
        <v>201529.892</v>
      </c>
      <c r="M18" s="285">
        <v>212367.297</v>
      </c>
      <c r="N18" s="285">
        <v>198899.722</v>
      </c>
      <c r="O18" s="285">
        <v>213191.362</v>
      </c>
      <c r="P18" s="285">
        <v>232102.105</v>
      </c>
      <c r="Q18" s="285">
        <v>235032.993</v>
      </c>
      <c r="R18" s="285">
        <v>236879.846</v>
      </c>
      <c r="S18" s="284">
        <v>277022.89</v>
      </c>
      <c r="T18" s="285">
        <v>244581.341</v>
      </c>
      <c r="U18" s="285">
        <v>194908.701</v>
      </c>
      <c r="V18" s="285">
        <v>257060.998</v>
      </c>
      <c r="W18" s="285">
        <v>249236.321</v>
      </c>
      <c r="X18" s="285">
        <v>237807.091</v>
      </c>
      <c r="Y18" s="285">
        <v>263542.976</v>
      </c>
      <c r="Z18" s="284">
        <v>247043.77</v>
      </c>
      <c r="AA18" s="285">
        <v>215046.166</v>
      </c>
      <c r="AB18" s="285">
        <v>263468.208</v>
      </c>
      <c r="AC18" s="285">
        <v>261021.976</v>
      </c>
      <c r="AD18" s="285">
        <v>256499.026</v>
      </c>
      <c r="AE18" s="285">
        <v>213521.085</v>
      </c>
      <c r="AF18" s="285">
        <v>200601.531</v>
      </c>
      <c r="AG18" s="285">
        <v>205558.761</v>
      </c>
    </row>
    <row r="19" spans="1:33" ht="12.75">
      <c r="A19" s="219" t="s">
        <v>17</v>
      </c>
      <c r="B19" s="287">
        <v>430811.34</v>
      </c>
      <c r="C19" s="286">
        <v>437400.234</v>
      </c>
      <c r="D19" s="286">
        <v>434177.216</v>
      </c>
      <c r="E19" s="286">
        <v>445405.403</v>
      </c>
      <c r="F19" s="286">
        <v>462889.488</v>
      </c>
      <c r="G19" s="286">
        <v>458083.026</v>
      </c>
      <c r="H19" s="286">
        <v>496418.164</v>
      </c>
      <c r="I19" s="286">
        <v>531979.444</v>
      </c>
      <c r="J19" s="286">
        <v>562087.408</v>
      </c>
      <c r="K19" s="286">
        <v>583856.223</v>
      </c>
      <c r="L19" s="286">
        <v>608117.584</v>
      </c>
      <c r="M19" s="286">
        <v>641010.099</v>
      </c>
      <c r="N19" s="286">
        <v>650696.691</v>
      </c>
      <c r="O19" s="286">
        <v>623918.358</v>
      </c>
      <c r="P19" s="286">
        <v>638084.138</v>
      </c>
      <c r="Q19" s="286">
        <v>652021.458</v>
      </c>
      <c r="R19" s="286">
        <v>656468.826</v>
      </c>
      <c r="S19" s="286">
        <v>679256.891</v>
      </c>
      <c r="T19" s="286">
        <v>670939.911</v>
      </c>
      <c r="U19" s="286">
        <v>640098.809</v>
      </c>
      <c r="V19" s="286">
        <v>636455.619</v>
      </c>
      <c r="W19" s="286">
        <v>585405.822</v>
      </c>
      <c r="X19" s="286">
        <v>592361.894</v>
      </c>
      <c r="Y19" s="287">
        <v>568023.8</v>
      </c>
      <c r="Z19" s="286">
        <v>571509.512</v>
      </c>
      <c r="AA19" s="286">
        <v>603022.889</v>
      </c>
      <c r="AB19" s="286">
        <v>634603.566</v>
      </c>
      <c r="AC19" s="286">
        <v>619636.035</v>
      </c>
      <c r="AD19" s="287">
        <v>631392.96</v>
      </c>
      <c r="AE19" s="286">
        <v>633442.334</v>
      </c>
      <c r="AF19" s="286">
        <v>582296.315</v>
      </c>
      <c r="AG19" s="286">
        <v>606021.501</v>
      </c>
    </row>
    <row r="20" spans="1:33" ht="12.75">
      <c r="A20" s="219" t="s">
        <v>18</v>
      </c>
      <c r="B20" s="285">
        <v>1035971.573</v>
      </c>
      <c r="C20" s="285">
        <v>1031210.609</v>
      </c>
      <c r="D20" s="285">
        <v>1069339.555</v>
      </c>
      <c r="E20" s="284">
        <v>1079184.8</v>
      </c>
      <c r="F20" s="285">
        <v>1117570.683</v>
      </c>
      <c r="G20" s="284">
        <v>1133427.93</v>
      </c>
      <c r="H20" s="285">
        <v>1143525.125</v>
      </c>
      <c r="I20" s="285">
        <v>1182847.096</v>
      </c>
      <c r="J20" s="285">
        <v>1253314.972</v>
      </c>
      <c r="K20" s="285">
        <v>1246723.009</v>
      </c>
      <c r="L20" s="285">
        <v>1318858.706</v>
      </c>
      <c r="M20" s="285">
        <v>1351102.729</v>
      </c>
      <c r="N20" s="285">
        <v>1355738.805</v>
      </c>
      <c r="O20" s="285">
        <v>1391973.611</v>
      </c>
      <c r="P20" s="285">
        <v>1415027.503</v>
      </c>
      <c r="Q20" s="285">
        <v>1420515.207</v>
      </c>
      <c r="R20" s="285">
        <v>1435459.468</v>
      </c>
      <c r="S20" s="285">
        <v>1439563.288</v>
      </c>
      <c r="T20" s="285">
        <v>1444817.068</v>
      </c>
      <c r="U20" s="285">
        <v>1379038.631</v>
      </c>
      <c r="V20" s="285">
        <v>1300274.404</v>
      </c>
      <c r="W20" s="285">
        <v>1268164.571</v>
      </c>
      <c r="X20" s="285">
        <v>1235557.265</v>
      </c>
      <c r="Y20" s="285">
        <v>1096498.772</v>
      </c>
      <c r="Z20" s="285">
        <v>1082670.385</v>
      </c>
      <c r="AA20" s="285">
        <v>1083184.405</v>
      </c>
      <c r="AB20" s="285">
        <v>1062364.684</v>
      </c>
      <c r="AC20" s="285">
        <v>1110706.299</v>
      </c>
      <c r="AD20" s="284">
        <v>1089534.62</v>
      </c>
      <c r="AE20" s="285">
        <v>1091601.224</v>
      </c>
      <c r="AF20" s="284">
        <v>924251.12</v>
      </c>
      <c r="AG20" s="285">
        <v>976417.563</v>
      </c>
    </row>
    <row r="21" spans="1:33" ht="12.75">
      <c r="A21" s="219" t="s">
        <v>19</v>
      </c>
      <c r="B21" s="287">
        <v>3856674.32</v>
      </c>
      <c r="C21" s="286">
        <v>4009611.029</v>
      </c>
      <c r="D21" s="286">
        <v>4089606.023</v>
      </c>
      <c r="E21" s="286">
        <v>3917168.084</v>
      </c>
      <c r="F21" s="286">
        <v>4119573.539</v>
      </c>
      <c r="G21" s="286">
        <v>4432622.914</v>
      </c>
      <c r="H21" s="286">
        <v>4437953.861</v>
      </c>
      <c r="I21" s="286">
        <v>4754997.862</v>
      </c>
      <c r="J21" s="287">
        <v>4992919.47</v>
      </c>
      <c r="K21" s="286">
        <v>5215968.885</v>
      </c>
      <c r="L21" s="286">
        <v>5444408.017</v>
      </c>
      <c r="M21" s="286">
        <v>5610805.461</v>
      </c>
      <c r="N21" s="287">
        <v>5768042.01</v>
      </c>
      <c r="O21" s="286">
        <v>5964229.434</v>
      </c>
      <c r="P21" s="286">
        <v>6230407.708</v>
      </c>
      <c r="Q21" s="286">
        <v>6380121.835</v>
      </c>
      <c r="R21" s="286">
        <v>6386404.274</v>
      </c>
      <c r="S21" s="287">
        <v>6503854.13</v>
      </c>
      <c r="T21" s="286">
        <v>6298979.533</v>
      </c>
      <c r="U21" s="286">
        <v>5818516.942</v>
      </c>
      <c r="V21" s="286">
        <v>5800262.426</v>
      </c>
      <c r="W21" s="286">
        <v>5782419.057</v>
      </c>
      <c r="X21" s="286">
        <v>5755580.287</v>
      </c>
      <c r="Y21" s="286">
        <v>5357646.799</v>
      </c>
      <c r="Z21" s="286">
        <v>5278708.706</v>
      </c>
      <c r="AA21" s="286">
        <v>5459641.622</v>
      </c>
      <c r="AB21" s="286">
        <v>5502931.577</v>
      </c>
      <c r="AC21" s="286">
        <v>5741759.981</v>
      </c>
      <c r="AD21" s="286">
        <v>5746883.358</v>
      </c>
      <c r="AE21" s="286">
        <v>5610966.976</v>
      </c>
      <c r="AF21" s="286">
        <v>4947447.026</v>
      </c>
      <c r="AG21" s="286">
        <v>5272548.048</v>
      </c>
    </row>
    <row r="22" spans="1:33" ht="12.75">
      <c r="A22" s="219" t="s">
        <v>20</v>
      </c>
      <c r="B22" s="285">
        <v>9579575.904</v>
      </c>
      <c r="C22" s="284">
        <v>10113600.36</v>
      </c>
      <c r="D22" s="285">
        <v>9953158.928</v>
      </c>
      <c r="E22" s="285">
        <v>10111098.154</v>
      </c>
      <c r="F22" s="285">
        <v>9730761.369</v>
      </c>
      <c r="G22" s="285">
        <v>10134690.269</v>
      </c>
      <c r="H22" s="285">
        <v>10709596.144</v>
      </c>
      <c r="I22" s="285">
        <v>10399932.291</v>
      </c>
      <c r="J22" s="284">
        <v>10717140.92</v>
      </c>
      <c r="K22" s="285">
        <v>10721070.222</v>
      </c>
      <c r="L22" s="285">
        <v>10832614.459</v>
      </c>
      <c r="M22" s="285">
        <v>11170391.819</v>
      </c>
      <c r="N22" s="285">
        <v>11195018.201</v>
      </c>
      <c r="O22" s="285">
        <v>11469661.158</v>
      </c>
      <c r="P22" s="285">
        <v>11665689.103</v>
      </c>
      <c r="Q22" s="285">
        <v>11711128.213</v>
      </c>
      <c r="R22" s="284">
        <v>11547230.51</v>
      </c>
      <c r="S22" s="285">
        <v>11446006.646</v>
      </c>
      <c r="T22" s="285">
        <v>11495579.813</v>
      </c>
      <c r="U22" s="285">
        <v>11050277.649</v>
      </c>
      <c r="V22" s="285">
        <v>11388158.765</v>
      </c>
      <c r="W22" s="285">
        <v>11182772.399</v>
      </c>
      <c r="X22" s="285">
        <v>11181279.918</v>
      </c>
      <c r="Y22" s="285">
        <v>11228947.781</v>
      </c>
      <c r="Z22" s="285">
        <v>10787253.772</v>
      </c>
      <c r="AA22" s="285">
        <v>10959622.269</v>
      </c>
      <c r="AB22" s="284">
        <v>10765422.23</v>
      </c>
      <c r="AC22" s="285">
        <v>10772656.184</v>
      </c>
      <c r="AD22" s="285">
        <v>10729304.299</v>
      </c>
      <c r="AE22" s="285">
        <v>10597123.691</v>
      </c>
      <c r="AF22" s="285">
        <v>9395506.249</v>
      </c>
      <c r="AG22" s="285">
        <v>10169812.028</v>
      </c>
    </row>
    <row r="23" spans="1:33" ht="12.75">
      <c r="A23" s="219" t="s">
        <v>21</v>
      </c>
      <c r="B23" s="287">
        <v>404382.78</v>
      </c>
      <c r="C23" s="286">
        <v>339167.289</v>
      </c>
      <c r="D23" s="286">
        <v>309928.983</v>
      </c>
      <c r="E23" s="286">
        <v>317594.982</v>
      </c>
      <c r="F23" s="286">
        <v>311614.008</v>
      </c>
      <c r="G23" s="286">
        <v>321038.244</v>
      </c>
      <c r="H23" s="286">
        <v>347980.692</v>
      </c>
      <c r="I23" s="286">
        <v>355204.199</v>
      </c>
      <c r="J23" s="286">
        <v>360780.836</v>
      </c>
      <c r="K23" s="287">
        <v>369613.12</v>
      </c>
      <c r="L23" s="286">
        <v>355411.988</v>
      </c>
      <c r="M23" s="286">
        <v>369832.285</v>
      </c>
      <c r="N23" s="286">
        <v>378449.514</v>
      </c>
      <c r="O23" s="286">
        <v>405020.394</v>
      </c>
      <c r="P23" s="286">
        <v>405325.587</v>
      </c>
      <c r="Q23" s="286">
        <v>412437.751</v>
      </c>
      <c r="R23" s="286">
        <v>410098.641</v>
      </c>
      <c r="S23" s="286">
        <v>426280.687</v>
      </c>
      <c r="T23" s="286">
        <v>416157.552</v>
      </c>
      <c r="U23" s="286">
        <v>400683.475</v>
      </c>
      <c r="V23" s="286">
        <v>396814.807</v>
      </c>
      <c r="W23" s="286">
        <v>388707.444</v>
      </c>
      <c r="X23" s="286">
        <v>365462.219</v>
      </c>
      <c r="Y23" s="286">
        <v>358369.959</v>
      </c>
      <c r="Z23" s="286">
        <v>341483.437</v>
      </c>
      <c r="AA23" s="286">
        <v>356230.784</v>
      </c>
      <c r="AB23" s="286">
        <v>359353.336</v>
      </c>
      <c r="AC23" s="286">
        <v>372132.779</v>
      </c>
      <c r="AD23" s="286">
        <v>364117.261</v>
      </c>
      <c r="AE23" s="286">
        <v>369026.449</v>
      </c>
      <c r="AF23" s="286">
        <v>348472.882</v>
      </c>
      <c r="AG23" s="286">
        <v>365012.884</v>
      </c>
    </row>
    <row r="24" spans="1:33" ht="12.75">
      <c r="A24" s="219" t="s">
        <v>22</v>
      </c>
      <c r="B24" s="285">
        <v>6313368.315</v>
      </c>
      <c r="C24" s="285">
        <v>6468387.595</v>
      </c>
      <c r="D24" s="284">
        <v>6425476.85</v>
      </c>
      <c r="E24" s="285">
        <v>6394315.612</v>
      </c>
      <c r="F24" s="285">
        <v>6315329.327</v>
      </c>
      <c r="G24" s="285">
        <v>6850124.472</v>
      </c>
      <c r="H24" s="285">
        <v>6832116.659</v>
      </c>
      <c r="I24" s="284">
        <v>6935038.27</v>
      </c>
      <c r="J24" s="285">
        <v>7141400.023</v>
      </c>
      <c r="K24" s="285">
        <v>7225334.889</v>
      </c>
      <c r="L24" s="285">
        <v>7376527.717</v>
      </c>
      <c r="M24" s="285">
        <v>7395533.133</v>
      </c>
      <c r="N24" s="285">
        <v>7453725.337</v>
      </c>
      <c r="O24" s="284">
        <v>7821085.67</v>
      </c>
      <c r="P24" s="285">
        <v>7877818.684</v>
      </c>
      <c r="Q24" s="285">
        <v>8025531.653</v>
      </c>
      <c r="R24" s="285">
        <v>7966889.823</v>
      </c>
      <c r="S24" s="285">
        <v>7955396.289</v>
      </c>
      <c r="T24" s="285">
        <v>7852310.818</v>
      </c>
      <c r="U24" s="285">
        <v>7323699.385</v>
      </c>
      <c r="V24" s="285">
        <v>7528669.886</v>
      </c>
      <c r="W24" s="285">
        <v>7271984.339</v>
      </c>
      <c r="X24" s="285">
        <v>6988109.368</v>
      </c>
      <c r="Y24" s="285">
        <v>6722760.492</v>
      </c>
      <c r="Z24" s="285">
        <v>6353830.635</v>
      </c>
      <c r="AA24" s="285">
        <v>6599633.881</v>
      </c>
      <c r="AB24" s="285">
        <v>6551937.228</v>
      </c>
      <c r="AC24" s="285">
        <v>6774881.688</v>
      </c>
      <c r="AD24" s="285">
        <v>6686775.474</v>
      </c>
      <c r="AE24" s="285">
        <v>6618762.992</v>
      </c>
      <c r="AF24" s="285">
        <v>6030452.739</v>
      </c>
      <c r="AG24" s="285">
        <v>6538912.347</v>
      </c>
    </row>
    <row r="25" spans="1:33" ht="12.75">
      <c r="A25" s="219" t="s">
        <v>23</v>
      </c>
      <c r="B25" s="287">
        <v>70163.17</v>
      </c>
      <c r="C25" s="286">
        <v>73102.742</v>
      </c>
      <c r="D25" s="287">
        <v>80332.3</v>
      </c>
      <c r="E25" s="286">
        <v>83002.549</v>
      </c>
      <c r="F25" s="286">
        <v>93919.344</v>
      </c>
      <c r="G25" s="286">
        <v>85466.828</v>
      </c>
      <c r="H25" s="286">
        <v>93971.987</v>
      </c>
      <c r="I25" s="286">
        <v>92325.769</v>
      </c>
      <c r="J25" s="287">
        <v>98415.65</v>
      </c>
      <c r="K25" s="286">
        <v>101344.781</v>
      </c>
      <c r="L25" s="286">
        <v>109461.446</v>
      </c>
      <c r="M25" s="286">
        <v>110483.041</v>
      </c>
      <c r="N25" s="286">
        <v>108998.801</v>
      </c>
      <c r="O25" s="287">
        <v>117400.64</v>
      </c>
      <c r="P25" s="286">
        <v>107501.196</v>
      </c>
      <c r="Q25" s="286">
        <v>118710.436</v>
      </c>
      <c r="R25" s="286">
        <v>123127.387</v>
      </c>
      <c r="S25" s="286">
        <v>127209.736</v>
      </c>
      <c r="T25" s="286">
        <v>132863.435</v>
      </c>
      <c r="U25" s="286">
        <v>128268.251</v>
      </c>
      <c r="V25" s="286">
        <v>123307.418</v>
      </c>
      <c r="W25" s="286">
        <v>121843.548</v>
      </c>
      <c r="X25" s="286">
        <v>114543.026</v>
      </c>
      <c r="Y25" s="286">
        <v>102175.704</v>
      </c>
      <c r="Z25" s="286">
        <v>103711.931</v>
      </c>
      <c r="AA25" s="286">
        <v>106422.688</v>
      </c>
      <c r="AB25" s="286">
        <v>115150.251</v>
      </c>
      <c r="AC25" s="286">
        <v>118352.674</v>
      </c>
      <c r="AD25" s="287">
        <v>121519.21</v>
      </c>
      <c r="AE25" s="286">
        <v>121562.425</v>
      </c>
      <c r="AF25" s="286">
        <v>107122.086</v>
      </c>
      <c r="AG25" s="286">
        <v>111454.104</v>
      </c>
    </row>
    <row r="26" spans="1:33" ht="12.75">
      <c r="A26" s="219" t="s">
        <v>24</v>
      </c>
      <c r="B26" s="284">
        <v>352764.45</v>
      </c>
      <c r="C26" s="284">
        <v>320436.11</v>
      </c>
      <c r="D26" s="284">
        <v>264787.74</v>
      </c>
      <c r="E26" s="284">
        <v>231484.49</v>
      </c>
      <c r="F26" s="285">
        <v>213344.475</v>
      </c>
      <c r="G26" s="285">
        <v>200336.413</v>
      </c>
      <c r="H26" s="285">
        <v>196457.674</v>
      </c>
      <c r="I26" s="284">
        <v>190431.86</v>
      </c>
      <c r="J26" s="285">
        <v>183780.806</v>
      </c>
      <c r="K26" s="285">
        <v>168797.099</v>
      </c>
      <c r="L26" s="285">
        <v>162135.199</v>
      </c>
      <c r="M26" s="285">
        <v>181628.877</v>
      </c>
      <c r="N26" s="285">
        <v>180926.678</v>
      </c>
      <c r="O26" s="285">
        <v>191054.568</v>
      </c>
      <c r="P26" s="285">
        <v>196312.735</v>
      </c>
      <c r="Q26" s="285">
        <v>203022.673</v>
      </c>
      <c r="R26" s="284">
        <v>207744.04</v>
      </c>
      <c r="S26" s="285">
        <v>212017.909</v>
      </c>
      <c r="T26" s="285">
        <v>205131.456</v>
      </c>
      <c r="U26" s="284">
        <v>200259.76</v>
      </c>
      <c r="V26" s="285">
        <v>204349.711</v>
      </c>
      <c r="W26" s="284">
        <v>192253.42</v>
      </c>
      <c r="X26" s="285">
        <v>200056.989</v>
      </c>
      <c r="Y26" s="285">
        <v>197038.111</v>
      </c>
      <c r="Z26" s="285">
        <v>196118.454</v>
      </c>
      <c r="AA26" s="284">
        <v>194023.54</v>
      </c>
      <c r="AB26" s="285">
        <v>197059.666</v>
      </c>
      <c r="AC26" s="285">
        <v>201439.406</v>
      </c>
      <c r="AD26" s="285">
        <v>202287.227</v>
      </c>
      <c r="AE26" s="285">
        <v>206838.436</v>
      </c>
      <c r="AF26" s="285">
        <v>191266.147</v>
      </c>
      <c r="AG26" s="285">
        <v>200454.216</v>
      </c>
    </row>
    <row r="27" spans="1:33" ht="12.75">
      <c r="A27" s="219" t="s">
        <v>25</v>
      </c>
      <c r="B27" s="287">
        <v>686095.09</v>
      </c>
      <c r="C27" s="287">
        <v>729731.52</v>
      </c>
      <c r="D27" s="287">
        <v>480284.78</v>
      </c>
      <c r="E27" s="287">
        <v>393858.29</v>
      </c>
      <c r="F27" s="287">
        <v>352280.49</v>
      </c>
      <c r="G27" s="287">
        <v>376478.06</v>
      </c>
      <c r="H27" s="287">
        <v>404649.87</v>
      </c>
      <c r="I27" s="287">
        <v>381027.85</v>
      </c>
      <c r="J27" s="287">
        <v>398792.1</v>
      </c>
      <c r="K27" s="287">
        <v>341770.65</v>
      </c>
      <c r="L27" s="286">
        <v>311546.345</v>
      </c>
      <c r="M27" s="287">
        <v>355786.74</v>
      </c>
      <c r="N27" s="286">
        <v>380666.775</v>
      </c>
      <c r="O27" s="287">
        <v>396819.92</v>
      </c>
      <c r="P27" s="287">
        <v>402255.45</v>
      </c>
      <c r="Q27" s="287">
        <v>382021.29</v>
      </c>
      <c r="R27" s="286">
        <v>377190.949</v>
      </c>
      <c r="S27" s="287">
        <v>407023.18</v>
      </c>
      <c r="T27" s="286">
        <v>406907.314</v>
      </c>
      <c r="U27" s="286">
        <v>371588.112</v>
      </c>
      <c r="V27" s="286">
        <v>302318.135</v>
      </c>
      <c r="W27" s="286">
        <v>313442.819</v>
      </c>
      <c r="X27" s="286">
        <v>315634.789</v>
      </c>
      <c r="Y27" s="286">
        <v>297393.608</v>
      </c>
      <c r="Z27" s="286">
        <v>296053.229</v>
      </c>
      <c r="AA27" s="286">
        <v>303966.147</v>
      </c>
      <c r="AB27" s="286">
        <v>314775.405</v>
      </c>
      <c r="AC27" s="286">
        <v>329438.844</v>
      </c>
      <c r="AD27" s="286">
        <v>336377.887</v>
      </c>
      <c r="AE27" s="287">
        <v>334803.56</v>
      </c>
      <c r="AF27" s="286">
        <v>327180.716</v>
      </c>
      <c r="AG27" s="287">
        <v>340656.49</v>
      </c>
    </row>
    <row r="28" spans="1:33" ht="12.75">
      <c r="A28" s="219" t="s">
        <v>26</v>
      </c>
      <c r="B28" s="285">
        <v>146995.159</v>
      </c>
      <c r="C28" s="285">
        <v>156809.054</v>
      </c>
      <c r="D28" s="285">
        <v>157113.248</v>
      </c>
      <c r="E28" s="285">
        <v>159201.998</v>
      </c>
      <c r="F28" s="285">
        <v>155261.705</v>
      </c>
      <c r="G28" s="285">
        <v>139226.722</v>
      </c>
      <c r="H28" s="285">
        <v>141800.796</v>
      </c>
      <c r="I28" s="285">
        <v>140047.667</v>
      </c>
      <c r="J28" s="285">
        <v>136891.411</v>
      </c>
      <c r="K28" s="285">
        <v>144251.113</v>
      </c>
      <c r="L28" s="284">
        <v>153088.38</v>
      </c>
      <c r="M28" s="284">
        <v>161473.92</v>
      </c>
      <c r="N28" s="285">
        <v>168342.772</v>
      </c>
      <c r="O28" s="285">
        <v>177412.748</v>
      </c>
      <c r="P28" s="285">
        <v>197029.705</v>
      </c>
      <c r="Q28" s="285">
        <v>201050.492</v>
      </c>
      <c r="R28" s="285">
        <v>197801.125</v>
      </c>
      <c r="S28" s="285">
        <v>194037.297</v>
      </c>
      <c r="T28" s="285">
        <v>194207.254</v>
      </c>
      <c r="U28" s="285">
        <v>182904.036</v>
      </c>
      <c r="V28" s="285">
        <v>194437.498</v>
      </c>
      <c r="W28" s="285">
        <v>191322.496</v>
      </c>
      <c r="X28" s="285">
        <v>186760.615</v>
      </c>
      <c r="Y28" s="284">
        <v>181710.41</v>
      </c>
      <c r="Z28" s="285">
        <v>176767.335</v>
      </c>
      <c r="AA28" s="285">
        <v>174934.451</v>
      </c>
      <c r="AB28" s="285">
        <v>175448.207</v>
      </c>
      <c r="AC28" s="285">
        <v>181304.727</v>
      </c>
      <c r="AD28" s="285">
        <v>188610.095</v>
      </c>
      <c r="AE28" s="285">
        <v>190323.001</v>
      </c>
      <c r="AF28" s="285">
        <v>166159.026</v>
      </c>
      <c r="AG28" s="285">
        <v>176950.173</v>
      </c>
    </row>
    <row r="29" spans="1:33" ht="12.75">
      <c r="A29" s="219" t="s">
        <v>27</v>
      </c>
      <c r="B29" s="286">
        <v>1220432.786</v>
      </c>
      <c r="C29" s="286">
        <v>1164392.801</v>
      </c>
      <c r="D29" s="286">
        <v>1054848.351</v>
      </c>
      <c r="E29" s="286">
        <v>1082356.836</v>
      </c>
      <c r="F29" s="286">
        <v>1050961.108</v>
      </c>
      <c r="G29" s="286">
        <v>1090398.445</v>
      </c>
      <c r="H29" s="286">
        <v>1120216.894</v>
      </c>
      <c r="I29" s="286">
        <v>1098821.589</v>
      </c>
      <c r="J29" s="286">
        <v>1084327.097</v>
      </c>
      <c r="K29" s="286">
        <v>1076930.072</v>
      </c>
      <c r="L29" s="286">
        <v>1056352.802</v>
      </c>
      <c r="M29" s="286">
        <v>1081001.704</v>
      </c>
      <c r="N29" s="286">
        <v>1080445.162</v>
      </c>
      <c r="O29" s="286">
        <v>1103132.351</v>
      </c>
      <c r="P29" s="286">
        <v>1106815.313</v>
      </c>
      <c r="Q29" s="286">
        <v>1193668.343</v>
      </c>
      <c r="R29" s="286">
        <v>1180712.625</v>
      </c>
      <c r="S29" s="286">
        <v>1155422.152</v>
      </c>
      <c r="T29" s="287">
        <v>1137576.6</v>
      </c>
      <c r="U29" s="286">
        <v>1081883.928</v>
      </c>
      <c r="V29" s="286">
        <v>1113371.398</v>
      </c>
      <c r="W29" s="286">
        <v>1091189.911</v>
      </c>
      <c r="X29" s="286">
        <v>1037113.311</v>
      </c>
      <c r="Y29" s="286">
        <v>1001479.307</v>
      </c>
      <c r="Z29" s="286">
        <v>997431.177</v>
      </c>
      <c r="AA29" s="287">
        <v>1055209.42</v>
      </c>
      <c r="AB29" s="286">
        <v>1068456.816</v>
      </c>
      <c r="AC29" s="286">
        <v>1116052.228</v>
      </c>
      <c r="AD29" s="286">
        <v>1118066.727</v>
      </c>
      <c r="AE29" s="286">
        <v>1118105.296</v>
      </c>
      <c r="AF29" s="287">
        <v>1094409.36</v>
      </c>
      <c r="AG29" s="286">
        <v>1146392.555</v>
      </c>
    </row>
    <row r="30" spans="1:33" ht="12.75">
      <c r="A30" s="219" t="s">
        <v>28</v>
      </c>
      <c r="B30" s="284">
        <v>33421</v>
      </c>
      <c r="C30" s="284">
        <v>33357.3</v>
      </c>
      <c r="D30" s="284">
        <v>33440.5</v>
      </c>
      <c r="E30" s="284">
        <v>40379.2</v>
      </c>
      <c r="F30" s="284">
        <v>37130.8</v>
      </c>
      <c r="G30" s="284">
        <v>34982</v>
      </c>
      <c r="H30" s="284">
        <v>33229</v>
      </c>
      <c r="I30" s="284">
        <v>41910.5</v>
      </c>
      <c r="J30" s="284">
        <v>33623.7</v>
      </c>
      <c r="K30" s="284">
        <v>36304.7</v>
      </c>
      <c r="L30" s="284">
        <v>61422.7</v>
      </c>
      <c r="M30" s="284">
        <v>67588.1</v>
      </c>
      <c r="N30" s="284">
        <v>65961.1</v>
      </c>
      <c r="O30" s="284">
        <v>76665</v>
      </c>
      <c r="P30" s="284">
        <v>80501.6</v>
      </c>
      <c r="Q30" s="284">
        <v>66743.4</v>
      </c>
      <c r="R30" s="284">
        <v>70740.6</v>
      </c>
      <c r="S30" s="284">
        <v>75397.8</v>
      </c>
      <c r="T30" s="284">
        <v>79071.8</v>
      </c>
      <c r="U30" s="284">
        <v>84872</v>
      </c>
      <c r="V30" s="285">
        <v>99971.788</v>
      </c>
      <c r="W30" s="285">
        <v>95075.879</v>
      </c>
      <c r="X30" s="285">
        <v>90699.712</v>
      </c>
      <c r="Y30" s="285">
        <v>86616.352</v>
      </c>
      <c r="Z30" s="285">
        <v>88577.903</v>
      </c>
      <c r="AA30" s="285">
        <v>96067.291</v>
      </c>
      <c r="AB30" s="285">
        <v>103432.572</v>
      </c>
      <c r="AC30" s="285">
        <v>123900.611</v>
      </c>
      <c r="AD30" s="285">
        <v>127857.058</v>
      </c>
      <c r="AE30" s="285">
        <v>132455.045</v>
      </c>
      <c r="AF30" s="285">
        <v>123379.906</v>
      </c>
      <c r="AG30" s="285">
        <v>114646.478</v>
      </c>
    </row>
    <row r="31" spans="1:33" ht="12.75">
      <c r="A31" s="219" t="s">
        <v>29</v>
      </c>
      <c r="B31" s="286">
        <v>3345017.913</v>
      </c>
      <c r="C31" s="286">
        <v>3472277.316</v>
      </c>
      <c r="D31" s="286">
        <v>3454161.466</v>
      </c>
      <c r="E31" s="286">
        <v>3504610.983</v>
      </c>
      <c r="F31" s="286">
        <v>3530205.845</v>
      </c>
      <c r="G31" s="286">
        <v>3633050.614</v>
      </c>
      <c r="H31" s="286">
        <v>3811515.923</v>
      </c>
      <c r="I31" s="286">
        <v>3756922.008</v>
      </c>
      <c r="J31" s="286">
        <v>3786761.819</v>
      </c>
      <c r="K31" s="286">
        <v>3765504.703</v>
      </c>
      <c r="L31" s="286">
        <v>3827946.179</v>
      </c>
      <c r="M31" s="286">
        <v>3959928.035</v>
      </c>
      <c r="N31" s="286">
        <v>3992029.721</v>
      </c>
      <c r="O31" s="286">
        <v>4074030.947</v>
      </c>
      <c r="P31" s="286">
        <v>4163761.554</v>
      </c>
      <c r="Q31" s="286">
        <v>4158348.284</v>
      </c>
      <c r="R31" s="286">
        <v>4174534.149</v>
      </c>
      <c r="S31" s="286">
        <v>4179228.001</v>
      </c>
      <c r="T31" s="286">
        <v>4126058.527</v>
      </c>
      <c r="U31" s="286">
        <v>3985132.084</v>
      </c>
      <c r="V31" s="286">
        <v>4187369.598</v>
      </c>
      <c r="W31" s="286">
        <v>3997468.468</v>
      </c>
      <c r="X31" s="287">
        <v>3953836.64</v>
      </c>
      <c r="Y31" s="286">
        <v>3861862.073</v>
      </c>
      <c r="Z31" s="286">
        <v>3681604.724</v>
      </c>
      <c r="AA31" s="286">
        <v>3733869.222</v>
      </c>
      <c r="AB31" s="286">
        <v>3773560.904</v>
      </c>
      <c r="AC31" s="286">
        <v>3804223.034</v>
      </c>
      <c r="AD31" s="286">
        <v>3719300.902</v>
      </c>
      <c r="AE31" s="286">
        <v>3666128.576</v>
      </c>
      <c r="AF31" s="286">
        <v>3511493.626</v>
      </c>
      <c r="AG31" s="286">
        <v>3591101.471</v>
      </c>
    </row>
    <row r="32" spans="1:33" ht="12.75">
      <c r="A32" s="219" t="s">
        <v>30</v>
      </c>
      <c r="B32" s="285">
        <v>1061157.845</v>
      </c>
      <c r="C32" s="285">
        <v>1128548.988</v>
      </c>
      <c r="D32" s="285">
        <v>1084777.336</v>
      </c>
      <c r="E32" s="285">
        <v>1098196.594</v>
      </c>
      <c r="F32" s="285">
        <v>1093586.106</v>
      </c>
      <c r="G32" s="285">
        <v>1142993.341</v>
      </c>
      <c r="H32" s="285">
        <v>1216791.083</v>
      </c>
      <c r="I32" s="285">
        <v>1208003.029</v>
      </c>
      <c r="J32" s="285">
        <v>1229045.158</v>
      </c>
      <c r="K32" s="285">
        <v>1227072.974</v>
      </c>
      <c r="L32" s="285">
        <v>1224423.034</v>
      </c>
      <c r="M32" s="285">
        <v>1291678.725</v>
      </c>
      <c r="N32" s="285">
        <v>1299151.897</v>
      </c>
      <c r="O32" s="285">
        <v>1367439.831</v>
      </c>
      <c r="P32" s="285">
        <v>1385788.618</v>
      </c>
      <c r="Q32" s="284">
        <v>1440399.2</v>
      </c>
      <c r="R32" s="285">
        <v>1453400.447</v>
      </c>
      <c r="S32" s="285">
        <v>1428571.218</v>
      </c>
      <c r="T32" s="285">
        <v>1439933.977</v>
      </c>
      <c r="U32" s="285">
        <v>1367001.045</v>
      </c>
      <c r="V32" s="285">
        <v>1459289.698</v>
      </c>
      <c r="W32" s="284">
        <v>1416765.76</v>
      </c>
      <c r="X32" s="285">
        <v>1412563.164</v>
      </c>
      <c r="Y32" s="284">
        <v>1429272.04</v>
      </c>
      <c r="Z32" s="284">
        <v>1378922.87</v>
      </c>
      <c r="AA32" s="285">
        <v>1412508.123</v>
      </c>
      <c r="AB32" s="285">
        <v>1432216.101</v>
      </c>
      <c r="AC32" s="284">
        <v>1457995.7</v>
      </c>
      <c r="AD32" s="285">
        <v>1424604.317</v>
      </c>
      <c r="AE32" s="285">
        <v>1456142.113</v>
      </c>
      <c r="AF32" s="285">
        <v>1354391.844</v>
      </c>
      <c r="AG32" s="285">
        <v>1429395.843</v>
      </c>
    </row>
    <row r="33" spans="1:33" ht="12.75">
      <c r="A33" s="219" t="s">
        <v>31</v>
      </c>
      <c r="B33" s="286">
        <v>4343396.423</v>
      </c>
      <c r="C33" s="287">
        <v>4247263.01</v>
      </c>
      <c r="D33" s="286">
        <v>4148590.853</v>
      </c>
      <c r="E33" s="286">
        <v>4243845.141</v>
      </c>
      <c r="F33" s="286">
        <v>4045517.292</v>
      </c>
      <c r="G33" s="286">
        <v>4183927.263</v>
      </c>
      <c r="H33" s="286">
        <v>4357205.648</v>
      </c>
      <c r="I33" s="286">
        <v>4299679.752</v>
      </c>
      <c r="J33" s="286">
        <v>4011892.364</v>
      </c>
      <c r="K33" s="286">
        <v>3912695.774</v>
      </c>
      <c r="L33" s="286">
        <v>3747305.324</v>
      </c>
      <c r="M33" s="286">
        <v>3773237.572</v>
      </c>
      <c r="N33" s="286">
        <v>3730093.623</v>
      </c>
      <c r="O33" s="286">
        <v>3827792.148</v>
      </c>
      <c r="P33" s="286">
        <v>3840797.343</v>
      </c>
      <c r="Q33" s="286">
        <v>3889757.145</v>
      </c>
      <c r="R33" s="286">
        <v>4096135.916</v>
      </c>
      <c r="S33" s="286">
        <v>4078369.295</v>
      </c>
      <c r="T33" s="286">
        <v>4126488.551</v>
      </c>
      <c r="U33" s="286">
        <v>3956673.618</v>
      </c>
      <c r="V33" s="286">
        <v>4262961.379</v>
      </c>
      <c r="W33" s="286">
        <v>4263652.591</v>
      </c>
      <c r="X33" s="286">
        <v>4100427.426</v>
      </c>
      <c r="Y33" s="286">
        <v>4129773.812</v>
      </c>
      <c r="Z33" s="286">
        <v>3976207.177</v>
      </c>
      <c r="AA33" s="286">
        <v>4021890.655</v>
      </c>
      <c r="AB33" s="286">
        <v>4218842.169</v>
      </c>
      <c r="AC33" s="287">
        <v>4416764.14</v>
      </c>
      <c r="AD33" s="286">
        <v>4615805.732</v>
      </c>
      <c r="AE33" s="286">
        <v>4452570.667</v>
      </c>
      <c r="AF33" s="286">
        <v>4324140.558</v>
      </c>
      <c r="AG33" s="286">
        <v>4603150.668</v>
      </c>
    </row>
    <row r="34" spans="1:33" ht="12.75">
      <c r="A34" s="219" t="s">
        <v>32</v>
      </c>
      <c r="B34" s="285">
        <v>747529.776</v>
      </c>
      <c r="C34" s="285">
        <v>757593.742</v>
      </c>
      <c r="D34" s="284">
        <v>803424.11</v>
      </c>
      <c r="E34" s="285">
        <v>788434.884</v>
      </c>
      <c r="F34" s="284">
        <v>805053.23</v>
      </c>
      <c r="G34" s="285">
        <v>888130.283</v>
      </c>
      <c r="H34" s="285">
        <v>881090.533</v>
      </c>
      <c r="I34" s="285">
        <v>926785.447</v>
      </c>
      <c r="J34" s="285">
        <v>996132.342</v>
      </c>
      <c r="K34" s="285">
        <v>1078759.838</v>
      </c>
      <c r="L34" s="285">
        <v>1090453.049</v>
      </c>
      <c r="M34" s="284">
        <v>1089785.27</v>
      </c>
      <c r="N34" s="285">
        <v>1134250.279</v>
      </c>
      <c r="O34" s="285">
        <v>1109037.721</v>
      </c>
      <c r="P34" s="285">
        <v>1147486.524</v>
      </c>
      <c r="Q34" s="284">
        <v>1172949.47</v>
      </c>
      <c r="R34" s="284">
        <v>1120022.44</v>
      </c>
      <c r="S34" s="285">
        <v>1117526.745</v>
      </c>
      <c r="T34" s="285">
        <v>1093455.695</v>
      </c>
      <c r="U34" s="285">
        <v>1074063.648</v>
      </c>
      <c r="V34" s="285">
        <v>1040077.178</v>
      </c>
      <c r="W34" s="284">
        <v>1018594.81</v>
      </c>
      <c r="X34" s="285">
        <v>961544.192</v>
      </c>
      <c r="Y34" s="285">
        <v>964647.702</v>
      </c>
      <c r="Z34" s="284">
        <v>976385.73</v>
      </c>
      <c r="AA34" s="285">
        <v>1014469.995</v>
      </c>
      <c r="AB34" s="285">
        <v>1016725.902</v>
      </c>
      <c r="AC34" s="285">
        <v>1064279.831</v>
      </c>
      <c r="AD34" s="285">
        <v>1040130.875</v>
      </c>
      <c r="AE34" s="284">
        <v>1040750.76</v>
      </c>
      <c r="AF34" s="285">
        <v>924725.382</v>
      </c>
      <c r="AG34" s="285">
        <v>929609.056</v>
      </c>
    </row>
    <row r="35" spans="1:33" ht="12.75">
      <c r="A35" s="219" t="s">
        <v>33</v>
      </c>
      <c r="B35" s="286">
        <v>2645352.991</v>
      </c>
      <c r="C35" s="286">
        <v>2172337.947</v>
      </c>
      <c r="D35" s="287">
        <v>1938945.16</v>
      </c>
      <c r="E35" s="286">
        <v>1924321.034</v>
      </c>
      <c r="F35" s="286">
        <v>1810655.707</v>
      </c>
      <c r="G35" s="286">
        <v>1958957.454</v>
      </c>
      <c r="H35" s="286">
        <v>2007594.481</v>
      </c>
      <c r="I35" s="286">
        <v>1884834.085</v>
      </c>
      <c r="J35" s="287">
        <v>1726492.62</v>
      </c>
      <c r="K35" s="286">
        <v>1523647.903</v>
      </c>
      <c r="L35" s="286">
        <v>1538941.619</v>
      </c>
      <c r="M35" s="286">
        <v>1548806.652</v>
      </c>
      <c r="N35" s="286">
        <v>1604337.991</v>
      </c>
      <c r="O35" s="286">
        <v>1671668.531</v>
      </c>
      <c r="P35" s="286">
        <v>1647317.825</v>
      </c>
      <c r="Q35" s="286">
        <v>1619717.547</v>
      </c>
      <c r="R35" s="286">
        <v>1678822.902</v>
      </c>
      <c r="S35" s="286">
        <v>1668013.301</v>
      </c>
      <c r="T35" s="286">
        <v>1661713.607</v>
      </c>
      <c r="U35" s="286">
        <v>1457316.556</v>
      </c>
      <c r="V35" s="286">
        <v>1466278.418</v>
      </c>
      <c r="W35" s="286">
        <v>1497225.433</v>
      </c>
      <c r="X35" s="286">
        <v>1465327.932</v>
      </c>
      <c r="Y35" s="286">
        <v>1335983.559</v>
      </c>
      <c r="Z35" s="286">
        <v>1325768.128</v>
      </c>
      <c r="AA35" s="286">
        <v>1336323.913</v>
      </c>
      <c r="AB35" s="286">
        <v>1332506.417</v>
      </c>
      <c r="AC35" s="286">
        <v>1405194.474</v>
      </c>
      <c r="AD35" s="286">
        <v>1407193.473</v>
      </c>
      <c r="AE35" s="286">
        <v>1391667.222</v>
      </c>
      <c r="AF35" s="286">
        <v>1350868.908</v>
      </c>
      <c r="AG35" s="286">
        <v>1437374.445</v>
      </c>
    </row>
    <row r="36" spans="1:33" ht="12.75">
      <c r="A36" s="219" t="s">
        <v>34</v>
      </c>
      <c r="B36" s="285">
        <v>240064.877</v>
      </c>
      <c r="C36" s="285">
        <v>233312.635</v>
      </c>
      <c r="D36" s="285">
        <v>216506.775</v>
      </c>
      <c r="E36" s="285">
        <v>227332.045</v>
      </c>
      <c r="F36" s="285">
        <v>236581.048</v>
      </c>
      <c r="G36" s="285">
        <v>255058.356</v>
      </c>
      <c r="H36" s="285">
        <v>265765.291</v>
      </c>
      <c r="I36" s="285">
        <v>276264.234</v>
      </c>
      <c r="J36" s="285">
        <v>271088.044</v>
      </c>
      <c r="K36" s="285">
        <v>270578.429</v>
      </c>
      <c r="L36" s="285">
        <v>274705.849</v>
      </c>
      <c r="M36" s="285">
        <v>292007.591</v>
      </c>
      <c r="N36" s="285">
        <v>292576.693</v>
      </c>
      <c r="O36" s="285">
        <v>297285.906</v>
      </c>
      <c r="P36" s="285">
        <v>305519.049</v>
      </c>
      <c r="Q36" s="285">
        <v>317537.941</v>
      </c>
      <c r="R36" s="285">
        <v>315787.231</v>
      </c>
      <c r="S36" s="285">
        <v>320468.703</v>
      </c>
      <c r="T36" s="285">
        <v>338454.519</v>
      </c>
      <c r="U36" s="284">
        <v>297091.88</v>
      </c>
      <c r="V36" s="285">
        <v>304490.819</v>
      </c>
      <c r="W36" s="285">
        <v>304600.864</v>
      </c>
      <c r="X36" s="285">
        <v>293712.925</v>
      </c>
      <c r="Y36" s="285">
        <v>286532.771</v>
      </c>
      <c r="Z36" s="285">
        <v>276795.303</v>
      </c>
      <c r="AA36" s="285">
        <v>274789.118</v>
      </c>
      <c r="AB36" s="285">
        <v>286055.172</v>
      </c>
      <c r="AC36" s="285">
        <v>295437.496</v>
      </c>
      <c r="AD36" s="285">
        <v>295838.858</v>
      </c>
      <c r="AE36" s="285">
        <v>289503.745</v>
      </c>
      <c r="AF36" s="284">
        <v>270296.26</v>
      </c>
      <c r="AG36" s="285">
        <v>277615.742</v>
      </c>
    </row>
    <row r="37" spans="1:33" ht="12.75">
      <c r="A37" s="219" t="s">
        <v>35</v>
      </c>
      <c r="B37" s="286">
        <v>891032.231</v>
      </c>
      <c r="C37" s="286">
        <v>799384.649</v>
      </c>
      <c r="D37" s="286">
        <v>756270.623</v>
      </c>
      <c r="E37" s="286">
        <v>742031.535</v>
      </c>
      <c r="F37" s="286">
        <v>729502.388</v>
      </c>
      <c r="G37" s="286">
        <v>744499.075</v>
      </c>
      <c r="H37" s="286">
        <v>756961.223</v>
      </c>
      <c r="I37" s="286">
        <v>757703.259</v>
      </c>
      <c r="J37" s="286">
        <v>734605.956</v>
      </c>
      <c r="K37" s="286">
        <v>738201.341</v>
      </c>
      <c r="L37" s="286">
        <v>742375.122</v>
      </c>
      <c r="M37" s="286">
        <v>774508.612</v>
      </c>
      <c r="N37" s="286">
        <v>780572.866</v>
      </c>
      <c r="O37" s="286">
        <v>776441.929</v>
      </c>
      <c r="P37" s="286">
        <v>764497.258</v>
      </c>
      <c r="Q37" s="286">
        <v>782887.118</v>
      </c>
      <c r="R37" s="286">
        <v>776260.617</v>
      </c>
      <c r="S37" s="286">
        <v>743415.705</v>
      </c>
      <c r="T37" s="286">
        <v>764616.466</v>
      </c>
      <c r="U37" s="286">
        <v>698785.009</v>
      </c>
      <c r="V37" s="287">
        <v>741547.15</v>
      </c>
      <c r="W37" s="286">
        <v>719935.392</v>
      </c>
      <c r="X37" s="286">
        <v>692962.598</v>
      </c>
      <c r="Y37" s="286">
        <v>701562.578</v>
      </c>
      <c r="Z37" s="286">
        <v>659743.417</v>
      </c>
      <c r="AA37" s="286">
        <v>680976.765</v>
      </c>
      <c r="AB37" s="286">
        <v>684346.782</v>
      </c>
      <c r="AC37" s="286">
        <v>722131.387</v>
      </c>
      <c r="AD37" s="286">
        <v>713665.001</v>
      </c>
      <c r="AE37" s="286">
        <v>712758.048</v>
      </c>
      <c r="AF37" s="286">
        <v>688587.438</v>
      </c>
      <c r="AG37" s="286">
        <v>744951.175</v>
      </c>
    </row>
    <row r="38" spans="1:33" ht="12.75">
      <c r="A38" s="219" t="s">
        <v>36</v>
      </c>
      <c r="B38" s="285">
        <v>1223046.368</v>
      </c>
      <c r="C38" s="285">
        <v>1237875.948</v>
      </c>
      <c r="D38" s="285">
        <v>1171795.018</v>
      </c>
      <c r="E38" s="285">
        <v>1226291.194</v>
      </c>
      <c r="F38" s="285">
        <v>1303350.682</v>
      </c>
      <c r="G38" s="285">
        <v>1236896.341</v>
      </c>
      <c r="H38" s="285">
        <v>1331138.565</v>
      </c>
      <c r="I38" s="285">
        <v>1383179.986</v>
      </c>
      <c r="J38" s="285">
        <v>1400434.371</v>
      </c>
      <c r="K38" s="285">
        <v>1399734.341</v>
      </c>
      <c r="L38" s="285">
        <v>1400115.401</v>
      </c>
      <c r="M38" s="285">
        <v>1431474.645</v>
      </c>
      <c r="N38" s="285">
        <v>1508117.242</v>
      </c>
      <c r="O38" s="285">
        <v>1588159.684</v>
      </c>
      <c r="P38" s="285">
        <v>1601558.018</v>
      </c>
      <c r="Q38" s="285">
        <v>1480196.032</v>
      </c>
      <c r="R38" s="285">
        <v>1612241.784</v>
      </c>
      <c r="S38" s="285">
        <v>1585853.338</v>
      </c>
      <c r="T38" s="285">
        <v>1522950.933</v>
      </c>
      <c r="U38" s="284">
        <v>1417852.57</v>
      </c>
      <c r="V38" s="284">
        <v>1549249.18</v>
      </c>
      <c r="W38" s="285">
        <v>1491977.134</v>
      </c>
      <c r="X38" s="285">
        <v>1435863.282</v>
      </c>
      <c r="Y38" s="284">
        <v>1413119.76</v>
      </c>
      <c r="Z38" s="285">
        <v>1442112.304</v>
      </c>
      <c r="AA38" s="285">
        <v>1379912.668</v>
      </c>
      <c r="AB38" s="285">
        <v>1429796.458</v>
      </c>
      <c r="AC38" s="285">
        <v>1449024.104</v>
      </c>
      <c r="AD38" s="285">
        <v>1475264.301</v>
      </c>
      <c r="AE38" s="285">
        <v>1446340.843</v>
      </c>
      <c r="AF38" s="285">
        <v>1357911.221</v>
      </c>
      <c r="AG38" s="285">
        <v>1423348.317</v>
      </c>
    </row>
    <row r="39" spans="1:33" ht="12.75">
      <c r="A39" s="219" t="s">
        <v>37</v>
      </c>
      <c r="B39" s="287">
        <v>2011230.29</v>
      </c>
      <c r="C39" s="286">
        <v>2078469.905</v>
      </c>
      <c r="D39" s="286">
        <v>1981910.245</v>
      </c>
      <c r="E39" s="286">
        <v>1987659.368</v>
      </c>
      <c r="F39" s="286">
        <v>2129676.327</v>
      </c>
      <c r="G39" s="286">
        <v>2154798.609</v>
      </c>
      <c r="H39" s="286">
        <v>2205135.433</v>
      </c>
      <c r="I39" s="286">
        <v>2161786.324</v>
      </c>
      <c r="J39" s="286">
        <v>2206413.397</v>
      </c>
      <c r="K39" s="286">
        <v>2167386.255</v>
      </c>
      <c r="L39" s="286">
        <v>2054262.338</v>
      </c>
      <c r="M39" s="286">
        <v>2178401.802</v>
      </c>
      <c r="N39" s="286">
        <v>2215803.212</v>
      </c>
      <c r="O39" s="286">
        <v>2186359.516</v>
      </c>
      <c r="P39" s="286">
        <v>2284736.014</v>
      </c>
      <c r="Q39" s="286">
        <v>2233459.181</v>
      </c>
      <c r="R39" s="286">
        <v>2185382.875</v>
      </c>
      <c r="S39" s="286">
        <v>2174117.771</v>
      </c>
      <c r="T39" s="286">
        <v>2162082.591</v>
      </c>
      <c r="U39" s="286">
        <v>1965137.595</v>
      </c>
      <c r="V39" s="286">
        <v>2194609.416</v>
      </c>
      <c r="W39" s="286">
        <v>2200982.623</v>
      </c>
      <c r="X39" s="286">
        <v>2194204.524</v>
      </c>
      <c r="Y39" s="286">
        <v>2156901.452</v>
      </c>
      <c r="Z39" s="286">
        <v>2137659.612</v>
      </c>
      <c r="AA39" s="287">
        <v>2046065.22</v>
      </c>
      <c r="AB39" s="286">
        <v>2140011.566</v>
      </c>
      <c r="AC39" s="286">
        <v>2205120.975</v>
      </c>
      <c r="AD39" s="286">
        <v>2213601.616</v>
      </c>
      <c r="AE39" s="286">
        <v>2168149.137</v>
      </c>
      <c r="AF39" s="286">
        <v>1981896.966</v>
      </c>
      <c r="AG39" s="286">
        <v>2091504.574</v>
      </c>
    </row>
    <row r="40" spans="1:33" ht="12.75">
      <c r="A40" s="219" t="s">
        <v>38</v>
      </c>
      <c r="B40" s="284">
        <v>101351.54</v>
      </c>
      <c r="C40" s="284">
        <v>91867.55</v>
      </c>
      <c r="D40" s="284">
        <v>90393.96</v>
      </c>
      <c r="E40" s="284">
        <v>96880</v>
      </c>
      <c r="F40" s="284">
        <v>98549.52</v>
      </c>
      <c r="G40" s="284">
        <v>99191.31</v>
      </c>
      <c r="H40" s="284">
        <v>106774.67</v>
      </c>
      <c r="I40" s="284">
        <v>105861.59</v>
      </c>
      <c r="J40" s="284">
        <v>114033</v>
      </c>
      <c r="K40" s="284">
        <v>127820.99</v>
      </c>
      <c r="L40" s="284">
        <v>143192.84</v>
      </c>
      <c r="M40" s="284">
        <v>137545.74</v>
      </c>
      <c r="N40" s="284">
        <v>141953.16</v>
      </c>
      <c r="O40" s="284">
        <v>142098.76</v>
      </c>
      <c r="P40" s="285">
        <v>141653.086</v>
      </c>
      <c r="Q40" s="284">
        <v>143986.09</v>
      </c>
      <c r="R40" s="285">
        <v>177226.309</v>
      </c>
      <c r="S40" s="285">
        <v>208586.996</v>
      </c>
      <c r="T40" s="285">
        <v>240053.652</v>
      </c>
      <c r="U40" s="285">
        <v>246596.805</v>
      </c>
      <c r="V40" s="285">
        <v>234550.992</v>
      </c>
      <c r="W40" s="285">
        <v>251208.514</v>
      </c>
      <c r="X40" s="285">
        <v>245517.404</v>
      </c>
      <c r="Y40" s="285">
        <v>255019.725</v>
      </c>
      <c r="Z40" s="285">
        <v>254945.117</v>
      </c>
      <c r="AA40" s="284">
        <v>245800.67</v>
      </c>
      <c r="AB40" s="284">
        <v>237366.41</v>
      </c>
      <c r="AC40" s="285">
        <v>252460.592</v>
      </c>
      <c r="AD40" s="285">
        <v>278073.763</v>
      </c>
      <c r="AE40" s="285">
        <v>268026.319</v>
      </c>
      <c r="AF40" s="285">
        <v>251567.707</v>
      </c>
      <c r="AG40" s="284">
        <v>254931.46</v>
      </c>
    </row>
    <row r="41" spans="1:33" ht="12.75">
      <c r="A41" s="219" t="s">
        <v>39</v>
      </c>
      <c r="B41" s="286">
        <v>894258.494</v>
      </c>
      <c r="C41" s="286">
        <v>913371.519</v>
      </c>
      <c r="D41" s="286">
        <v>931499.621</v>
      </c>
      <c r="E41" s="286">
        <v>989162.819</v>
      </c>
      <c r="F41" s="286">
        <v>976557.242</v>
      </c>
      <c r="G41" s="286">
        <v>989799.038</v>
      </c>
      <c r="H41" s="286">
        <v>971323.079</v>
      </c>
      <c r="I41" s="286">
        <v>1031768.339</v>
      </c>
      <c r="J41" s="286">
        <v>1077007.348</v>
      </c>
      <c r="K41" s="286">
        <v>1124792.535</v>
      </c>
      <c r="L41" s="286">
        <v>1104667.622</v>
      </c>
      <c r="M41" s="286">
        <v>1175056.735</v>
      </c>
      <c r="N41" s="286">
        <v>1083674.333</v>
      </c>
      <c r="O41" s="286">
        <v>1164524.124</v>
      </c>
      <c r="P41" s="286">
        <v>1233676.734</v>
      </c>
      <c r="Q41" s="287">
        <v>1271311.65</v>
      </c>
      <c r="R41" s="287">
        <v>1277365.78</v>
      </c>
      <c r="S41" s="286">
        <v>1207632.109</v>
      </c>
      <c r="T41" s="286">
        <v>1326857.474</v>
      </c>
      <c r="U41" s="286">
        <v>1301771.633</v>
      </c>
      <c r="V41" s="286">
        <v>1384300.561</v>
      </c>
      <c r="W41" s="286">
        <v>1212300.441</v>
      </c>
      <c r="X41" s="286">
        <v>1290598.171</v>
      </c>
      <c r="Y41" s="286">
        <v>1351834.313</v>
      </c>
      <c r="Z41" s="286">
        <v>1241696.001</v>
      </c>
      <c r="AA41" s="286">
        <v>1119758.591</v>
      </c>
      <c r="AB41" s="286">
        <v>1232727.999</v>
      </c>
      <c r="AC41" s="286">
        <v>1300279.123</v>
      </c>
      <c r="AD41" s="286">
        <v>1305252.305</v>
      </c>
      <c r="AE41" s="286">
        <v>1245581.887</v>
      </c>
      <c r="AF41" s="286">
        <v>1213742.362</v>
      </c>
      <c r="AG41" s="286">
        <v>1257465.734</v>
      </c>
    </row>
    <row r="42" spans="1:33" ht="12.75">
      <c r="A42" s="219" t="s">
        <v>51</v>
      </c>
      <c r="B42" s="298" t="s">
        <v>4</v>
      </c>
      <c r="C42" s="298" t="s">
        <v>4</v>
      </c>
      <c r="D42" s="298" t="s">
        <v>4</v>
      </c>
      <c r="E42" s="298" t="s">
        <v>4</v>
      </c>
      <c r="F42" s="298" t="s">
        <v>4</v>
      </c>
      <c r="G42" s="298" t="s">
        <v>4</v>
      </c>
      <c r="H42" s="298" t="s">
        <v>4</v>
      </c>
      <c r="I42" s="298" t="s">
        <v>4</v>
      </c>
      <c r="J42" s="298" t="s">
        <v>4</v>
      </c>
      <c r="K42" s="298" t="s">
        <v>4</v>
      </c>
      <c r="L42" s="298" t="s">
        <v>4</v>
      </c>
      <c r="M42" s="298" t="s">
        <v>4</v>
      </c>
      <c r="N42" s="298" t="s">
        <v>4</v>
      </c>
      <c r="O42" s="298" t="s">
        <v>4</v>
      </c>
      <c r="P42" s="298" t="s">
        <v>4</v>
      </c>
      <c r="Q42" s="298" t="s">
        <v>4</v>
      </c>
      <c r="R42" s="298" t="s">
        <v>4</v>
      </c>
      <c r="S42" s="298" t="s">
        <v>4</v>
      </c>
      <c r="T42" s="298" t="s">
        <v>4</v>
      </c>
      <c r="U42" s="298" t="s">
        <v>4</v>
      </c>
      <c r="V42" s="298" t="s">
        <v>4</v>
      </c>
      <c r="W42" s="298" t="s">
        <v>4</v>
      </c>
      <c r="X42" s="298" t="s">
        <v>4</v>
      </c>
      <c r="Y42" s="298" t="s">
        <v>4</v>
      </c>
      <c r="Z42" s="286">
        <v>251317.787</v>
      </c>
      <c r="AA42" s="287">
        <v>258872.53</v>
      </c>
      <c r="AB42" s="286">
        <v>283326.016</v>
      </c>
      <c r="AC42" s="287">
        <v>282795.94</v>
      </c>
      <c r="AD42" s="286">
        <v>313102.768</v>
      </c>
      <c r="AE42" s="286">
        <v>302718.282</v>
      </c>
      <c r="AF42" s="286">
        <v>297608.222</v>
      </c>
      <c r="AG42" s="286">
        <v>308737.944</v>
      </c>
    </row>
    <row r="43" spans="1:33" ht="12.75">
      <c r="A43" s="219" t="s">
        <v>40</v>
      </c>
      <c r="B43" s="299" t="s">
        <v>4</v>
      </c>
      <c r="C43" s="299" t="s">
        <v>4</v>
      </c>
      <c r="D43" s="299" t="s">
        <v>4</v>
      </c>
      <c r="E43" s="299" t="s">
        <v>4</v>
      </c>
      <c r="F43" s="299" t="s">
        <v>4</v>
      </c>
      <c r="G43" s="299" t="s">
        <v>4</v>
      </c>
      <c r="H43" s="299" t="s">
        <v>4</v>
      </c>
      <c r="I43" s="299" t="s">
        <v>4</v>
      </c>
      <c r="J43" s="299" t="s">
        <v>4</v>
      </c>
      <c r="K43" s="299" t="s">
        <v>4</v>
      </c>
      <c r="L43" s="299" t="s">
        <v>4</v>
      </c>
      <c r="M43" s="299" t="s">
        <v>4</v>
      </c>
      <c r="N43" s="299" t="s">
        <v>4</v>
      </c>
      <c r="O43" s="299" t="s">
        <v>4</v>
      </c>
      <c r="P43" s="299" t="s">
        <v>4</v>
      </c>
      <c r="Q43" s="285">
        <v>43570.591</v>
      </c>
      <c r="R43" s="284">
        <v>48228.59</v>
      </c>
      <c r="S43" s="285">
        <v>47891.227</v>
      </c>
      <c r="T43" s="285">
        <v>51617.822</v>
      </c>
      <c r="U43" s="285">
        <v>40382.764</v>
      </c>
      <c r="V43" s="284">
        <v>47268.68</v>
      </c>
      <c r="W43" s="285">
        <v>47467.561</v>
      </c>
      <c r="X43" s="285">
        <v>44793.453</v>
      </c>
      <c r="Y43" s="285">
        <v>41657.485</v>
      </c>
      <c r="Z43" s="284">
        <v>40774.86</v>
      </c>
      <c r="AA43" s="284">
        <v>42658.22</v>
      </c>
      <c r="AB43" s="285">
        <v>41436.462</v>
      </c>
      <c r="AC43" s="285">
        <v>43422.222</v>
      </c>
      <c r="AD43" s="285">
        <v>44978.653</v>
      </c>
      <c r="AE43" s="285">
        <v>46567.105</v>
      </c>
      <c r="AF43" s="285">
        <v>42811.041</v>
      </c>
      <c r="AG43" s="285">
        <v>45757.298</v>
      </c>
    </row>
    <row r="44" spans="1:33" ht="12.75">
      <c r="A44" s="219" t="s">
        <v>43</v>
      </c>
      <c r="B44" s="298" t="s">
        <v>4</v>
      </c>
      <c r="C44" s="298" t="s">
        <v>4</v>
      </c>
      <c r="D44" s="298" t="s">
        <v>4</v>
      </c>
      <c r="E44" s="298" t="s">
        <v>4</v>
      </c>
      <c r="F44" s="298" t="s">
        <v>4</v>
      </c>
      <c r="G44" s="298" t="s">
        <v>4</v>
      </c>
      <c r="H44" s="298" t="s">
        <v>4</v>
      </c>
      <c r="I44" s="298" t="s">
        <v>4</v>
      </c>
      <c r="J44" s="298" t="s">
        <v>4</v>
      </c>
      <c r="K44" s="298" t="s">
        <v>4</v>
      </c>
      <c r="L44" s="298" t="s">
        <v>4</v>
      </c>
      <c r="M44" s="298" t="s">
        <v>4</v>
      </c>
      <c r="N44" s="298" t="s">
        <v>4</v>
      </c>
      <c r="O44" s="298" t="s">
        <v>4</v>
      </c>
      <c r="P44" s="298" t="s">
        <v>4</v>
      </c>
      <c r="Q44" s="298" t="s">
        <v>4</v>
      </c>
      <c r="R44" s="298" t="s">
        <v>4</v>
      </c>
      <c r="S44" s="298" t="s">
        <v>4</v>
      </c>
      <c r="T44" s="298" t="s">
        <v>4</v>
      </c>
      <c r="U44" s="298" t="s">
        <v>4</v>
      </c>
      <c r="V44" s="286">
        <v>106272.724</v>
      </c>
      <c r="W44" s="286">
        <v>108243.549</v>
      </c>
      <c r="X44" s="286">
        <v>106038.702</v>
      </c>
      <c r="Y44" s="286">
        <v>107188.746</v>
      </c>
      <c r="Z44" s="286">
        <v>108352.197</v>
      </c>
      <c r="AA44" s="286">
        <v>108955.569</v>
      </c>
      <c r="AB44" s="286">
        <v>113386.801</v>
      </c>
      <c r="AC44" s="286">
        <v>119343.594</v>
      </c>
      <c r="AD44" s="286">
        <v>125113.752</v>
      </c>
      <c r="AE44" s="286">
        <v>118899.674</v>
      </c>
      <c r="AF44" s="286">
        <v>113651.682</v>
      </c>
      <c r="AG44" s="286">
        <v>125972.842</v>
      </c>
    </row>
    <row r="45" spans="1:33" ht="12.75">
      <c r="A45" s="219" t="s">
        <v>101</v>
      </c>
      <c r="B45" s="285">
        <v>103236.988</v>
      </c>
      <c r="C45" s="285">
        <v>101446.222</v>
      </c>
      <c r="D45" s="284">
        <v>112885.8</v>
      </c>
      <c r="E45" s="285">
        <v>116008.329</v>
      </c>
      <c r="F45" s="285">
        <v>104578.976</v>
      </c>
      <c r="G45" s="285">
        <v>106197.881</v>
      </c>
      <c r="H45" s="285">
        <v>120691.888</v>
      </c>
      <c r="I45" s="285">
        <v>110067.764</v>
      </c>
      <c r="J45" s="285">
        <v>121647.416</v>
      </c>
      <c r="K45" s="284">
        <v>115219.52</v>
      </c>
      <c r="L45" s="285">
        <v>112978.889</v>
      </c>
      <c r="M45" s="285">
        <v>108908.334</v>
      </c>
      <c r="N45" s="285">
        <v>107038.605</v>
      </c>
      <c r="O45" s="285">
        <v>116625.511</v>
      </c>
      <c r="P45" s="285">
        <v>115542.385</v>
      </c>
      <c r="Q45" s="285">
        <v>122375.123</v>
      </c>
      <c r="R45" s="285">
        <v>124153.494</v>
      </c>
      <c r="S45" s="285">
        <v>129802.788</v>
      </c>
      <c r="T45" s="285">
        <v>126954.847</v>
      </c>
      <c r="U45" s="285">
        <v>117954.999</v>
      </c>
      <c r="V45" s="285">
        <v>120638.202</v>
      </c>
      <c r="W45" s="285">
        <v>130727.235</v>
      </c>
      <c r="X45" s="285">
        <v>125789.273</v>
      </c>
      <c r="Y45" s="285">
        <v>116503.695</v>
      </c>
      <c r="Z45" s="285">
        <v>113347.634</v>
      </c>
      <c r="AA45" s="285">
        <v>111414.246</v>
      </c>
      <c r="AB45" s="285">
        <v>113280.583</v>
      </c>
      <c r="AC45" s="285">
        <v>115692.868</v>
      </c>
      <c r="AD45" s="285">
        <v>108525.616</v>
      </c>
      <c r="AE45" s="285">
        <v>119824.011</v>
      </c>
      <c r="AF45" s="284">
        <v>108688.54</v>
      </c>
      <c r="AG45" s="285">
        <v>112142.477</v>
      </c>
    </row>
    <row r="46" spans="1:33" ht="12.75">
      <c r="A46" s="219" t="s">
        <v>41</v>
      </c>
      <c r="B46" s="287">
        <v>111912.62</v>
      </c>
      <c r="C46" s="286">
        <v>78330.643</v>
      </c>
      <c r="D46" s="286">
        <v>56865.713</v>
      </c>
      <c r="E46" s="286">
        <v>55731.185</v>
      </c>
      <c r="F46" s="286">
        <v>59302.656</v>
      </c>
      <c r="G46" s="286">
        <v>55696.144</v>
      </c>
      <c r="H46" s="286">
        <v>59441.027</v>
      </c>
      <c r="I46" s="286">
        <v>50735.641</v>
      </c>
      <c r="J46" s="286">
        <v>55949.433</v>
      </c>
      <c r="K46" s="286">
        <v>77178.565</v>
      </c>
      <c r="L46" s="286">
        <v>77339.288</v>
      </c>
      <c r="M46" s="286">
        <v>78956.415</v>
      </c>
      <c r="N46" s="286">
        <v>87212.045</v>
      </c>
      <c r="O46" s="287">
        <v>85402.8</v>
      </c>
      <c r="P46" s="287">
        <v>93718.14</v>
      </c>
      <c r="Q46" s="286">
        <v>94232.256</v>
      </c>
      <c r="R46" s="286">
        <v>91369.669</v>
      </c>
      <c r="S46" s="286">
        <v>86102.573</v>
      </c>
      <c r="T46" s="286">
        <v>89599.352</v>
      </c>
      <c r="U46" s="286">
        <v>90906.719</v>
      </c>
      <c r="V46" s="286">
        <v>90107.809</v>
      </c>
      <c r="W46" s="286">
        <v>94006.554</v>
      </c>
      <c r="X46" s="286">
        <v>84703.501</v>
      </c>
      <c r="Y46" s="286">
        <v>99886.269</v>
      </c>
      <c r="Z46" s="286">
        <v>99469.096</v>
      </c>
      <c r="AA46" s="286">
        <v>92890.411</v>
      </c>
      <c r="AB46" s="286">
        <v>96531.207</v>
      </c>
      <c r="AC46" s="286">
        <v>100996.829</v>
      </c>
      <c r="AD46" s="286">
        <v>100403.482</v>
      </c>
      <c r="AE46" s="286">
        <v>99915.607</v>
      </c>
      <c r="AF46" s="286">
        <v>92727.771</v>
      </c>
      <c r="AG46" s="286">
        <v>97431.376</v>
      </c>
    </row>
    <row r="47" spans="1:33" ht="12.75">
      <c r="A47" s="219" t="s">
        <v>42</v>
      </c>
      <c r="B47" s="285">
        <v>824345.879</v>
      </c>
      <c r="C47" s="285">
        <v>697871.202</v>
      </c>
      <c r="D47" s="285">
        <v>641519.188</v>
      </c>
      <c r="E47" s="285">
        <v>544716.885</v>
      </c>
      <c r="F47" s="285">
        <v>501807.595</v>
      </c>
      <c r="G47" s="285">
        <v>570703.082</v>
      </c>
      <c r="H47" s="285">
        <v>685977.111</v>
      </c>
      <c r="I47" s="285">
        <v>726105.488</v>
      </c>
      <c r="J47" s="285">
        <v>723307.851</v>
      </c>
      <c r="K47" s="285">
        <v>524637.245</v>
      </c>
      <c r="L47" s="285">
        <v>568163.096</v>
      </c>
      <c r="M47" s="285">
        <v>619381.173</v>
      </c>
      <c r="N47" s="285">
        <v>661231.112</v>
      </c>
      <c r="O47" s="285">
        <v>695159.811</v>
      </c>
      <c r="P47" s="285">
        <v>757750.167</v>
      </c>
      <c r="Q47" s="284">
        <v>671871.22</v>
      </c>
      <c r="R47" s="284">
        <v>714496.39</v>
      </c>
      <c r="S47" s="284">
        <v>695062.12</v>
      </c>
      <c r="T47" s="285">
        <v>706482.098</v>
      </c>
      <c r="U47" s="285">
        <v>637666.153</v>
      </c>
      <c r="V47" s="284">
        <v>653466.93</v>
      </c>
      <c r="W47" s="285">
        <v>683500.664</v>
      </c>
      <c r="X47" s="285">
        <v>611700.478</v>
      </c>
      <c r="Y47" s="284">
        <v>625919.32</v>
      </c>
      <c r="Z47" s="285">
        <v>559955.998</v>
      </c>
      <c r="AA47" s="285">
        <v>621034.535</v>
      </c>
      <c r="AB47" s="285">
        <v>646974.603</v>
      </c>
      <c r="AC47" s="285">
        <v>659970.393</v>
      </c>
      <c r="AD47" s="284">
        <v>650850.94</v>
      </c>
      <c r="AE47" s="285">
        <v>646180.537</v>
      </c>
      <c r="AF47" s="285">
        <v>668725.513</v>
      </c>
      <c r="AG47" s="285">
        <v>680415.005</v>
      </c>
    </row>
    <row r="48" spans="1:33" ht="12.75">
      <c r="A48" s="219" t="s">
        <v>233</v>
      </c>
      <c r="B48" s="286">
        <v>2173347.307</v>
      </c>
      <c r="C48" s="286">
        <v>2154421.947</v>
      </c>
      <c r="D48" s="286">
        <v>2240496.985</v>
      </c>
      <c r="E48" s="286">
        <v>2379977.827</v>
      </c>
      <c r="F48" s="286">
        <v>2345726.491</v>
      </c>
      <c r="G48" s="286">
        <v>2569791.974</v>
      </c>
      <c r="H48" s="286">
        <v>2809950.272</v>
      </c>
      <c r="I48" s="286">
        <v>2958727.736</v>
      </c>
      <c r="J48" s="286">
        <v>2992696.081</v>
      </c>
      <c r="K48" s="286">
        <v>2951941.224</v>
      </c>
      <c r="L48" s="286">
        <v>3252867.824</v>
      </c>
      <c r="M48" s="286">
        <v>2983445.069</v>
      </c>
      <c r="N48" s="287">
        <v>3170580.15</v>
      </c>
      <c r="O48" s="286">
        <v>3358871.258</v>
      </c>
      <c r="P48" s="286">
        <v>3469230.223</v>
      </c>
      <c r="Q48" s="286">
        <v>3614936.368</v>
      </c>
      <c r="R48" s="286">
        <v>3971105.048</v>
      </c>
      <c r="S48" s="286">
        <v>4281511.669</v>
      </c>
      <c r="T48" s="286">
        <v>4192604.823</v>
      </c>
      <c r="U48" s="286">
        <v>4186571.697</v>
      </c>
      <c r="V48" s="286">
        <v>4427448.517</v>
      </c>
      <c r="W48" s="286">
        <v>4730845.325</v>
      </c>
      <c r="X48" s="286">
        <v>4943529.484</v>
      </c>
      <c r="Y48" s="286">
        <v>4812120.409</v>
      </c>
      <c r="Z48" s="286">
        <v>5163289.117</v>
      </c>
      <c r="AA48" s="286">
        <v>5577341.426</v>
      </c>
      <c r="AB48" s="286">
        <v>5883496.869</v>
      </c>
      <c r="AC48" s="286">
        <v>6334636.064</v>
      </c>
      <c r="AD48" s="286">
        <v>6240290.476</v>
      </c>
      <c r="AE48" s="286">
        <v>6323315.491</v>
      </c>
      <c r="AF48" s="286">
        <v>6221547.823</v>
      </c>
      <c r="AG48" s="287">
        <v>6797613.21</v>
      </c>
    </row>
    <row r="49" spans="1:33" ht="12.75">
      <c r="A49" s="219" t="s">
        <v>44</v>
      </c>
      <c r="B49" s="285">
        <v>10629000.585</v>
      </c>
      <c r="C49" s="285">
        <v>10638005.471</v>
      </c>
      <c r="D49" s="284">
        <v>9216472.98</v>
      </c>
      <c r="E49" s="285">
        <v>8149262.645</v>
      </c>
      <c r="F49" s="285">
        <v>6941669.182</v>
      </c>
      <c r="G49" s="285">
        <v>6853292.467</v>
      </c>
      <c r="H49" s="285">
        <v>6283241.709</v>
      </c>
      <c r="I49" s="285">
        <v>6011957.288</v>
      </c>
      <c r="J49" s="285">
        <v>5682880.772</v>
      </c>
      <c r="K49" s="285">
        <v>5659811.469</v>
      </c>
      <c r="L49" s="285">
        <v>5604800.768</v>
      </c>
      <c r="M49" s="285">
        <v>5617104.003</v>
      </c>
      <c r="N49" s="285">
        <v>5682026.571</v>
      </c>
      <c r="O49" s="285">
        <v>5901386.466</v>
      </c>
      <c r="P49" s="285">
        <v>5947945.859</v>
      </c>
      <c r="Q49" s="285">
        <v>5912972.768</v>
      </c>
      <c r="R49" s="285">
        <v>5678405.594</v>
      </c>
      <c r="S49" s="285">
        <v>5849682.308</v>
      </c>
      <c r="T49" s="285">
        <v>5651423.663</v>
      </c>
      <c r="U49" s="285">
        <v>4809161.003</v>
      </c>
      <c r="V49" s="285">
        <v>5559880.667</v>
      </c>
      <c r="W49" s="285">
        <v>5311525.302</v>
      </c>
      <c r="X49" s="285">
        <v>5145538.642</v>
      </c>
      <c r="Y49" s="285">
        <v>4872731.982</v>
      </c>
      <c r="Z49" s="285">
        <v>4433391.133</v>
      </c>
      <c r="AA49" s="285">
        <v>3898453.299</v>
      </c>
      <c r="AB49" s="285">
        <v>3846123.812</v>
      </c>
      <c r="AC49" s="285">
        <v>3758402.072</v>
      </c>
      <c r="AD49" s="285">
        <v>3929337.445</v>
      </c>
      <c r="AE49" s="284">
        <v>3753108.5</v>
      </c>
      <c r="AF49" s="284">
        <v>3625042.54</v>
      </c>
      <c r="AG49" s="299" t="s">
        <v>4</v>
      </c>
    </row>
    <row r="50" spans="1:33" ht="12.75">
      <c r="A50" s="219" t="s">
        <v>52</v>
      </c>
      <c r="B50" s="298" t="s">
        <v>4</v>
      </c>
      <c r="C50" s="298" t="s">
        <v>4</v>
      </c>
      <c r="D50" s="298" t="s">
        <v>4</v>
      </c>
      <c r="E50" s="298" t="s">
        <v>4</v>
      </c>
      <c r="F50" s="298" t="s">
        <v>4</v>
      </c>
      <c r="G50" s="298" t="s">
        <v>4</v>
      </c>
      <c r="H50" s="298" t="s">
        <v>4</v>
      </c>
      <c r="I50" s="298" t="s">
        <v>4</v>
      </c>
      <c r="J50" s="298" t="s">
        <v>4</v>
      </c>
      <c r="K50" s="298" t="s">
        <v>4</v>
      </c>
      <c r="L50" s="286">
        <v>64790.998</v>
      </c>
      <c r="M50" s="286">
        <v>79771.266</v>
      </c>
      <c r="N50" s="286">
        <v>79431.178</v>
      </c>
      <c r="O50" s="286">
        <v>83622.967</v>
      </c>
      <c r="P50" s="286">
        <v>84094.705</v>
      </c>
      <c r="Q50" s="286">
        <v>81629.959</v>
      </c>
      <c r="R50" s="286">
        <v>82495.435</v>
      </c>
      <c r="S50" s="286">
        <v>85790.292</v>
      </c>
      <c r="T50" s="286">
        <v>92907.988</v>
      </c>
      <c r="U50" s="286">
        <v>102942.706</v>
      </c>
      <c r="V50" s="286">
        <v>105369.811</v>
      </c>
      <c r="W50" s="286">
        <v>106377.021</v>
      </c>
      <c r="X50" s="286">
        <v>99804.258</v>
      </c>
      <c r="Y50" s="286">
        <v>96813.642</v>
      </c>
      <c r="Z50" s="286">
        <v>92828.901</v>
      </c>
      <c r="AA50" s="286">
        <v>105690.723</v>
      </c>
      <c r="AB50" s="286">
        <v>113193.762</v>
      </c>
      <c r="AC50" s="287">
        <v>107541.12</v>
      </c>
      <c r="AD50" s="287">
        <v>108225.8</v>
      </c>
      <c r="AE50" s="286">
        <v>111741.697</v>
      </c>
      <c r="AF50" s="286">
        <v>111581.545</v>
      </c>
      <c r="AG50" s="286">
        <v>120914.454</v>
      </c>
    </row>
    <row r="51" spans="1:33" ht="12.75">
      <c r="A51" s="219" t="s">
        <v>53</v>
      </c>
      <c r="B51" s="299" t="s">
        <v>4</v>
      </c>
      <c r="C51" s="299" t="s">
        <v>4</v>
      </c>
      <c r="D51" s="299" t="s">
        <v>4</v>
      </c>
      <c r="E51" s="299" t="s">
        <v>4</v>
      </c>
      <c r="F51" s="299" t="s">
        <v>4</v>
      </c>
      <c r="G51" s="299" t="s">
        <v>4</v>
      </c>
      <c r="H51" s="299" t="s">
        <v>4</v>
      </c>
      <c r="I51" s="299" t="s">
        <v>4</v>
      </c>
      <c r="J51" s="299" t="s">
        <v>4</v>
      </c>
      <c r="K51" s="299" t="s">
        <v>4</v>
      </c>
      <c r="L51" s="299" t="s">
        <v>4</v>
      </c>
      <c r="M51" s="299" t="s">
        <v>4</v>
      </c>
      <c r="N51" s="299" t="s">
        <v>4</v>
      </c>
      <c r="O51" s="299" t="s">
        <v>4</v>
      </c>
      <c r="P51" s="299" t="s">
        <v>4</v>
      </c>
      <c r="Q51" s="299" t="s">
        <v>4</v>
      </c>
      <c r="R51" s="299" t="s">
        <v>4</v>
      </c>
      <c r="S51" s="299" t="s">
        <v>4</v>
      </c>
      <c r="T51" s="299" t="s">
        <v>4</v>
      </c>
      <c r="U51" s="299" t="s">
        <v>4</v>
      </c>
      <c r="V51" s="299" t="s">
        <v>4</v>
      </c>
      <c r="W51" s="299" t="s">
        <v>4</v>
      </c>
      <c r="X51" s="299" t="s">
        <v>4</v>
      </c>
      <c r="Y51" s="285">
        <v>177859.919</v>
      </c>
      <c r="Z51" s="285">
        <v>189359.142</v>
      </c>
      <c r="AA51" s="285">
        <v>199357.982</v>
      </c>
      <c r="AB51" s="285">
        <v>206012.163</v>
      </c>
      <c r="AC51" s="285">
        <v>208988.959</v>
      </c>
      <c r="AD51" s="285">
        <v>207599.186</v>
      </c>
      <c r="AE51" s="285">
        <v>218005.212</v>
      </c>
      <c r="AF51" s="285">
        <v>209429.248</v>
      </c>
      <c r="AG51" s="285">
        <v>225594.926</v>
      </c>
    </row>
    <row r="52" spans="1:33" ht="12.75">
      <c r="A52" s="300"/>
      <c r="B52" s="299"/>
      <c r="C52" s="299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85"/>
      <c r="Z52" s="285"/>
      <c r="AA52" s="285"/>
      <c r="AB52" s="285"/>
      <c r="AC52" s="285"/>
      <c r="AD52" s="285"/>
      <c r="AE52" s="285"/>
      <c r="AF52" s="285"/>
      <c r="AG52" s="285"/>
    </row>
    <row r="53" spans="1:33" ht="12.75">
      <c r="A53" s="300"/>
      <c r="B53" s="299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85"/>
      <c r="Z53" s="285"/>
      <c r="AA53" s="285"/>
      <c r="AB53" s="285"/>
      <c r="AC53" s="285"/>
      <c r="AD53" s="285"/>
      <c r="AE53" s="285"/>
      <c r="AF53" s="285"/>
      <c r="AG53" s="285"/>
    </row>
    <row r="54" spans="1:3" ht="14">
      <c r="A54" s="213" t="s">
        <v>279</v>
      </c>
      <c r="B54" s="214"/>
      <c r="C54" s="214"/>
    </row>
    <row r="55" spans="1:4" ht="12.5">
      <c r="A55" s="215" t="s">
        <v>183</v>
      </c>
      <c r="B55" s="215" t="s">
        <v>184</v>
      </c>
      <c r="C55" s="214"/>
      <c r="D55" s="19"/>
    </row>
    <row r="56" spans="1:4" ht="12.5">
      <c r="A56" s="216" t="s">
        <v>280</v>
      </c>
      <c r="B56" s="214"/>
      <c r="C56" s="214"/>
      <c r="D56" s="19"/>
    </row>
    <row r="57" spans="1:4" ht="12.5">
      <c r="A57" s="216" t="s">
        <v>255</v>
      </c>
      <c r="B57" s="292" t="s">
        <v>279</v>
      </c>
      <c r="C57" s="214"/>
      <c r="D57" s="19"/>
    </row>
    <row r="58" spans="1:4" ht="12.5">
      <c r="A58" s="216" t="s">
        <v>256</v>
      </c>
      <c r="B58" s="216" t="s">
        <v>239</v>
      </c>
      <c r="C58" s="214"/>
      <c r="D58" s="19"/>
    </row>
    <row r="59" spans="1:4" ht="12.5">
      <c r="A59" s="214"/>
      <c r="B59" s="214"/>
      <c r="C59" s="214"/>
      <c r="D59" s="19"/>
    </row>
    <row r="60" spans="1:4" ht="12.5">
      <c r="A60" s="292" t="s">
        <v>257</v>
      </c>
      <c r="B60" s="214"/>
      <c r="C60" s="216" t="s">
        <v>258</v>
      </c>
      <c r="D60" s="19"/>
    </row>
    <row r="61" spans="1:4" ht="12.5">
      <c r="A61" s="292" t="s">
        <v>260</v>
      </c>
      <c r="B61" s="214"/>
      <c r="C61" s="216" t="s">
        <v>281</v>
      </c>
      <c r="D61" s="19"/>
    </row>
    <row r="62" spans="1:4" ht="12.5">
      <c r="A62" s="292" t="s">
        <v>282</v>
      </c>
      <c r="B62" s="214"/>
      <c r="C62" s="216" t="s">
        <v>48</v>
      </c>
      <c r="D62" s="19"/>
    </row>
    <row r="63" spans="1:4" ht="12.5">
      <c r="A63" s="292" t="s">
        <v>283</v>
      </c>
      <c r="B63" s="214"/>
      <c r="C63" s="216" t="s">
        <v>48</v>
      </c>
      <c r="D63" s="19"/>
    </row>
    <row r="64" spans="1:4" ht="12.75">
      <c r="A64" s="19"/>
      <c r="B64" s="19"/>
      <c r="C64" s="19"/>
      <c r="D64" s="19"/>
    </row>
    <row r="65" spans="1:33" ht="12.75">
      <c r="A65" s="18" t="s">
        <v>46</v>
      </c>
      <c r="B65" s="60">
        <v>1990</v>
      </c>
      <c r="C65" s="60">
        <v>1991</v>
      </c>
      <c r="D65" s="60">
        <v>1992</v>
      </c>
      <c r="E65" s="60">
        <v>1993</v>
      </c>
      <c r="F65" s="60">
        <v>1994</v>
      </c>
      <c r="G65" s="60">
        <v>1995</v>
      </c>
      <c r="H65" s="60">
        <v>1996</v>
      </c>
      <c r="I65" s="60">
        <v>1997</v>
      </c>
      <c r="J65" s="60">
        <v>1998</v>
      </c>
      <c r="K65" s="60">
        <v>1999</v>
      </c>
      <c r="L65" s="60">
        <v>2000</v>
      </c>
      <c r="M65" s="60">
        <v>2001</v>
      </c>
      <c r="N65" s="60">
        <v>2002</v>
      </c>
      <c r="O65" s="60">
        <v>2003</v>
      </c>
      <c r="P65" s="60">
        <v>2004</v>
      </c>
      <c r="Q65" s="60">
        <v>2005</v>
      </c>
      <c r="R65" s="60">
        <v>2006</v>
      </c>
      <c r="S65" s="60">
        <v>2007</v>
      </c>
      <c r="T65" s="60">
        <v>2008</v>
      </c>
      <c r="U65" s="60">
        <v>2009</v>
      </c>
      <c r="V65" s="60">
        <v>2010</v>
      </c>
      <c r="W65" s="60">
        <v>2011</v>
      </c>
      <c r="X65" s="60">
        <v>2012</v>
      </c>
      <c r="Y65" s="60">
        <v>2013</v>
      </c>
      <c r="Z65" s="60">
        <v>2014</v>
      </c>
      <c r="AA65" s="60">
        <v>2015</v>
      </c>
      <c r="AB65" s="60">
        <v>2016</v>
      </c>
      <c r="AC65" s="60">
        <v>2017</v>
      </c>
      <c r="AD65" s="60">
        <v>2018</v>
      </c>
      <c r="AE65" s="60">
        <v>2019</v>
      </c>
      <c r="AF65" s="60">
        <v>2020</v>
      </c>
      <c r="AG65" s="60">
        <v>2021</v>
      </c>
    </row>
    <row r="66" spans="1:33" ht="12.75">
      <c r="A66" s="219" t="s">
        <v>128</v>
      </c>
      <c r="B66" s="299">
        <v>418030739</v>
      </c>
      <c r="C66" s="299">
        <v>419504036</v>
      </c>
      <c r="D66" s="299">
        <v>420413536</v>
      </c>
      <c r="E66" s="299">
        <v>421912578</v>
      </c>
      <c r="F66" s="299">
        <v>423104986</v>
      </c>
      <c r="G66" s="299">
        <v>423960534</v>
      </c>
      <c r="H66" s="299">
        <v>424641798</v>
      </c>
      <c r="I66" s="299">
        <v>425273491</v>
      </c>
      <c r="J66" s="299">
        <v>427482962</v>
      </c>
      <c r="K66" s="299">
        <v>427998269</v>
      </c>
      <c r="L66" s="299">
        <v>428473834</v>
      </c>
      <c r="M66" s="299">
        <v>429240746</v>
      </c>
      <c r="N66" s="299">
        <v>429723142</v>
      </c>
      <c r="O66" s="299">
        <v>431190184</v>
      </c>
      <c r="P66" s="299">
        <v>432762039</v>
      </c>
      <c r="Q66" s="299">
        <v>434416272</v>
      </c>
      <c r="R66" s="299">
        <v>435816236</v>
      </c>
      <c r="S66" s="299">
        <v>437227496</v>
      </c>
      <c r="T66" s="299">
        <v>438725386</v>
      </c>
      <c r="U66" s="299">
        <v>440047892</v>
      </c>
      <c r="V66" s="299">
        <v>440660421</v>
      </c>
      <c r="W66" s="299">
        <v>439942305</v>
      </c>
      <c r="X66" s="299">
        <v>440552661</v>
      </c>
      <c r="Y66" s="299">
        <v>441257711</v>
      </c>
      <c r="Z66" s="299">
        <v>442883888</v>
      </c>
      <c r="AA66" s="299">
        <v>443666812</v>
      </c>
      <c r="AB66" s="299">
        <v>444802830</v>
      </c>
      <c r="AC66" s="299">
        <v>445534430</v>
      </c>
      <c r="AD66" s="299">
        <v>446208557</v>
      </c>
      <c r="AE66" s="299">
        <v>446446444</v>
      </c>
      <c r="AF66" s="299">
        <v>447319916</v>
      </c>
      <c r="AG66" s="299">
        <v>447207489</v>
      </c>
    </row>
    <row r="67" spans="1:33" ht="12.75">
      <c r="A67" s="219" t="s">
        <v>12</v>
      </c>
      <c r="B67" s="298">
        <v>9947782</v>
      </c>
      <c r="C67" s="298">
        <v>9986975</v>
      </c>
      <c r="D67" s="298">
        <v>10021997</v>
      </c>
      <c r="E67" s="298">
        <v>10068319</v>
      </c>
      <c r="F67" s="298">
        <v>10100631</v>
      </c>
      <c r="G67" s="298">
        <v>10130574</v>
      </c>
      <c r="H67" s="298">
        <v>10143047</v>
      </c>
      <c r="I67" s="298">
        <v>10170226</v>
      </c>
      <c r="J67" s="298">
        <v>10192264</v>
      </c>
      <c r="K67" s="298">
        <v>10213752</v>
      </c>
      <c r="L67" s="298">
        <v>10239085</v>
      </c>
      <c r="M67" s="298">
        <v>10263414</v>
      </c>
      <c r="N67" s="298">
        <v>10309725</v>
      </c>
      <c r="O67" s="298">
        <v>10355844</v>
      </c>
      <c r="P67" s="298">
        <v>10396421</v>
      </c>
      <c r="Q67" s="298">
        <v>10445852</v>
      </c>
      <c r="R67" s="298">
        <v>10511382</v>
      </c>
      <c r="S67" s="298">
        <v>10584534</v>
      </c>
      <c r="T67" s="298">
        <v>10666866</v>
      </c>
      <c r="U67" s="298">
        <v>10753080</v>
      </c>
      <c r="V67" s="298">
        <v>10839905</v>
      </c>
      <c r="W67" s="298">
        <v>11000638</v>
      </c>
      <c r="X67" s="298">
        <v>11075889</v>
      </c>
      <c r="Y67" s="298">
        <v>11137974</v>
      </c>
      <c r="Z67" s="298">
        <v>11180840</v>
      </c>
      <c r="AA67" s="298">
        <v>11237274</v>
      </c>
      <c r="AB67" s="298">
        <v>11311117</v>
      </c>
      <c r="AC67" s="298">
        <v>11351727</v>
      </c>
      <c r="AD67" s="298">
        <v>11398589</v>
      </c>
      <c r="AE67" s="298">
        <v>11455519</v>
      </c>
      <c r="AF67" s="298">
        <v>11522440</v>
      </c>
      <c r="AG67" s="298">
        <v>11554767</v>
      </c>
    </row>
    <row r="68" spans="1:33" ht="12.75">
      <c r="A68" s="219" t="s">
        <v>13</v>
      </c>
      <c r="B68" s="299">
        <v>8767308</v>
      </c>
      <c r="C68" s="299">
        <v>8669269</v>
      </c>
      <c r="D68" s="299">
        <v>8595465</v>
      </c>
      <c r="E68" s="299">
        <v>8484863</v>
      </c>
      <c r="F68" s="299">
        <v>8459763</v>
      </c>
      <c r="G68" s="299">
        <v>8427418</v>
      </c>
      <c r="H68" s="299">
        <v>8384715</v>
      </c>
      <c r="I68" s="299">
        <v>8340936</v>
      </c>
      <c r="J68" s="299">
        <v>8283200</v>
      </c>
      <c r="K68" s="299">
        <v>8230371</v>
      </c>
      <c r="L68" s="299">
        <v>8190876</v>
      </c>
      <c r="M68" s="299">
        <v>8149468</v>
      </c>
      <c r="N68" s="299">
        <v>7868815</v>
      </c>
      <c r="O68" s="299">
        <v>7805506</v>
      </c>
      <c r="P68" s="299">
        <v>7745147</v>
      </c>
      <c r="Q68" s="299">
        <v>7688573</v>
      </c>
      <c r="R68" s="299">
        <v>7629371</v>
      </c>
      <c r="S68" s="299">
        <v>7572673</v>
      </c>
      <c r="T68" s="299">
        <v>7518002</v>
      </c>
      <c r="U68" s="299">
        <v>7467119</v>
      </c>
      <c r="V68" s="299">
        <v>7421766</v>
      </c>
      <c r="W68" s="299">
        <v>7369431</v>
      </c>
      <c r="X68" s="299">
        <v>7327224</v>
      </c>
      <c r="Y68" s="299">
        <v>7284552</v>
      </c>
      <c r="Z68" s="299">
        <v>7245677</v>
      </c>
      <c r="AA68" s="299">
        <v>7202198</v>
      </c>
      <c r="AB68" s="299">
        <v>7153784</v>
      </c>
      <c r="AC68" s="299">
        <v>7101859</v>
      </c>
      <c r="AD68" s="299">
        <v>7050034</v>
      </c>
      <c r="AE68" s="299">
        <v>7000039</v>
      </c>
      <c r="AF68" s="299">
        <v>6951482</v>
      </c>
      <c r="AG68" s="299">
        <v>6916548</v>
      </c>
    </row>
    <row r="69" spans="1:33" ht="12.75">
      <c r="A69" s="219" t="s">
        <v>100</v>
      </c>
      <c r="B69" s="298">
        <v>10362102</v>
      </c>
      <c r="C69" s="298">
        <v>10304607</v>
      </c>
      <c r="D69" s="298">
        <v>10312548</v>
      </c>
      <c r="E69" s="298">
        <v>10325697</v>
      </c>
      <c r="F69" s="298">
        <v>10334013</v>
      </c>
      <c r="G69" s="298">
        <v>10333161</v>
      </c>
      <c r="H69" s="298">
        <v>10321344</v>
      </c>
      <c r="I69" s="298">
        <v>10309137</v>
      </c>
      <c r="J69" s="298">
        <v>10299125</v>
      </c>
      <c r="K69" s="298">
        <v>10289621</v>
      </c>
      <c r="L69" s="298">
        <v>10278098</v>
      </c>
      <c r="M69" s="298">
        <v>10232027</v>
      </c>
      <c r="N69" s="298">
        <v>10201182</v>
      </c>
      <c r="O69" s="298">
        <v>10192649</v>
      </c>
      <c r="P69" s="298">
        <v>10195347</v>
      </c>
      <c r="Q69" s="298">
        <v>10198855</v>
      </c>
      <c r="R69" s="298">
        <v>10223577</v>
      </c>
      <c r="S69" s="298">
        <v>10254233</v>
      </c>
      <c r="T69" s="298">
        <v>10343422</v>
      </c>
      <c r="U69" s="298">
        <v>10425783</v>
      </c>
      <c r="V69" s="298">
        <v>10462088</v>
      </c>
      <c r="W69" s="298">
        <v>10486731</v>
      </c>
      <c r="X69" s="298">
        <v>10505445</v>
      </c>
      <c r="Y69" s="298">
        <v>10516125</v>
      </c>
      <c r="Z69" s="298">
        <v>10512419</v>
      </c>
      <c r="AA69" s="298">
        <v>10538275</v>
      </c>
      <c r="AB69" s="298">
        <v>10553843</v>
      </c>
      <c r="AC69" s="298">
        <v>10578820</v>
      </c>
      <c r="AD69" s="298">
        <v>10610055</v>
      </c>
      <c r="AE69" s="298">
        <v>10649800</v>
      </c>
      <c r="AF69" s="298">
        <v>10693939</v>
      </c>
      <c r="AG69" s="298">
        <v>10701777</v>
      </c>
    </row>
    <row r="70" spans="1:33" ht="12.75">
      <c r="A70" s="219" t="s">
        <v>14</v>
      </c>
      <c r="B70" s="299">
        <v>5135409</v>
      </c>
      <c r="C70" s="299">
        <v>5146469</v>
      </c>
      <c r="D70" s="299">
        <v>5162126</v>
      </c>
      <c r="E70" s="299">
        <v>5180614</v>
      </c>
      <c r="F70" s="299">
        <v>5196642</v>
      </c>
      <c r="G70" s="299">
        <v>5215718</v>
      </c>
      <c r="H70" s="299">
        <v>5251027</v>
      </c>
      <c r="I70" s="299">
        <v>5275121</v>
      </c>
      <c r="J70" s="299">
        <v>5294860</v>
      </c>
      <c r="K70" s="299">
        <v>5313577</v>
      </c>
      <c r="L70" s="299">
        <v>5330020</v>
      </c>
      <c r="M70" s="299">
        <v>5349212</v>
      </c>
      <c r="N70" s="299">
        <v>5368354</v>
      </c>
      <c r="O70" s="299">
        <v>5383507</v>
      </c>
      <c r="P70" s="299">
        <v>5397640</v>
      </c>
      <c r="Q70" s="299">
        <v>5411405</v>
      </c>
      <c r="R70" s="299">
        <v>5427459</v>
      </c>
      <c r="S70" s="299">
        <v>5447084</v>
      </c>
      <c r="T70" s="299">
        <v>5475791</v>
      </c>
      <c r="U70" s="299">
        <v>5511451</v>
      </c>
      <c r="V70" s="299">
        <v>5534738</v>
      </c>
      <c r="W70" s="299">
        <v>5560628</v>
      </c>
      <c r="X70" s="299">
        <v>5580516</v>
      </c>
      <c r="Y70" s="299">
        <v>5602628</v>
      </c>
      <c r="Z70" s="299">
        <v>5627235</v>
      </c>
      <c r="AA70" s="299">
        <v>5659715</v>
      </c>
      <c r="AB70" s="299">
        <v>5707251</v>
      </c>
      <c r="AC70" s="299">
        <v>5748769</v>
      </c>
      <c r="AD70" s="299">
        <v>5781190</v>
      </c>
      <c r="AE70" s="299">
        <v>5806081</v>
      </c>
      <c r="AF70" s="299">
        <v>5822763</v>
      </c>
      <c r="AG70" s="299">
        <v>5840045</v>
      </c>
    </row>
    <row r="71" spans="1:33" ht="12.75">
      <c r="A71" s="219" t="s">
        <v>15</v>
      </c>
      <c r="B71" s="298">
        <v>62679035</v>
      </c>
      <c r="C71" s="298">
        <v>79753227</v>
      </c>
      <c r="D71" s="298">
        <v>80274564</v>
      </c>
      <c r="E71" s="298">
        <v>80974632</v>
      </c>
      <c r="F71" s="298">
        <v>81338093</v>
      </c>
      <c r="G71" s="298">
        <v>81538603</v>
      </c>
      <c r="H71" s="298">
        <v>81817499</v>
      </c>
      <c r="I71" s="298">
        <v>82012162</v>
      </c>
      <c r="J71" s="298">
        <v>82057379</v>
      </c>
      <c r="K71" s="298">
        <v>82037011</v>
      </c>
      <c r="L71" s="298">
        <v>82163475</v>
      </c>
      <c r="M71" s="298">
        <v>82259540</v>
      </c>
      <c r="N71" s="298">
        <v>82440309</v>
      </c>
      <c r="O71" s="298">
        <v>82536680</v>
      </c>
      <c r="P71" s="298">
        <v>82531671</v>
      </c>
      <c r="Q71" s="298">
        <v>82500849</v>
      </c>
      <c r="R71" s="298">
        <v>82437995</v>
      </c>
      <c r="S71" s="298">
        <v>82314906</v>
      </c>
      <c r="T71" s="298">
        <v>82217837</v>
      </c>
      <c r="U71" s="298">
        <v>82002356</v>
      </c>
      <c r="V71" s="298">
        <v>81802257</v>
      </c>
      <c r="W71" s="298">
        <v>80222065</v>
      </c>
      <c r="X71" s="298">
        <v>80327900</v>
      </c>
      <c r="Y71" s="298">
        <v>80523746</v>
      </c>
      <c r="Z71" s="298">
        <v>80767463</v>
      </c>
      <c r="AA71" s="298">
        <v>81197537</v>
      </c>
      <c r="AB71" s="298">
        <v>82175684</v>
      </c>
      <c r="AC71" s="298">
        <v>82521653</v>
      </c>
      <c r="AD71" s="298">
        <v>82792351</v>
      </c>
      <c r="AE71" s="298">
        <v>83019213</v>
      </c>
      <c r="AF71" s="298">
        <v>83166711</v>
      </c>
      <c r="AG71" s="298">
        <v>83155031</v>
      </c>
    </row>
    <row r="72" spans="1:33" ht="12.75">
      <c r="A72" s="219" t="s">
        <v>16</v>
      </c>
      <c r="B72" s="299">
        <v>1570599</v>
      </c>
      <c r="C72" s="299">
        <v>1567749</v>
      </c>
      <c r="D72" s="299">
        <v>1554878</v>
      </c>
      <c r="E72" s="299">
        <v>1511303</v>
      </c>
      <c r="F72" s="299">
        <v>1476952</v>
      </c>
      <c r="G72" s="299">
        <v>1448075</v>
      </c>
      <c r="H72" s="299">
        <v>1425192</v>
      </c>
      <c r="I72" s="299">
        <v>1405996</v>
      </c>
      <c r="J72" s="299">
        <v>1393074</v>
      </c>
      <c r="K72" s="299">
        <v>1379237</v>
      </c>
      <c r="L72" s="299">
        <v>1401250</v>
      </c>
      <c r="M72" s="299">
        <v>1392720</v>
      </c>
      <c r="N72" s="299">
        <v>1383510</v>
      </c>
      <c r="O72" s="299">
        <v>1375190</v>
      </c>
      <c r="P72" s="299">
        <v>1366250</v>
      </c>
      <c r="Q72" s="299">
        <v>1358850</v>
      </c>
      <c r="R72" s="299">
        <v>1350700</v>
      </c>
      <c r="S72" s="299">
        <v>1342920</v>
      </c>
      <c r="T72" s="299">
        <v>1338440</v>
      </c>
      <c r="U72" s="299">
        <v>1335740</v>
      </c>
      <c r="V72" s="299">
        <v>1333290</v>
      </c>
      <c r="W72" s="299">
        <v>1329660</v>
      </c>
      <c r="X72" s="299">
        <v>1325217</v>
      </c>
      <c r="Y72" s="299">
        <v>1320174</v>
      </c>
      <c r="Z72" s="299">
        <v>1315819</v>
      </c>
      <c r="AA72" s="299">
        <v>1314870</v>
      </c>
      <c r="AB72" s="299">
        <v>1315944</v>
      </c>
      <c r="AC72" s="299">
        <v>1315635</v>
      </c>
      <c r="AD72" s="299">
        <v>1319133</v>
      </c>
      <c r="AE72" s="299">
        <v>1324820</v>
      </c>
      <c r="AF72" s="299">
        <v>1328976</v>
      </c>
      <c r="AG72" s="299">
        <v>1330068</v>
      </c>
    </row>
    <row r="73" spans="1:33" ht="12.75">
      <c r="A73" s="219" t="s">
        <v>17</v>
      </c>
      <c r="B73" s="298">
        <v>3506970</v>
      </c>
      <c r="C73" s="298">
        <v>3520977</v>
      </c>
      <c r="D73" s="298">
        <v>3547492</v>
      </c>
      <c r="E73" s="298">
        <v>3569367</v>
      </c>
      <c r="F73" s="298">
        <v>3583154</v>
      </c>
      <c r="G73" s="298">
        <v>3597617</v>
      </c>
      <c r="H73" s="298">
        <v>3620065</v>
      </c>
      <c r="I73" s="298">
        <v>3654955</v>
      </c>
      <c r="J73" s="298">
        <v>3693386</v>
      </c>
      <c r="K73" s="298">
        <v>3732006</v>
      </c>
      <c r="L73" s="298">
        <v>3777565</v>
      </c>
      <c r="M73" s="298">
        <v>3832783</v>
      </c>
      <c r="N73" s="298">
        <v>3899702</v>
      </c>
      <c r="O73" s="298">
        <v>3964191</v>
      </c>
      <c r="P73" s="298">
        <v>4028851</v>
      </c>
      <c r="Q73" s="298">
        <v>4111672</v>
      </c>
      <c r="R73" s="298">
        <v>4208156</v>
      </c>
      <c r="S73" s="298">
        <v>4340118</v>
      </c>
      <c r="T73" s="298">
        <v>4457765</v>
      </c>
      <c r="U73" s="298">
        <v>4521322</v>
      </c>
      <c r="V73" s="298">
        <v>4549428</v>
      </c>
      <c r="W73" s="298">
        <v>4570881</v>
      </c>
      <c r="X73" s="298">
        <v>4589287</v>
      </c>
      <c r="Y73" s="298">
        <v>4609779</v>
      </c>
      <c r="Z73" s="298">
        <v>4637852</v>
      </c>
      <c r="AA73" s="298">
        <v>4677627</v>
      </c>
      <c r="AB73" s="298">
        <v>4726286</v>
      </c>
      <c r="AC73" s="298">
        <v>4784383</v>
      </c>
      <c r="AD73" s="298">
        <v>4830392</v>
      </c>
      <c r="AE73" s="298">
        <v>4904240</v>
      </c>
      <c r="AF73" s="298">
        <v>4964440</v>
      </c>
      <c r="AG73" s="298">
        <v>5006324</v>
      </c>
    </row>
    <row r="74" spans="1:33" ht="12.75">
      <c r="A74" s="219" t="s">
        <v>18</v>
      </c>
      <c r="B74" s="299">
        <v>10120892</v>
      </c>
      <c r="C74" s="299">
        <v>10272691</v>
      </c>
      <c r="D74" s="299">
        <v>10367163</v>
      </c>
      <c r="E74" s="299">
        <v>10430958</v>
      </c>
      <c r="F74" s="299">
        <v>10489871</v>
      </c>
      <c r="G74" s="299">
        <v>10535973</v>
      </c>
      <c r="H74" s="299">
        <v>10588332</v>
      </c>
      <c r="I74" s="299">
        <v>10629267</v>
      </c>
      <c r="J74" s="299">
        <v>10693250</v>
      </c>
      <c r="K74" s="299">
        <v>10747768</v>
      </c>
      <c r="L74" s="299">
        <v>10775627</v>
      </c>
      <c r="M74" s="299">
        <v>10835989</v>
      </c>
      <c r="N74" s="299">
        <v>10888274</v>
      </c>
      <c r="O74" s="299">
        <v>10915770</v>
      </c>
      <c r="P74" s="299">
        <v>10940369</v>
      </c>
      <c r="Q74" s="299">
        <v>10969912</v>
      </c>
      <c r="R74" s="299">
        <v>11004716</v>
      </c>
      <c r="S74" s="299">
        <v>11036008</v>
      </c>
      <c r="T74" s="299">
        <v>11060937</v>
      </c>
      <c r="U74" s="299">
        <v>11094745</v>
      </c>
      <c r="V74" s="299">
        <v>11119289</v>
      </c>
      <c r="W74" s="299">
        <v>11123392</v>
      </c>
      <c r="X74" s="299">
        <v>11086406</v>
      </c>
      <c r="Y74" s="299">
        <v>11003615</v>
      </c>
      <c r="Z74" s="299">
        <v>10926807</v>
      </c>
      <c r="AA74" s="299">
        <v>10858018</v>
      </c>
      <c r="AB74" s="299">
        <v>10783748</v>
      </c>
      <c r="AC74" s="299">
        <v>10768193</v>
      </c>
      <c r="AD74" s="299">
        <v>10741165</v>
      </c>
      <c r="AE74" s="299">
        <v>10724599</v>
      </c>
      <c r="AF74" s="299">
        <v>10718565</v>
      </c>
      <c r="AG74" s="299">
        <v>10678632</v>
      </c>
    </row>
    <row r="75" spans="1:33" ht="12.75">
      <c r="A75" s="219" t="s">
        <v>19</v>
      </c>
      <c r="B75" s="298">
        <v>38853227</v>
      </c>
      <c r="C75" s="298">
        <v>38881416</v>
      </c>
      <c r="D75" s="298">
        <v>39051336</v>
      </c>
      <c r="E75" s="298">
        <v>39264034</v>
      </c>
      <c r="F75" s="298">
        <v>39458489</v>
      </c>
      <c r="G75" s="298">
        <v>39639726</v>
      </c>
      <c r="H75" s="298">
        <v>39808374</v>
      </c>
      <c r="I75" s="298">
        <v>39971329</v>
      </c>
      <c r="J75" s="298">
        <v>40143449</v>
      </c>
      <c r="K75" s="298">
        <v>40303568</v>
      </c>
      <c r="L75" s="298">
        <v>40470182</v>
      </c>
      <c r="M75" s="298">
        <v>40665545</v>
      </c>
      <c r="N75" s="298">
        <v>41035278</v>
      </c>
      <c r="O75" s="298">
        <v>41827838</v>
      </c>
      <c r="P75" s="298">
        <v>42547451</v>
      </c>
      <c r="Q75" s="298">
        <v>43296338</v>
      </c>
      <c r="R75" s="298">
        <v>44009971</v>
      </c>
      <c r="S75" s="298">
        <v>44784666</v>
      </c>
      <c r="T75" s="298">
        <v>45668939</v>
      </c>
      <c r="U75" s="298">
        <v>46239273</v>
      </c>
      <c r="V75" s="298">
        <v>46486619</v>
      </c>
      <c r="W75" s="298">
        <v>46667174</v>
      </c>
      <c r="X75" s="298">
        <v>46818219</v>
      </c>
      <c r="Y75" s="298">
        <v>46727890</v>
      </c>
      <c r="Z75" s="298">
        <v>46512199</v>
      </c>
      <c r="AA75" s="298">
        <v>46449565</v>
      </c>
      <c r="AB75" s="298">
        <v>46440099</v>
      </c>
      <c r="AC75" s="298">
        <v>46528024</v>
      </c>
      <c r="AD75" s="298">
        <v>46658447</v>
      </c>
      <c r="AE75" s="298">
        <v>46937060</v>
      </c>
      <c r="AF75" s="298">
        <v>47332614</v>
      </c>
      <c r="AG75" s="298">
        <v>47398695</v>
      </c>
    </row>
    <row r="76" spans="1:33" ht="12.75">
      <c r="A76" s="219" t="s">
        <v>20</v>
      </c>
      <c r="B76" s="299" t="s">
        <v>4</v>
      </c>
      <c r="C76" s="299">
        <v>58313439</v>
      </c>
      <c r="D76" s="299">
        <v>58604851</v>
      </c>
      <c r="E76" s="299">
        <v>58885929</v>
      </c>
      <c r="F76" s="299">
        <v>59104320</v>
      </c>
      <c r="G76" s="299">
        <v>59315139</v>
      </c>
      <c r="H76" s="299">
        <v>59522297</v>
      </c>
      <c r="I76" s="299">
        <v>59726386</v>
      </c>
      <c r="J76" s="299">
        <v>59934884</v>
      </c>
      <c r="K76" s="299">
        <v>60158533</v>
      </c>
      <c r="L76" s="299">
        <v>60545022</v>
      </c>
      <c r="M76" s="299">
        <v>60979315</v>
      </c>
      <c r="N76" s="299">
        <v>61424036</v>
      </c>
      <c r="O76" s="299">
        <v>61864088</v>
      </c>
      <c r="P76" s="299">
        <v>62292241</v>
      </c>
      <c r="Q76" s="299">
        <v>62772870</v>
      </c>
      <c r="R76" s="299">
        <v>63229635</v>
      </c>
      <c r="S76" s="299">
        <v>63645065</v>
      </c>
      <c r="T76" s="299">
        <v>64007193</v>
      </c>
      <c r="U76" s="299">
        <v>64350226</v>
      </c>
      <c r="V76" s="299">
        <v>64658856</v>
      </c>
      <c r="W76" s="299">
        <v>64978721</v>
      </c>
      <c r="X76" s="299">
        <v>65276983</v>
      </c>
      <c r="Y76" s="299">
        <v>65600350</v>
      </c>
      <c r="Z76" s="299">
        <v>66165980</v>
      </c>
      <c r="AA76" s="299">
        <v>66458153</v>
      </c>
      <c r="AB76" s="299">
        <v>66638391</v>
      </c>
      <c r="AC76" s="299">
        <v>66809816</v>
      </c>
      <c r="AD76" s="299">
        <v>67026224</v>
      </c>
      <c r="AE76" s="299">
        <v>67177636</v>
      </c>
      <c r="AF76" s="299">
        <v>67320216</v>
      </c>
      <c r="AG76" s="299">
        <v>67656682</v>
      </c>
    </row>
    <row r="77" spans="1:33" ht="12.75">
      <c r="A77" s="219" t="s">
        <v>21</v>
      </c>
      <c r="B77" s="298">
        <v>4772556</v>
      </c>
      <c r="C77" s="298">
        <v>4782179</v>
      </c>
      <c r="D77" s="298">
        <v>4595865</v>
      </c>
      <c r="E77" s="298">
        <v>4555771</v>
      </c>
      <c r="F77" s="298">
        <v>4645155</v>
      </c>
      <c r="G77" s="298">
        <v>4658893</v>
      </c>
      <c r="H77" s="298">
        <v>4581167</v>
      </c>
      <c r="I77" s="298">
        <v>4533028</v>
      </c>
      <c r="J77" s="298">
        <v>4536812</v>
      </c>
      <c r="K77" s="298">
        <v>4527460</v>
      </c>
      <c r="L77" s="298">
        <v>4497735</v>
      </c>
      <c r="M77" s="298">
        <v>4295406</v>
      </c>
      <c r="N77" s="298">
        <v>4305494</v>
      </c>
      <c r="O77" s="298">
        <v>4305384</v>
      </c>
      <c r="P77" s="298">
        <v>4305725</v>
      </c>
      <c r="Q77" s="298">
        <v>4310861</v>
      </c>
      <c r="R77" s="298">
        <v>4312487</v>
      </c>
      <c r="S77" s="298">
        <v>4313530</v>
      </c>
      <c r="T77" s="298">
        <v>4311967</v>
      </c>
      <c r="U77" s="298">
        <v>4309796</v>
      </c>
      <c r="V77" s="298">
        <v>4302847</v>
      </c>
      <c r="W77" s="298">
        <v>4289857</v>
      </c>
      <c r="X77" s="298">
        <v>4275984</v>
      </c>
      <c r="Y77" s="298">
        <v>4262140</v>
      </c>
      <c r="Z77" s="298">
        <v>4246809</v>
      </c>
      <c r="AA77" s="298">
        <v>4225316</v>
      </c>
      <c r="AB77" s="298">
        <v>4190669</v>
      </c>
      <c r="AC77" s="298">
        <v>4154213</v>
      </c>
      <c r="AD77" s="298">
        <v>4105493</v>
      </c>
      <c r="AE77" s="298">
        <v>4076246</v>
      </c>
      <c r="AF77" s="298">
        <v>4058165</v>
      </c>
      <c r="AG77" s="298">
        <v>4036355</v>
      </c>
    </row>
    <row r="78" spans="1:33" ht="12.75">
      <c r="A78" s="219" t="s">
        <v>22</v>
      </c>
      <c r="B78" s="299">
        <v>56694360</v>
      </c>
      <c r="C78" s="299">
        <v>56744119</v>
      </c>
      <c r="D78" s="299">
        <v>56772923</v>
      </c>
      <c r="E78" s="299">
        <v>56821250</v>
      </c>
      <c r="F78" s="299">
        <v>56842392</v>
      </c>
      <c r="G78" s="299">
        <v>56844408</v>
      </c>
      <c r="H78" s="299">
        <v>56844197</v>
      </c>
      <c r="I78" s="299">
        <v>56876364</v>
      </c>
      <c r="J78" s="299">
        <v>56904379</v>
      </c>
      <c r="K78" s="299">
        <v>56909109</v>
      </c>
      <c r="L78" s="299">
        <v>56923524</v>
      </c>
      <c r="M78" s="299">
        <v>56960692</v>
      </c>
      <c r="N78" s="299">
        <v>56987507</v>
      </c>
      <c r="O78" s="299">
        <v>57130506</v>
      </c>
      <c r="P78" s="299">
        <v>57495900</v>
      </c>
      <c r="Q78" s="299">
        <v>57874753</v>
      </c>
      <c r="R78" s="299">
        <v>58064214</v>
      </c>
      <c r="S78" s="299">
        <v>58223744</v>
      </c>
      <c r="T78" s="299">
        <v>58652875</v>
      </c>
      <c r="U78" s="299">
        <v>59000586</v>
      </c>
      <c r="V78" s="299">
        <v>59190143</v>
      </c>
      <c r="W78" s="299">
        <v>59364690</v>
      </c>
      <c r="X78" s="299">
        <v>59394207</v>
      </c>
      <c r="Y78" s="299">
        <v>59685227</v>
      </c>
      <c r="Z78" s="299">
        <v>60782668</v>
      </c>
      <c r="AA78" s="299">
        <v>60795612</v>
      </c>
      <c r="AB78" s="299">
        <v>60665551</v>
      </c>
      <c r="AC78" s="299">
        <v>60589445</v>
      </c>
      <c r="AD78" s="299">
        <v>60483973</v>
      </c>
      <c r="AE78" s="299">
        <v>59816673</v>
      </c>
      <c r="AF78" s="299">
        <v>59641488</v>
      </c>
      <c r="AG78" s="299">
        <v>59236213</v>
      </c>
    </row>
    <row r="79" spans="1:33" ht="12.75">
      <c r="A79" s="219" t="s">
        <v>23</v>
      </c>
      <c r="B79" s="298">
        <v>572655</v>
      </c>
      <c r="C79" s="298">
        <v>587141</v>
      </c>
      <c r="D79" s="298">
        <v>603069</v>
      </c>
      <c r="E79" s="298">
        <v>619231</v>
      </c>
      <c r="F79" s="298">
        <v>632944</v>
      </c>
      <c r="G79" s="298">
        <v>645399</v>
      </c>
      <c r="H79" s="298">
        <v>656333</v>
      </c>
      <c r="I79" s="298">
        <v>666313</v>
      </c>
      <c r="J79" s="298">
        <v>675215</v>
      </c>
      <c r="K79" s="298">
        <v>682862</v>
      </c>
      <c r="L79" s="298">
        <v>690497</v>
      </c>
      <c r="M79" s="298">
        <v>697549</v>
      </c>
      <c r="N79" s="298">
        <v>705539</v>
      </c>
      <c r="O79" s="298">
        <v>713720</v>
      </c>
      <c r="P79" s="298">
        <v>722893</v>
      </c>
      <c r="Q79" s="298">
        <v>733067</v>
      </c>
      <c r="R79" s="298">
        <v>744013</v>
      </c>
      <c r="S79" s="298">
        <v>757916</v>
      </c>
      <c r="T79" s="298">
        <v>776333</v>
      </c>
      <c r="U79" s="298">
        <v>796930</v>
      </c>
      <c r="V79" s="298">
        <v>819140</v>
      </c>
      <c r="W79" s="298">
        <v>839751</v>
      </c>
      <c r="X79" s="298">
        <v>862011</v>
      </c>
      <c r="Y79" s="298">
        <v>865878</v>
      </c>
      <c r="Z79" s="298">
        <v>858000</v>
      </c>
      <c r="AA79" s="298">
        <v>847008</v>
      </c>
      <c r="AB79" s="298">
        <v>848319</v>
      </c>
      <c r="AC79" s="298">
        <v>854802</v>
      </c>
      <c r="AD79" s="298">
        <v>864236</v>
      </c>
      <c r="AE79" s="298">
        <v>875899</v>
      </c>
      <c r="AF79" s="298">
        <v>888005</v>
      </c>
      <c r="AG79" s="298">
        <v>896007</v>
      </c>
    </row>
    <row r="80" spans="1:33" ht="12.75">
      <c r="A80" s="219" t="s">
        <v>24</v>
      </c>
      <c r="B80" s="299">
        <v>2668140</v>
      </c>
      <c r="C80" s="299">
        <v>2658161</v>
      </c>
      <c r="D80" s="299">
        <v>2643000</v>
      </c>
      <c r="E80" s="299">
        <v>2585675</v>
      </c>
      <c r="F80" s="299">
        <v>2540904</v>
      </c>
      <c r="G80" s="299">
        <v>2500580</v>
      </c>
      <c r="H80" s="299">
        <v>2469531</v>
      </c>
      <c r="I80" s="299">
        <v>2444912</v>
      </c>
      <c r="J80" s="299">
        <v>2420789</v>
      </c>
      <c r="K80" s="299">
        <v>2399248</v>
      </c>
      <c r="L80" s="299">
        <v>2381715</v>
      </c>
      <c r="M80" s="299">
        <v>2353384</v>
      </c>
      <c r="N80" s="299">
        <v>2320956</v>
      </c>
      <c r="O80" s="299">
        <v>2299390</v>
      </c>
      <c r="P80" s="299">
        <v>2276520</v>
      </c>
      <c r="Q80" s="299">
        <v>2249724</v>
      </c>
      <c r="R80" s="299">
        <v>2227874</v>
      </c>
      <c r="S80" s="299">
        <v>2208840</v>
      </c>
      <c r="T80" s="299">
        <v>2191810</v>
      </c>
      <c r="U80" s="299">
        <v>2162834</v>
      </c>
      <c r="V80" s="299">
        <v>2120504</v>
      </c>
      <c r="W80" s="299">
        <v>2074605</v>
      </c>
      <c r="X80" s="299">
        <v>2044813</v>
      </c>
      <c r="Y80" s="299">
        <v>2023825</v>
      </c>
      <c r="Z80" s="299">
        <v>2001468</v>
      </c>
      <c r="AA80" s="299">
        <v>1986096</v>
      </c>
      <c r="AB80" s="299">
        <v>1968957</v>
      </c>
      <c r="AC80" s="299">
        <v>1950116</v>
      </c>
      <c r="AD80" s="299">
        <v>1934379</v>
      </c>
      <c r="AE80" s="299">
        <v>1919968</v>
      </c>
      <c r="AF80" s="299">
        <v>1907675</v>
      </c>
      <c r="AG80" s="299">
        <v>1893223</v>
      </c>
    </row>
    <row r="81" spans="1:33" ht="12.75">
      <c r="A81" s="219" t="s">
        <v>25</v>
      </c>
      <c r="B81" s="298">
        <v>3693708</v>
      </c>
      <c r="C81" s="298">
        <v>3701968</v>
      </c>
      <c r="D81" s="298">
        <v>3706299</v>
      </c>
      <c r="E81" s="298">
        <v>3693929</v>
      </c>
      <c r="F81" s="298">
        <v>3671296</v>
      </c>
      <c r="G81" s="298">
        <v>3642991</v>
      </c>
      <c r="H81" s="298">
        <v>3615212</v>
      </c>
      <c r="I81" s="298">
        <v>3588013</v>
      </c>
      <c r="J81" s="298">
        <v>3562261</v>
      </c>
      <c r="K81" s="298">
        <v>3536401</v>
      </c>
      <c r="L81" s="298">
        <v>3512074</v>
      </c>
      <c r="M81" s="298">
        <v>3486998</v>
      </c>
      <c r="N81" s="298">
        <v>3454637</v>
      </c>
      <c r="O81" s="298">
        <v>3431497</v>
      </c>
      <c r="P81" s="298">
        <v>3398929</v>
      </c>
      <c r="Q81" s="298">
        <v>3355220</v>
      </c>
      <c r="R81" s="298">
        <v>3289835</v>
      </c>
      <c r="S81" s="298">
        <v>3249983</v>
      </c>
      <c r="T81" s="298">
        <v>3212605</v>
      </c>
      <c r="U81" s="298">
        <v>3183856</v>
      </c>
      <c r="V81" s="298">
        <v>3141976</v>
      </c>
      <c r="W81" s="298">
        <v>3052588</v>
      </c>
      <c r="X81" s="298">
        <v>3003641</v>
      </c>
      <c r="Y81" s="298">
        <v>2971905</v>
      </c>
      <c r="Z81" s="298">
        <v>2943472</v>
      </c>
      <c r="AA81" s="298">
        <v>2921262</v>
      </c>
      <c r="AB81" s="298">
        <v>2888558</v>
      </c>
      <c r="AC81" s="298">
        <v>2847904</v>
      </c>
      <c r="AD81" s="298">
        <v>2808901</v>
      </c>
      <c r="AE81" s="298">
        <v>2794184</v>
      </c>
      <c r="AF81" s="298">
        <v>2794090</v>
      </c>
      <c r="AG81" s="298">
        <v>2795680</v>
      </c>
    </row>
    <row r="82" spans="1:33" ht="12.75">
      <c r="A82" s="219" t="s">
        <v>26</v>
      </c>
      <c r="B82" s="299">
        <v>379300</v>
      </c>
      <c r="C82" s="299">
        <v>384400</v>
      </c>
      <c r="D82" s="299">
        <v>389600</v>
      </c>
      <c r="E82" s="299">
        <v>394750</v>
      </c>
      <c r="F82" s="299">
        <v>400200</v>
      </c>
      <c r="G82" s="299">
        <v>405650</v>
      </c>
      <c r="H82" s="299">
        <v>411600</v>
      </c>
      <c r="I82" s="299">
        <v>416850</v>
      </c>
      <c r="J82" s="299">
        <v>422050</v>
      </c>
      <c r="K82" s="299">
        <v>427350</v>
      </c>
      <c r="L82" s="299">
        <v>433600</v>
      </c>
      <c r="M82" s="299">
        <v>439000</v>
      </c>
      <c r="N82" s="299">
        <v>444050</v>
      </c>
      <c r="O82" s="299">
        <v>448300</v>
      </c>
      <c r="P82" s="299">
        <v>454960</v>
      </c>
      <c r="Q82" s="299">
        <v>461230</v>
      </c>
      <c r="R82" s="299">
        <v>469086</v>
      </c>
      <c r="S82" s="299">
        <v>476187</v>
      </c>
      <c r="T82" s="299">
        <v>483799</v>
      </c>
      <c r="U82" s="299">
        <v>493500</v>
      </c>
      <c r="V82" s="299">
        <v>502066</v>
      </c>
      <c r="W82" s="299">
        <v>511840</v>
      </c>
      <c r="X82" s="299">
        <v>524853</v>
      </c>
      <c r="Y82" s="299">
        <v>537039</v>
      </c>
      <c r="Z82" s="299">
        <v>549680</v>
      </c>
      <c r="AA82" s="299">
        <v>562958</v>
      </c>
      <c r="AB82" s="299">
        <v>576249</v>
      </c>
      <c r="AC82" s="299">
        <v>590667</v>
      </c>
      <c r="AD82" s="299">
        <v>602005</v>
      </c>
      <c r="AE82" s="299">
        <v>613894</v>
      </c>
      <c r="AF82" s="299">
        <v>626108</v>
      </c>
      <c r="AG82" s="299">
        <v>634730</v>
      </c>
    </row>
    <row r="83" spans="1:33" ht="12.75">
      <c r="A83" s="219" t="s">
        <v>27</v>
      </c>
      <c r="B83" s="298">
        <v>10374823</v>
      </c>
      <c r="C83" s="298">
        <v>10373153</v>
      </c>
      <c r="D83" s="298">
        <v>10373647</v>
      </c>
      <c r="E83" s="298">
        <v>10365035</v>
      </c>
      <c r="F83" s="298">
        <v>10350010</v>
      </c>
      <c r="G83" s="298">
        <v>10336700</v>
      </c>
      <c r="H83" s="298">
        <v>10321229</v>
      </c>
      <c r="I83" s="298">
        <v>10301247</v>
      </c>
      <c r="J83" s="298">
        <v>10279724</v>
      </c>
      <c r="K83" s="298">
        <v>10253416</v>
      </c>
      <c r="L83" s="298">
        <v>10221644</v>
      </c>
      <c r="M83" s="298">
        <v>10200298</v>
      </c>
      <c r="N83" s="298">
        <v>10174853</v>
      </c>
      <c r="O83" s="298">
        <v>10142362</v>
      </c>
      <c r="P83" s="298">
        <v>10116742</v>
      </c>
      <c r="Q83" s="298">
        <v>10097549</v>
      </c>
      <c r="R83" s="298">
        <v>10076581</v>
      </c>
      <c r="S83" s="298">
        <v>10066158</v>
      </c>
      <c r="T83" s="298">
        <v>10045401</v>
      </c>
      <c r="U83" s="298">
        <v>10030975</v>
      </c>
      <c r="V83" s="298">
        <v>10014324</v>
      </c>
      <c r="W83" s="298">
        <v>9985722</v>
      </c>
      <c r="X83" s="298">
        <v>9931925</v>
      </c>
      <c r="Y83" s="298">
        <v>9908798</v>
      </c>
      <c r="Z83" s="298">
        <v>9877365</v>
      </c>
      <c r="AA83" s="298">
        <v>9855571</v>
      </c>
      <c r="AB83" s="298">
        <v>9830485</v>
      </c>
      <c r="AC83" s="298">
        <v>9797561</v>
      </c>
      <c r="AD83" s="298">
        <v>9778371</v>
      </c>
      <c r="AE83" s="298">
        <v>9772756</v>
      </c>
      <c r="AF83" s="298">
        <v>9769526</v>
      </c>
      <c r="AG83" s="298">
        <v>9730772</v>
      </c>
    </row>
    <row r="84" spans="1:33" ht="12.75">
      <c r="A84" s="219" t="s">
        <v>28</v>
      </c>
      <c r="B84" s="299">
        <v>352430</v>
      </c>
      <c r="C84" s="299">
        <v>361908</v>
      </c>
      <c r="D84" s="299">
        <v>365781</v>
      </c>
      <c r="E84" s="299">
        <v>369455</v>
      </c>
      <c r="F84" s="299">
        <v>373161</v>
      </c>
      <c r="G84" s="299">
        <v>376433</v>
      </c>
      <c r="H84" s="299">
        <v>378404</v>
      </c>
      <c r="I84" s="299">
        <v>381405</v>
      </c>
      <c r="J84" s="299">
        <v>384176</v>
      </c>
      <c r="K84" s="299">
        <v>386397</v>
      </c>
      <c r="L84" s="299">
        <v>388759</v>
      </c>
      <c r="M84" s="299">
        <v>391415</v>
      </c>
      <c r="N84" s="299">
        <v>394641</v>
      </c>
      <c r="O84" s="299">
        <v>397296</v>
      </c>
      <c r="P84" s="299">
        <v>399867</v>
      </c>
      <c r="Q84" s="299">
        <v>402668</v>
      </c>
      <c r="R84" s="299">
        <v>404999</v>
      </c>
      <c r="S84" s="299">
        <v>405616</v>
      </c>
      <c r="T84" s="299">
        <v>407832</v>
      </c>
      <c r="U84" s="299">
        <v>410926</v>
      </c>
      <c r="V84" s="299">
        <v>414027</v>
      </c>
      <c r="W84" s="299">
        <v>414989</v>
      </c>
      <c r="X84" s="299">
        <v>417546</v>
      </c>
      <c r="Y84" s="299">
        <v>422509</v>
      </c>
      <c r="Z84" s="299">
        <v>429424</v>
      </c>
      <c r="AA84" s="299">
        <v>439691</v>
      </c>
      <c r="AB84" s="299">
        <v>450415</v>
      </c>
      <c r="AC84" s="299">
        <v>460297</v>
      </c>
      <c r="AD84" s="299">
        <v>475701</v>
      </c>
      <c r="AE84" s="299">
        <v>493559</v>
      </c>
      <c r="AF84" s="299">
        <v>514564</v>
      </c>
      <c r="AG84" s="299">
        <v>516100</v>
      </c>
    </row>
    <row r="85" spans="1:33" ht="12.75">
      <c r="A85" s="219" t="s">
        <v>29</v>
      </c>
      <c r="B85" s="298">
        <v>14892574</v>
      </c>
      <c r="C85" s="298">
        <v>15010445</v>
      </c>
      <c r="D85" s="298">
        <v>15129150</v>
      </c>
      <c r="E85" s="298">
        <v>15239182</v>
      </c>
      <c r="F85" s="298">
        <v>15341553</v>
      </c>
      <c r="G85" s="298">
        <v>15424122</v>
      </c>
      <c r="H85" s="298">
        <v>15493889</v>
      </c>
      <c r="I85" s="298">
        <v>15567107</v>
      </c>
      <c r="J85" s="298">
        <v>15654192</v>
      </c>
      <c r="K85" s="298">
        <v>15760225</v>
      </c>
      <c r="L85" s="298">
        <v>15863950</v>
      </c>
      <c r="M85" s="298">
        <v>15987075</v>
      </c>
      <c r="N85" s="298">
        <v>16105285</v>
      </c>
      <c r="O85" s="298">
        <v>16192572</v>
      </c>
      <c r="P85" s="298">
        <v>16258032</v>
      </c>
      <c r="Q85" s="298">
        <v>16305526</v>
      </c>
      <c r="R85" s="298">
        <v>16334210</v>
      </c>
      <c r="S85" s="298">
        <v>16357992</v>
      </c>
      <c r="T85" s="298">
        <v>16405399</v>
      </c>
      <c r="U85" s="298">
        <v>16485787</v>
      </c>
      <c r="V85" s="298">
        <v>16574989</v>
      </c>
      <c r="W85" s="298">
        <v>16655799</v>
      </c>
      <c r="X85" s="298">
        <v>16730348</v>
      </c>
      <c r="Y85" s="298">
        <v>16779575</v>
      </c>
      <c r="Z85" s="298">
        <v>16829289</v>
      </c>
      <c r="AA85" s="298">
        <v>16900726</v>
      </c>
      <c r="AB85" s="298">
        <v>16979120</v>
      </c>
      <c r="AC85" s="298">
        <v>17081507</v>
      </c>
      <c r="AD85" s="298">
        <v>17181084</v>
      </c>
      <c r="AE85" s="298">
        <v>17282163</v>
      </c>
      <c r="AF85" s="298">
        <v>17407585</v>
      </c>
      <c r="AG85" s="298">
        <v>17475415</v>
      </c>
    </row>
    <row r="86" spans="1:33" ht="12.75">
      <c r="A86" s="219" t="s">
        <v>30</v>
      </c>
      <c r="B86" s="299">
        <v>7644818</v>
      </c>
      <c r="C86" s="299">
        <v>7710882</v>
      </c>
      <c r="D86" s="299">
        <v>7798899</v>
      </c>
      <c r="E86" s="299">
        <v>7882519</v>
      </c>
      <c r="F86" s="299">
        <v>7928746</v>
      </c>
      <c r="G86" s="299">
        <v>7943489</v>
      </c>
      <c r="H86" s="299">
        <v>7953067</v>
      </c>
      <c r="I86" s="299">
        <v>7964966</v>
      </c>
      <c r="J86" s="299">
        <v>7971116</v>
      </c>
      <c r="K86" s="299">
        <v>7982461</v>
      </c>
      <c r="L86" s="299">
        <v>8002186</v>
      </c>
      <c r="M86" s="299">
        <v>8020946</v>
      </c>
      <c r="N86" s="299">
        <v>8063640</v>
      </c>
      <c r="O86" s="299">
        <v>8100273</v>
      </c>
      <c r="P86" s="299">
        <v>8142573</v>
      </c>
      <c r="Q86" s="299">
        <v>8201359</v>
      </c>
      <c r="R86" s="299">
        <v>8254298</v>
      </c>
      <c r="S86" s="299">
        <v>8282984</v>
      </c>
      <c r="T86" s="299">
        <v>8307989</v>
      </c>
      <c r="U86" s="299">
        <v>8335003</v>
      </c>
      <c r="V86" s="299">
        <v>8351643</v>
      </c>
      <c r="W86" s="299">
        <v>8375164</v>
      </c>
      <c r="X86" s="299">
        <v>8408121</v>
      </c>
      <c r="Y86" s="299">
        <v>8451860</v>
      </c>
      <c r="Z86" s="299">
        <v>8507786</v>
      </c>
      <c r="AA86" s="299">
        <v>8584926</v>
      </c>
      <c r="AB86" s="299">
        <v>8700471</v>
      </c>
      <c r="AC86" s="299">
        <v>8772865</v>
      </c>
      <c r="AD86" s="299">
        <v>8822267</v>
      </c>
      <c r="AE86" s="299">
        <v>8858775</v>
      </c>
      <c r="AF86" s="299">
        <v>8901064</v>
      </c>
      <c r="AG86" s="299">
        <v>8932664</v>
      </c>
    </row>
    <row r="87" spans="1:33" ht="12.75">
      <c r="A87" s="219" t="s">
        <v>31</v>
      </c>
      <c r="B87" s="298">
        <v>38038403</v>
      </c>
      <c r="C87" s="298">
        <v>38183160</v>
      </c>
      <c r="D87" s="298">
        <v>38309226</v>
      </c>
      <c r="E87" s="298">
        <v>38418108</v>
      </c>
      <c r="F87" s="298">
        <v>38504707</v>
      </c>
      <c r="G87" s="298">
        <v>38580597</v>
      </c>
      <c r="H87" s="298">
        <v>38609399</v>
      </c>
      <c r="I87" s="298">
        <v>38639341</v>
      </c>
      <c r="J87" s="298">
        <v>38659979</v>
      </c>
      <c r="K87" s="298">
        <v>38666983</v>
      </c>
      <c r="L87" s="298">
        <v>38263303</v>
      </c>
      <c r="M87" s="298">
        <v>38253955</v>
      </c>
      <c r="N87" s="298">
        <v>38242197</v>
      </c>
      <c r="O87" s="298">
        <v>38218531</v>
      </c>
      <c r="P87" s="298">
        <v>38190608</v>
      </c>
      <c r="Q87" s="298">
        <v>38173835</v>
      </c>
      <c r="R87" s="298">
        <v>38157055</v>
      </c>
      <c r="S87" s="298">
        <v>38125479</v>
      </c>
      <c r="T87" s="298">
        <v>38115641</v>
      </c>
      <c r="U87" s="298">
        <v>38135876</v>
      </c>
      <c r="V87" s="298">
        <v>38022869</v>
      </c>
      <c r="W87" s="298">
        <v>38062718</v>
      </c>
      <c r="X87" s="298">
        <v>38063792</v>
      </c>
      <c r="Y87" s="298">
        <v>38062535</v>
      </c>
      <c r="Z87" s="298">
        <v>38017856</v>
      </c>
      <c r="AA87" s="298">
        <v>38005614</v>
      </c>
      <c r="AB87" s="298">
        <v>37967209</v>
      </c>
      <c r="AC87" s="298">
        <v>37972964</v>
      </c>
      <c r="AD87" s="298">
        <v>37976687</v>
      </c>
      <c r="AE87" s="298">
        <v>37972812</v>
      </c>
      <c r="AF87" s="298">
        <v>37958138</v>
      </c>
      <c r="AG87" s="298">
        <v>37840001</v>
      </c>
    </row>
    <row r="88" spans="1:33" ht="12.75">
      <c r="A88" s="219" t="s">
        <v>32</v>
      </c>
      <c r="B88" s="299">
        <v>9995995</v>
      </c>
      <c r="C88" s="299">
        <v>9970441</v>
      </c>
      <c r="D88" s="299">
        <v>9950029</v>
      </c>
      <c r="E88" s="299">
        <v>9954958</v>
      </c>
      <c r="F88" s="299">
        <v>9974391</v>
      </c>
      <c r="G88" s="299">
        <v>10008659</v>
      </c>
      <c r="H88" s="299">
        <v>10043693</v>
      </c>
      <c r="I88" s="299">
        <v>10084196</v>
      </c>
      <c r="J88" s="299">
        <v>10133758</v>
      </c>
      <c r="K88" s="299">
        <v>10186634</v>
      </c>
      <c r="L88" s="299">
        <v>10249022</v>
      </c>
      <c r="M88" s="299">
        <v>10330774</v>
      </c>
      <c r="N88" s="299">
        <v>10394669</v>
      </c>
      <c r="O88" s="299">
        <v>10444592</v>
      </c>
      <c r="P88" s="299">
        <v>10473050</v>
      </c>
      <c r="Q88" s="299">
        <v>10494672</v>
      </c>
      <c r="R88" s="299">
        <v>10511988</v>
      </c>
      <c r="S88" s="299">
        <v>10532588</v>
      </c>
      <c r="T88" s="299">
        <v>10553339</v>
      </c>
      <c r="U88" s="299">
        <v>10563014</v>
      </c>
      <c r="V88" s="299">
        <v>10573479</v>
      </c>
      <c r="W88" s="299">
        <v>10572721</v>
      </c>
      <c r="X88" s="299">
        <v>10542398</v>
      </c>
      <c r="Y88" s="299">
        <v>10487289</v>
      </c>
      <c r="Z88" s="299">
        <v>10427301</v>
      </c>
      <c r="AA88" s="299">
        <v>10374822</v>
      </c>
      <c r="AB88" s="299">
        <v>10341330</v>
      </c>
      <c r="AC88" s="299">
        <v>10309573</v>
      </c>
      <c r="AD88" s="299">
        <v>10291027</v>
      </c>
      <c r="AE88" s="299">
        <v>10276617</v>
      </c>
      <c r="AF88" s="299">
        <v>10295909</v>
      </c>
      <c r="AG88" s="299">
        <v>10298252</v>
      </c>
    </row>
    <row r="89" spans="1:33" ht="12.75">
      <c r="A89" s="219" t="s">
        <v>33</v>
      </c>
      <c r="B89" s="298">
        <v>23211395</v>
      </c>
      <c r="C89" s="298">
        <v>23192274</v>
      </c>
      <c r="D89" s="298">
        <v>22810035</v>
      </c>
      <c r="E89" s="298">
        <v>22778533</v>
      </c>
      <c r="F89" s="298">
        <v>22748027</v>
      </c>
      <c r="G89" s="298">
        <v>22712394</v>
      </c>
      <c r="H89" s="298">
        <v>22656145</v>
      </c>
      <c r="I89" s="298">
        <v>22581862</v>
      </c>
      <c r="J89" s="298">
        <v>22526093</v>
      </c>
      <c r="K89" s="298">
        <v>22488595</v>
      </c>
      <c r="L89" s="298">
        <v>22455485</v>
      </c>
      <c r="M89" s="298">
        <v>22430457</v>
      </c>
      <c r="N89" s="298">
        <v>21833483</v>
      </c>
      <c r="O89" s="298">
        <v>21627509</v>
      </c>
      <c r="P89" s="298">
        <v>21521142</v>
      </c>
      <c r="Q89" s="298">
        <v>21382354</v>
      </c>
      <c r="R89" s="298">
        <v>21257016</v>
      </c>
      <c r="S89" s="298">
        <v>21130503</v>
      </c>
      <c r="T89" s="298">
        <v>20635460</v>
      </c>
      <c r="U89" s="298">
        <v>20440290</v>
      </c>
      <c r="V89" s="298">
        <v>20294683</v>
      </c>
      <c r="W89" s="298">
        <v>20199059</v>
      </c>
      <c r="X89" s="298">
        <v>20095996</v>
      </c>
      <c r="Y89" s="298">
        <v>20020074</v>
      </c>
      <c r="Z89" s="298">
        <v>19947311</v>
      </c>
      <c r="AA89" s="298">
        <v>19870647</v>
      </c>
      <c r="AB89" s="298">
        <v>19760585</v>
      </c>
      <c r="AC89" s="298">
        <v>19643949</v>
      </c>
      <c r="AD89" s="298">
        <v>19533481</v>
      </c>
      <c r="AE89" s="298">
        <v>19414458</v>
      </c>
      <c r="AF89" s="298">
        <v>19328838</v>
      </c>
      <c r="AG89" s="298">
        <v>19201662</v>
      </c>
    </row>
    <row r="90" spans="1:33" ht="12.75">
      <c r="A90" s="219" t="s">
        <v>34</v>
      </c>
      <c r="B90" s="299">
        <v>1996377</v>
      </c>
      <c r="C90" s="299">
        <v>1999945</v>
      </c>
      <c r="D90" s="299">
        <v>1998912</v>
      </c>
      <c r="E90" s="299">
        <v>1994084</v>
      </c>
      <c r="F90" s="299">
        <v>1989408</v>
      </c>
      <c r="G90" s="299">
        <v>1989477</v>
      </c>
      <c r="H90" s="299">
        <v>1990266</v>
      </c>
      <c r="I90" s="299">
        <v>1986989</v>
      </c>
      <c r="J90" s="299">
        <v>1984923</v>
      </c>
      <c r="K90" s="299">
        <v>1978334</v>
      </c>
      <c r="L90" s="299">
        <v>1987755</v>
      </c>
      <c r="M90" s="299">
        <v>1990094</v>
      </c>
      <c r="N90" s="299">
        <v>1994026</v>
      </c>
      <c r="O90" s="299">
        <v>1995033</v>
      </c>
      <c r="P90" s="299">
        <v>1996433</v>
      </c>
      <c r="Q90" s="299">
        <v>1997590</v>
      </c>
      <c r="R90" s="299">
        <v>2003358</v>
      </c>
      <c r="S90" s="299">
        <v>2010377</v>
      </c>
      <c r="T90" s="299">
        <v>2010269</v>
      </c>
      <c r="U90" s="299">
        <v>2032362</v>
      </c>
      <c r="V90" s="299">
        <v>2046976</v>
      </c>
      <c r="W90" s="299">
        <v>2050189</v>
      </c>
      <c r="X90" s="299">
        <v>2055496</v>
      </c>
      <c r="Y90" s="299">
        <v>2058821</v>
      </c>
      <c r="Z90" s="299">
        <v>2061085</v>
      </c>
      <c r="AA90" s="299">
        <v>2062874</v>
      </c>
      <c r="AB90" s="299">
        <v>2064188</v>
      </c>
      <c r="AC90" s="299">
        <v>2065895</v>
      </c>
      <c r="AD90" s="299">
        <v>2066880</v>
      </c>
      <c r="AE90" s="299">
        <v>2080908</v>
      </c>
      <c r="AF90" s="299">
        <v>2095861</v>
      </c>
      <c r="AG90" s="299">
        <v>2108977</v>
      </c>
    </row>
    <row r="91" spans="1:33" ht="12.75">
      <c r="A91" s="219" t="s">
        <v>35</v>
      </c>
      <c r="B91" s="298">
        <v>5287663</v>
      </c>
      <c r="C91" s="298">
        <v>5310711</v>
      </c>
      <c r="D91" s="298">
        <v>5295877</v>
      </c>
      <c r="E91" s="298">
        <v>5314155</v>
      </c>
      <c r="F91" s="298">
        <v>5336455</v>
      </c>
      <c r="G91" s="298">
        <v>5356207</v>
      </c>
      <c r="H91" s="298">
        <v>5367790</v>
      </c>
      <c r="I91" s="298">
        <v>5378932</v>
      </c>
      <c r="J91" s="298">
        <v>5387650</v>
      </c>
      <c r="K91" s="298">
        <v>5393382</v>
      </c>
      <c r="L91" s="298">
        <v>5398657</v>
      </c>
      <c r="M91" s="298">
        <v>5378783</v>
      </c>
      <c r="N91" s="298">
        <v>5378951</v>
      </c>
      <c r="O91" s="298">
        <v>5374873</v>
      </c>
      <c r="P91" s="298">
        <v>5371875</v>
      </c>
      <c r="Q91" s="298">
        <v>5372685</v>
      </c>
      <c r="R91" s="298">
        <v>5372928</v>
      </c>
      <c r="S91" s="298">
        <v>5373180</v>
      </c>
      <c r="T91" s="298">
        <v>5376064</v>
      </c>
      <c r="U91" s="298">
        <v>5382401</v>
      </c>
      <c r="V91" s="298">
        <v>5390410</v>
      </c>
      <c r="W91" s="298">
        <v>5392446</v>
      </c>
      <c r="X91" s="298">
        <v>5404322</v>
      </c>
      <c r="Y91" s="298">
        <v>5410836</v>
      </c>
      <c r="Z91" s="298">
        <v>5415949</v>
      </c>
      <c r="AA91" s="298">
        <v>5421349</v>
      </c>
      <c r="AB91" s="298">
        <v>5426252</v>
      </c>
      <c r="AC91" s="298">
        <v>5435343</v>
      </c>
      <c r="AD91" s="298">
        <v>5443120</v>
      </c>
      <c r="AE91" s="298">
        <v>5450421</v>
      </c>
      <c r="AF91" s="298">
        <v>5457873</v>
      </c>
      <c r="AG91" s="298">
        <v>5459781</v>
      </c>
    </row>
    <row r="92" spans="1:33" ht="12.75">
      <c r="A92" s="219" t="s">
        <v>36</v>
      </c>
      <c r="B92" s="299">
        <v>4974383</v>
      </c>
      <c r="C92" s="299">
        <v>4998478</v>
      </c>
      <c r="D92" s="299">
        <v>5029002</v>
      </c>
      <c r="E92" s="299">
        <v>5054982</v>
      </c>
      <c r="F92" s="299">
        <v>5077912</v>
      </c>
      <c r="G92" s="299">
        <v>5098754</v>
      </c>
      <c r="H92" s="299">
        <v>5116826</v>
      </c>
      <c r="I92" s="299">
        <v>5132320</v>
      </c>
      <c r="J92" s="299">
        <v>5147349</v>
      </c>
      <c r="K92" s="299">
        <v>5159646</v>
      </c>
      <c r="L92" s="299">
        <v>5171302</v>
      </c>
      <c r="M92" s="299">
        <v>5181115</v>
      </c>
      <c r="N92" s="299">
        <v>5194901</v>
      </c>
      <c r="O92" s="299">
        <v>5206295</v>
      </c>
      <c r="P92" s="299">
        <v>5219732</v>
      </c>
      <c r="Q92" s="299">
        <v>5236611</v>
      </c>
      <c r="R92" s="299">
        <v>5255580</v>
      </c>
      <c r="S92" s="299">
        <v>5276955</v>
      </c>
      <c r="T92" s="299">
        <v>5300484</v>
      </c>
      <c r="U92" s="299">
        <v>5326314</v>
      </c>
      <c r="V92" s="299">
        <v>5351427</v>
      </c>
      <c r="W92" s="299">
        <v>5375276</v>
      </c>
      <c r="X92" s="299">
        <v>5401267</v>
      </c>
      <c r="Y92" s="299">
        <v>5426674</v>
      </c>
      <c r="Z92" s="299">
        <v>5451270</v>
      </c>
      <c r="AA92" s="299">
        <v>5471753</v>
      </c>
      <c r="AB92" s="299">
        <v>5487308</v>
      </c>
      <c r="AC92" s="299">
        <v>5503297</v>
      </c>
      <c r="AD92" s="299">
        <v>5513130</v>
      </c>
      <c r="AE92" s="299">
        <v>5517919</v>
      </c>
      <c r="AF92" s="299">
        <v>5525292</v>
      </c>
      <c r="AG92" s="299">
        <v>5533793</v>
      </c>
    </row>
    <row r="93" spans="1:33" ht="12.75">
      <c r="A93" s="219" t="s">
        <v>37</v>
      </c>
      <c r="B93" s="298">
        <v>8527039</v>
      </c>
      <c r="C93" s="298">
        <v>8590630</v>
      </c>
      <c r="D93" s="298">
        <v>8644120</v>
      </c>
      <c r="E93" s="298">
        <v>8692013</v>
      </c>
      <c r="F93" s="298">
        <v>8745109</v>
      </c>
      <c r="G93" s="298">
        <v>8816381</v>
      </c>
      <c r="H93" s="298">
        <v>8837496</v>
      </c>
      <c r="I93" s="298">
        <v>8844499</v>
      </c>
      <c r="J93" s="298">
        <v>8847625</v>
      </c>
      <c r="K93" s="298">
        <v>8854322</v>
      </c>
      <c r="L93" s="298">
        <v>8861426</v>
      </c>
      <c r="M93" s="298">
        <v>8882792</v>
      </c>
      <c r="N93" s="298">
        <v>8909128</v>
      </c>
      <c r="O93" s="298">
        <v>8940788</v>
      </c>
      <c r="P93" s="298">
        <v>8975670</v>
      </c>
      <c r="Q93" s="298">
        <v>9011392</v>
      </c>
      <c r="R93" s="298">
        <v>9047752</v>
      </c>
      <c r="S93" s="298">
        <v>9113257</v>
      </c>
      <c r="T93" s="298">
        <v>9182927</v>
      </c>
      <c r="U93" s="298">
        <v>9256347</v>
      </c>
      <c r="V93" s="298">
        <v>9340682</v>
      </c>
      <c r="W93" s="298">
        <v>9415570</v>
      </c>
      <c r="X93" s="298">
        <v>9482855</v>
      </c>
      <c r="Y93" s="298">
        <v>9555893</v>
      </c>
      <c r="Z93" s="298">
        <v>9644864</v>
      </c>
      <c r="AA93" s="298">
        <v>9747355</v>
      </c>
      <c r="AB93" s="298">
        <v>9851017</v>
      </c>
      <c r="AC93" s="298">
        <v>9995153</v>
      </c>
      <c r="AD93" s="298">
        <v>10120242</v>
      </c>
      <c r="AE93" s="298">
        <v>10230185</v>
      </c>
      <c r="AF93" s="298">
        <v>10327589</v>
      </c>
      <c r="AG93" s="298">
        <v>10379295</v>
      </c>
    </row>
    <row r="94" spans="1:33" ht="12.75">
      <c r="A94" s="219" t="s">
        <v>38</v>
      </c>
      <c r="B94" s="299">
        <v>253785</v>
      </c>
      <c r="C94" s="299">
        <v>255866</v>
      </c>
      <c r="D94" s="299">
        <v>259727</v>
      </c>
      <c r="E94" s="299">
        <v>262386</v>
      </c>
      <c r="F94" s="299">
        <v>265064</v>
      </c>
      <c r="G94" s="299">
        <v>266978</v>
      </c>
      <c r="H94" s="299">
        <v>267958</v>
      </c>
      <c r="I94" s="299">
        <v>269874</v>
      </c>
      <c r="J94" s="299">
        <v>272381</v>
      </c>
      <c r="K94" s="299">
        <v>275712</v>
      </c>
      <c r="L94" s="299">
        <v>279049</v>
      </c>
      <c r="M94" s="299">
        <v>283361</v>
      </c>
      <c r="N94" s="299">
        <v>286575</v>
      </c>
      <c r="O94" s="299">
        <v>288471</v>
      </c>
      <c r="P94" s="299">
        <v>290570</v>
      </c>
      <c r="Q94" s="299">
        <v>293577</v>
      </c>
      <c r="R94" s="299">
        <v>299891</v>
      </c>
      <c r="S94" s="299">
        <v>307672</v>
      </c>
      <c r="T94" s="299">
        <v>315459</v>
      </c>
      <c r="U94" s="299">
        <v>319368</v>
      </c>
      <c r="V94" s="299">
        <v>317630</v>
      </c>
      <c r="W94" s="299">
        <v>318452</v>
      </c>
      <c r="X94" s="299">
        <v>319575</v>
      </c>
      <c r="Y94" s="299">
        <v>321857</v>
      </c>
      <c r="Z94" s="299">
        <v>325671</v>
      </c>
      <c r="AA94" s="299">
        <v>329100</v>
      </c>
      <c r="AB94" s="299">
        <v>332529</v>
      </c>
      <c r="AC94" s="299">
        <v>338349</v>
      </c>
      <c r="AD94" s="299">
        <v>348450</v>
      </c>
      <c r="AE94" s="299">
        <v>356991</v>
      </c>
      <c r="AF94" s="299">
        <v>364134</v>
      </c>
      <c r="AG94" s="299">
        <v>368792</v>
      </c>
    </row>
    <row r="95" spans="1:33" ht="12.75">
      <c r="A95" s="219" t="s">
        <v>39</v>
      </c>
      <c r="B95" s="298">
        <v>4233116</v>
      </c>
      <c r="C95" s="298">
        <v>4249830</v>
      </c>
      <c r="D95" s="298">
        <v>4273634</v>
      </c>
      <c r="E95" s="298">
        <v>4299167</v>
      </c>
      <c r="F95" s="298">
        <v>4324815</v>
      </c>
      <c r="G95" s="298">
        <v>4348410</v>
      </c>
      <c r="H95" s="298">
        <v>4369957</v>
      </c>
      <c r="I95" s="298">
        <v>4392714</v>
      </c>
      <c r="J95" s="298">
        <v>4417599</v>
      </c>
      <c r="K95" s="298">
        <v>4445329</v>
      </c>
      <c r="L95" s="298">
        <v>4478497</v>
      </c>
      <c r="M95" s="298">
        <v>4503436</v>
      </c>
      <c r="N95" s="298">
        <v>4524066</v>
      </c>
      <c r="O95" s="298">
        <v>4552252</v>
      </c>
      <c r="P95" s="298">
        <v>4577457</v>
      </c>
      <c r="Q95" s="298">
        <v>4606363</v>
      </c>
      <c r="R95" s="298">
        <v>4640219</v>
      </c>
      <c r="S95" s="298">
        <v>4681134</v>
      </c>
      <c r="T95" s="298">
        <v>4737171</v>
      </c>
      <c r="U95" s="298">
        <v>4799252</v>
      </c>
      <c r="V95" s="298">
        <v>4858199</v>
      </c>
      <c r="W95" s="298">
        <v>4920305</v>
      </c>
      <c r="X95" s="298">
        <v>4985870</v>
      </c>
      <c r="Y95" s="298">
        <v>5051275</v>
      </c>
      <c r="Z95" s="298">
        <v>5107970</v>
      </c>
      <c r="AA95" s="298">
        <v>5166493</v>
      </c>
      <c r="AB95" s="298">
        <v>5210721</v>
      </c>
      <c r="AC95" s="298">
        <v>5258317</v>
      </c>
      <c r="AD95" s="298">
        <v>5295619</v>
      </c>
      <c r="AE95" s="298">
        <v>5328212</v>
      </c>
      <c r="AF95" s="298">
        <v>5367580</v>
      </c>
      <c r="AG95" s="298">
        <v>5391369</v>
      </c>
    </row>
    <row r="96" spans="1:33" ht="12.75">
      <c r="A96" s="219" t="s">
        <v>51</v>
      </c>
      <c r="B96" s="299">
        <v>4499203</v>
      </c>
      <c r="C96" s="299">
        <v>4517921</v>
      </c>
      <c r="D96" s="299" t="s">
        <v>4</v>
      </c>
      <c r="E96" s="299" t="s">
        <v>4</v>
      </c>
      <c r="F96" s="299" t="s">
        <v>4</v>
      </c>
      <c r="G96" s="299" t="s">
        <v>4</v>
      </c>
      <c r="H96" s="299" t="s">
        <v>4</v>
      </c>
      <c r="I96" s="299">
        <v>3727439</v>
      </c>
      <c r="J96" s="299">
        <v>3549736</v>
      </c>
      <c r="K96" s="299" t="s">
        <v>4</v>
      </c>
      <c r="L96" s="299">
        <v>3753085</v>
      </c>
      <c r="M96" s="299">
        <v>3789717</v>
      </c>
      <c r="N96" s="299">
        <v>3813167</v>
      </c>
      <c r="O96" s="299">
        <v>3830349</v>
      </c>
      <c r="P96" s="299">
        <v>3837414</v>
      </c>
      <c r="Q96" s="299">
        <v>3842532</v>
      </c>
      <c r="R96" s="299">
        <v>3842650</v>
      </c>
      <c r="S96" s="299">
        <v>3844017</v>
      </c>
      <c r="T96" s="299">
        <v>3843846</v>
      </c>
      <c r="U96" s="299">
        <v>3843998</v>
      </c>
      <c r="V96" s="299">
        <v>3844046</v>
      </c>
      <c r="W96" s="299">
        <v>3843183</v>
      </c>
      <c r="X96" s="299">
        <v>3839265</v>
      </c>
      <c r="Y96" s="299" t="s">
        <v>4</v>
      </c>
      <c r="Z96" s="299" t="s">
        <v>4</v>
      </c>
      <c r="AA96" s="299" t="s">
        <v>4</v>
      </c>
      <c r="AB96" s="299" t="s">
        <v>4</v>
      </c>
      <c r="AC96" s="299" t="s">
        <v>4</v>
      </c>
      <c r="AD96" s="299" t="s">
        <v>4</v>
      </c>
      <c r="AE96" s="299" t="s">
        <v>4</v>
      </c>
      <c r="AF96" s="299" t="s">
        <v>4</v>
      </c>
      <c r="AG96" s="299" t="s">
        <v>4</v>
      </c>
    </row>
    <row r="97" spans="1:33" ht="12.75">
      <c r="A97" s="219" t="s">
        <v>40</v>
      </c>
      <c r="B97" s="298" t="s">
        <v>4</v>
      </c>
      <c r="C97" s="298" t="s">
        <v>4</v>
      </c>
      <c r="D97" s="298" t="s">
        <v>4</v>
      </c>
      <c r="E97" s="298" t="s">
        <v>4</v>
      </c>
      <c r="F97" s="298" t="s">
        <v>4</v>
      </c>
      <c r="G97" s="298" t="s">
        <v>4</v>
      </c>
      <c r="H97" s="298" t="s">
        <v>4</v>
      </c>
      <c r="I97" s="298" t="s">
        <v>4</v>
      </c>
      <c r="J97" s="298" t="s">
        <v>4</v>
      </c>
      <c r="K97" s="298" t="s">
        <v>4</v>
      </c>
      <c r="L97" s="298">
        <v>603152</v>
      </c>
      <c r="M97" s="298">
        <v>605988</v>
      </c>
      <c r="N97" s="298">
        <v>608460</v>
      </c>
      <c r="O97" s="298">
        <v>610510</v>
      </c>
      <c r="P97" s="298">
        <v>612214</v>
      </c>
      <c r="Q97" s="298">
        <v>613420</v>
      </c>
      <c r="R97" s="298">
        <v>613109</v>
      </c>
      <c r="S97" s="298">
        <v>614624</v>
      </c>
      <c r="T97" s="298">
        <v>615543</v>
      </c>
      <c r="U97" s="298">
        <v>617157</v>
      </c>
      <c r="V97" s="298">
        <v>619001</v>
      </c>
      <c r="W97" s="298">
        <v>619850</v>
      </c>
      <c r="X97" s="298">
        <v>620308</v>
      </c>
      <c r="Y97" s="298">
        <v>620893</v>
      </c>
      <c r="Z97" s="298">
        <v>621521</v>
      </c>
      <c r="AA97" s="298">
        <v>622099</v>
      </c>
      <c r="AB97" s="298">
        <v>622218</v>
      </c>
      <c r="AC97" s="298">
        <v>622387</v>
      </c>
      <c r="AD97" s="298">
        <v>622359</v>
      </c>
      <c r="AE97" s="298">
        <v>622182</v>
      </c>
      <c r="AF97" s="298">
        <v>621873</v>
      </c>
      <c r="AG97" s="298">
        <v>620739</v>
      </c>
    </row>
    <row r="98" spans="1:33" ht="12.75">
      <c r="A98" s="219" t="s">
        <v>43</v>
      </c>
      <c r="B98" s="299" t="s">
        <v>4</v>
      </c>
      <c r="C98" s="299" t="s">
        <v>4</v>
      </c>
      <c r="D98" s="299" t="s">
        <v>4</v>
      </c>
      <c r="E98" s="299" t="s">
        <v>4</v>
      </c>
      <c r="F98" s="299" t="s">
        <v>4</v>
      </c>
      <c r="G98" s="299" t="s">
        <v>4</v>
      </c>
      <c r="H98" s="299" t="s">
        <v>4</v>
      </c>
      <c r="I98" s="299" t="s">
        <v>4</v>
      </c>
      <c r="J98" s="299" t="s">
        <v>4</v>
      </c>
      <c r="K98" s="299" t="s">
        <v>4</v>
      </c>
      <c r="L98" s="299">
        <v>3644070</v>
      </c>
      <c r="M98" s="299">
        <v>3635112</v>
      </c>
      <c r="N98" s="299">
        <v>3627812</v>
      </c>
      <c r="O98" s="299">
        <v>3618312</v>
      </c>
      <c r="P98" s="299">
        <v>3607435</v>
      </c>
      <c r="Q98" s="299">
        <v>3600436</v>
      </c>
      <c r="R98" s="299">
        <v>3589936</v>
      </c>
      <c r="S98" s="299">
        <v>3581110</v>
      </c>
      <c r="T98" s="299">
        <v>3572703</v>
      </c>
      <c r="U98" s="299">
        <v>3567512</v>
      </c>
      <c r="V98" s="299">
        <v>3563695</v>
      </c>
      <c r="W98" s="299">
        <v>3560430</v>
      </c>
      <c r="X98" s="299">
        <v>3559541</v>
      </c>
      <c r="Y98" s="299">
        <v>3559497</v>
      </c>
      <c r="Z98" s="299">
        <v>3557634</v>
      </c>
      <c r="AA98" s="299">
        <v>3555159</v>
      </c>
      <c r="AB98" s="299" t="s">
        <v>4</v>
      </c>
      <c r="AC98" s="299">
        <v>3550852</v>
      </c>
      <c r="AD98" s="299" t="s">
        <v>4</v>
      </c>
      <c r="AE98" s="299" t="s">
        <v>4</v>
      </c>
      <c r="AF98" s="299" t="s">
        <v>4</v>
      </c>
      <c r="AG98" s="299">
        <v>2597107</v>
      </c>
    </row>
    <row r="99" spans="1:33" ht="12.75">
      <c r="A99" s="219" t="s">
        <v>101</v>
      </c>
      <c r="B99" s="298">
        <v>1873109</v>
      </c>
      <c r="C99" s="298">
        <v>1890872</v>
      </c>
      <c r="D99" s="298">
        <v>1908941</v>
      </c>
      <c r="E99" s="298">
        <v>2061000</v>
      </c>
      <c r="F99" s="298">
        <v>1936741</v>
      </c>
      <c r="G99" s="298">
        <v>1957265</v>
      </c>
      <c r="H99" s="298">
        <v>1971687</v>
      </c>
      <c r="I99" s="298">
        <v>1991398</v>
      </c>
      <c r="J99" s="298">
        <v>2002340</v>
      </c>
      <c r="K99" s="298">
        <v>2012705</v>
      </c>
      <c r="L99" s="298">
        <v>2021578</v>
      </c>
      <c r="M99" s="298">
        <v>2031112</v>
      </c>
      <c r="N99" s="298">
        <v>2038651</v>
      </c>
      <c r="O99" s="298">
        <v>2023654</v>
      </c>
      <c r="P99" s="298">
        <v>2029892</v>
      </c>
      <c r="Q99" s="298">
        <v>2035196</v>
      </c>
      <c r="R99" s="298">
        <v>2038514</v>
      </c>
      <c r="S99" s="298">
        <v>2041941</v>
      </c>
      <c r="T99" s="298">
        <v>2045177</v>
      </c>
      <c r="U99" s="298">
        <v>2048619</v>
      </c>
      <c r="V99" s="298">
        <v>2052722</v>
      </c>
      <c r="W99" s="298">
        <v>2057284</v>
      </c>
      <c r="X99" s="298">
        <v>2059794</v>
      </c>
      <c r="Y99" s="298">
        <v>2062294</v>
      </c>
      <c r="Z99" s="298">
        <v>2065769</v>
      </c>
      <c r="AA99" s="298">
        <v>2069172</v>
      </c>
      <c r="AB99" s="298">
        <v>2071278</v>
      </c>
      <c r="AC99" s="298">
        <v>2073702</v>
      </c>
      <c r="AD99" s="298">
        <v>2075301</v>
      </c>
      <c r="AE99" s="298">
        <v>2077132</v>
      </c>
      <c r="AF99" s="298">
        <v>2076255</v>
      </c>
      <c r="AG99" s="298">
        <v>2068808</v>
      </c>
    </row>
    <row r="100" spans="1:33" ht="12.75">
      <c r="A100" s="219" t="s">
        <v>41</v>
      </c>
      <c r="B100" s="299">
        <v>3286500</v>
      </c>
      <c r="C100" s="299">
        <v>3259814</v>
      </c>
      <c r="D100" s="299">
        <v>3190103</v>
      </c>
      <c r="E100" s="299">
        <v>3167478</v>
      </c>
      <c r="F100" s="299">
        <v>3220310</v>
      </c>
      <c r="G100" s="299">
        <v>3248836</v>
      </c>
      <c r="H100" s="299">
        <v>3283000</v>
      </c>
      <c r="I100" s="299">
        <v>3324317</v>
      </c>
      <c r="J100" s="299">
        <v>3354341</v>
      </c>
      <c r="K100" s="299">
        <v>3373445</v>
      </c>
      <c r="L100" s="299">
        <v>3058497</v>
      </c>
      <c r="M100" s="299">
        <v>3063318</v>
      </c>
      <c r="N100" s="299">
        <v>3057018</v>
      </c>
      <c r="O100" s="299">
        <v>3044993</v>
      </c>
      <c r="P100" s="299">
        <v>3034231</v>
      </c>
      <c r="Q100" s="299">
        <v>3019634</v>
      </c>
      <c r="R100" s="299">
        <v>3003329</v>
      </c>
      <c r="S100" s="299">
        <v>2981755</v>
      </c>
      <c r="T100" s="299">
        <v>2958266</v>
      </c>
      <c r="U100" s="299">
        <v>2936355</v>
      </c>
      <c r="V100" s="299">
        <v>2918674</v>
      </c>
      <c r="W100" s="299">
        <v>2907361</v>
      </c>
      <c r="X100" s="299">
        <v>2903008</v>
      </c>
      <c r="Y100" s="299">
        <v>2897770</v>
      </c>
      <c r="Z100" s="299">
        <v>2892394</v>
      </c>
      <c r="AA100" s="299">
        <v>2885796</v>
      </c>
      <c r="AB100" s="299">
        <v>2875592</v>
      </c>
      <c r="AC100" s="299">
        <v>2876591</v>
      </c>
      <c r="AD100" s="299">
        <v>2870324</v>
      </c>
      <c r="AE100" s="299">
        <v>2862427</v>
      </c>
      <c r="AF100" s="299">
        <v>2845955</v>
      </c>
      <c r="AG100" s="299">
        <v>2829741</v>
      </c>
    </row>
    <row r="101" spans="1:33" ht="12.75">
      <c r="A101" s="219" t="s">
        <v>42</v>
      </c>
      <c r="B101" s="298" t="s">
        <v>4</v>
      </c>
      <c r="C101" s="298" t="s">
        <v>4</v>
      </c>
      <c r="D101" s="298" t="s">
        <v>4</v>
      </c>
      <c r="E101" s="298" t="s">
        <v>4</v>
      </c>
      <c r="F101" s="298" t="s">
        <v>4</v>
      </c>
      <c r="G101" s="298" t="s">
        <v>4</v>
      </c>
      <c r="H101" s="298" t="s">
        <v>4</v>
      </c>
      <c r="I101" s="298" t="s">
        <v>4</v>
      </c>
      <c r="J101" s="298" t="s">
        <v>4</v>
      </c>
      <c r="K101" s="298">
        <v>7552850</v>
      </c>
      <c r="L101" s="298">
        <v>7527952</v>
      </c>
      <c r="M101" s="298">
        <v>7504739</v>
      </c>
      <c r="N101" s="298">
        <v>7502126</v>
      </c>
      <c r="O101" s="298">
        <v>7490918</v>
      </c>
      <c r="P101" s="298">
        <v>7470263</v>
      </c>
      <c r="Q101" s="298">
        <v>7456050</v>
      </c>
      <c r="R101" s="298">
        <v>7425487</v>
      </c>
      <c r="S101" s="298">
        <v>7397651</v>
      </c>
      <c r="T101" s="298">
        <v>7365507</v>
      </c>
      <c r="U101" s="298">
        <v>7334937</v>
      </c>
      <c r="V101" s="298">
        <v>7306677</v>
      </c>
      <c r="W101" s="298">
        <v>7251549</v>
      </c>
      <c r="X101" s="298">
        <v>7216649</v>
      </c>
      <c r="Y101" s="298">
        <v>7181505</v>
      </c>
      <c r="Z101" s="298">
        <v>7146759</v>
      </c>
      <c r="AA101" s="298">
        <v>7114393</v>
      </c>
      <c r="AB101" s="298">
        <v>7076372</v>
      </c>
      <c r="AC101" s="298">
        <v>7040272</v>
      </c>
      <c r="AD101" s="298">
        <v>7001444</v>
      </c>
      <c r="AE101" s="298">
        <v>6963764</v>
      </c>
      <c r="AF101" s="298">
        <v>6926705</v>
      </c>
      <c r="AG101" s="298">
        <v>6871547</v>
      </c>
    </row>
    <row r="102" spans="1:33" ht="12.75">
      <c r="A102" s="219" t="s">
        <v>233</v>
      </c>
      <c r="B102" s="299">
        <v>55494711</v>
      </c>
      <c r="C102" s="299">
        <v>56714051</v>
      </c>
      <c r="D102" s="299">
        <v>57835076</v>
      </c>
      <c r="E102" s="299">
        <v>58958565</v>
      </c>
      <c r="F102" s="299">
        <v>60079060</v>
      </c>
      <c r="G102" s="299">
        <v>61203584</v>
      </c>
      <c r="H102" s="299">
        <v>62337617</v>
      </c>
      <c r="I102" s="299">
        <v>63484661</v>
      </c>
      <c r="J102" s="299">
        <v>64641675</v>
      </c>
      <c r="K102" s="299">
        <v>65786563</v>
      </c>
      <c r="L102" s="299">
        <v>66889425</v>
      </c>
      <c r="M102" s="299">
        <v>64729501</v>
      </c>
      <c r="N102" s="299">
        <v>65603160</v>
      </c>
      <c r="O102" s="299">
        <v>66401851</v>
      </c>
      <c r="P102" s="299">
        <v>67187251</v>
      </c>
      <c r="Q102" s="299">
        <v>68010221</v>
      </c>
      <c r="R102" s="299">
        <v>68860539</v>
      </c>
      <c r="S102" s="299">
        <v>69729967</v>
      </c>
      <c r="T102" s="299">
        <v>70586256</v>
      </c>
      <c r="U102" s="299">
        <v>71517100</v>
      </c>
      <c r="V102" s="299">
        <v>72561312</v>
      </c>
      <c r="W102" s="299">
        <v>73722988</v>
      </c>
      <c r="X102" s="299">
        <v>74724269</v>
      </c>
      <c r="Y102" s="299">
        <v>75627384</v>
      </c>
      <c r="Z102" s="299">
        <v>76667864</v>
      </c>
      <c r="AA102" s="299">
        <v>77695904</v>
      </c>
      <c r="AB102" s="299">
        <v>78741053</v>
      </c>
      <c r="AC102" s="299">
        <v>79814871</v>
      </c>
      <c r="AD102" s="299">
        <v>80810525</v>
      </c>
      <c r="AE102" s="299">
        <v>82003882</v>
      </c>
      <c r="AF102" s="299">
        <v>83154997</v>
      </c>
      <c r="AG102" s="299">
        <v>83614362</v>
      </c>
    </row>
    <row r="103" spans="1:33" ht="12.75">
      <c r="A103" s="219" t="s">
        <v>52</v>
      </c>
      <c r="B103" s="299" t="s">
        <v>4</v>
      </c>
      <c r="C103" s="299" t="s">
        <v>4</v>
      </c>
      <c r="D103" s="299" t="s">
        <v>4</v>
      </c>
      <c r="E103" s="299" t="s">
        <v>4</v>
      </c>
      <c r="F103" s="299" t="s">
        <v>4</v>
      </c>
      <c r="G103" s="299" t="s">
        <v>4</v>
      </c>
      <c r="H103" s="299" t="s">
        <v>4</v>
      </c>
      <c r="I103" s="299" t="s">
        <v>4</v>
      </c>
      <c r="J103" s="299" t="s">
        <v>4</v>
      </c>
      <c r="K103" s="299" t="s">
        <v>4</v>
      </c>
      <c r="L103" s="299" t="s">
        <v>4</v>
      </c>
      <c r="M103" s="299" t="s">
        <v>4</v>
      </c>
      <c r="N103" s="299" t="s">
        <v>4</v>
      </c>
      <c r="O103" s="299">
        <v>1985000</v>
      </c>
      <c r="P103" s="299">
        <v>2016000</v>
      </c>
      <c r="Q103" s="299">
        <v>2041000</v>
      </c>
      <c r="R103" s="299">
        <v>2100000</v>
      </c>
      <c r="S103" s="299">
        <v>2126708</v>
      </c>
      <c r="T103" s="299">
        <v>2153139</v>
      </c>
      <c r="U103" s="299">
        <v>2180686</v>
      </c>
      <c r="V103" s="299">
        <v>2208107</v>
      </c>
      <c r="W103" s="299">
        <v>1794180</v>
      </c>
      <c r="X103" s="299" t="s">
        <v>4</v>
      </c>
      <c r="Y103" s="299" t="s">
        <v>4</v>
      </c>
      <c r="Z103" s="299" t="s">
        <v>4</v>
      </c>
      <c r="AA103" s="299" t="s">
        <v>4</v>
      </c>
      <c r="AB103" s="299">
        <v>1771604</v>
      </c>
      <c r="AC103" s="299">
        <v>1783531</v>
      </c>
      <c r="AD103" s="299">
        <v>1798506</v>
      </c>
      <c r="AE103" s="299">
        <v>1795666</v>
      </c>
      <c r="AF103" s="299">
        <v>1782115</v>
      </c>
      <c r="AG103" s="299" t="s">
        <v>4</v>
      </c>
    </row>
    <row r="104" spans="1:33" ht="12.75">
      <c r="A104" s="219" t="s">
        <v>53</v>
      </c>
      <c r="B104" s="298" t="s">
        <v>4</v>
      </c>
      <c r="C104" s="298" t="s">
        <v>4</v>
      </c>
      <c r="D104" s="298" t="s">
        <v>4</v>
      </c>
      <c r="E104" s="298" t="s">
        <v>4</v>
      </c>
      <c r="F104" s="298" t="s">
        <v>4</v>
      </c>
      <c r="G104" s="298" t="s">
        <v>4</v>
      </c>
      <c r="H104" s="298" t="s">
        <v>4</v>
      </c>
      <c r="I104" s="298" t="s">
        <v>4</v>
      </c>
      <c r="J104" s="298" t="s">
        <v>4</v>
      </c>
      <c r="K104" s="298" t="s">
        <v>4</v>
      </c>
      <c r="L104" s="298">
        <v>4435200</v>
      </c>
      <c r="M104" s="298">
        <v>4401400</v>
      </c>
      <c r="N104" s="298">
        <v>4371500</v>
      </c>
      <c r="O104" s="298">
        <v>4352600</v>
      </c>
      <c r="P104" s="298">
        <v>4315200</v>
      </c>
      <c r="Q104" s="298">
        <v>4321500</v>
      </c>
      <c r="R104" s="298">
        <v>4401292</v>
      </c>
      <c r="S104" s="298">
        <v>4394702</v>
      </c>
      <c r="T104" s="298">
        <v>4382070</v>
      </c>
      <c r="U104" s="298">
        <v>4385429</v>
      </c>
      <c r="V104" s="298">
        <v>4436391</v>
      </c>
      <c r="W104" s="298">
        <v>4469250</v>
      </c>
      <c r="X104" s="298">
        <v>4497617</v>
      </c>
      <c r="Y104" s="298" t="s">
        <v>4</v>
      </c>
      <c r="Z104" s="298">
        <v>4490498</v>
      </c>
      <c r="AA104" s="298">
        <v>3729500</v>
      </c>
      <c r="AB104" s="298">
        <v>3720400</v>
      </c>
      <c r="AC104" s="298">
        <v>3718200</v>
      </c>
      <c r="AD104" s="298">
        <v>3729633</v>
      </c>
      <c r="AE104" s="298">
        <v>3723464</v>
      </c>
      <c r="AF104" s="298">
        <v>3716858</v>
      </c>
      <c r="AG104" s="298">
        <v>3728573</v>
      </c>
    </row>
    <row r="111" ht="15.5">
      <c r="A111" s="131" t="s">
        <v>284</v>
      </c>
    </row>
    <row r="112" ht="12.5">
      <c r="A112" s="130" t="s">
        <v>172</v>
      </c>
    </row>
    <row r="114" spans="1:36" ht="12.75">
      <c r="A114" s="18"/>
      <c r="B114" s="60">
        <v>1990</v>
      </c>
      <c r="C114" s="18">
        <v>1991</v>
      </c>
      <c r="D114" s="18">
        <v>1992</v>
      </c>
      <c r="E114" s="60">
        <v>1993</v>
      </c>
      <c r="F114" s="18">
        <v>1994</v>
      </c>
      <c r="G114" s="18">
        <v>1995</v>
      </c>
      <c r="H114" s="60">
        <v>1996</v>
      </c>
      <c r="I114" s="18">
        <v>1997</v>
      </c>
      <c r="J114" s="18">
        <v>1998</v>
      </c>
      <c r="K114" s="60">
        <v>1999</v>
      </c>
      <c r="L114" s="18">
        <v>2000</v>
      </c>
      <c r="M114" s="18">
        <v>2001</v>
      </c>
      <c r="N114" s="60">
        <v>2002</v>
      </c>
      <c r="O114" s="18">
        <v>2003</v>
      </c>
      <c r="P114" s="18">
        <v>2004</v>
      </c>
      <c r="Q114" s="60">
        <v>2005</v>
      </c>
      <c r="R114" s="18">
        <v>2006</v>
      </c>
      <c r="S114" s="18">
        <v>2007</v>
      </c>
      <c r="T114" s="60">
        <v>2008</v>
      </c>
      <c r="U114" s="18">
        <v>2009</v>
      </c>
      <c r="V114" s="18">
        <v>2010</v>
      </c>
      <c r="W114" s="60">
        <v>2011</v>
      </c>
      <c r="X114" s="18">
        <v>2012</v>
      </c>
      <c r="Y114" s="18">
        <v>2013</v>
      </c>
      <c r="Z114" s="60">
        <v>2014</v>
      </c>
      <c r="AA114" s="18">
        <v>2015</v>
      </c>
      <c r="AB114" s="18">
        <v>2016</v>
      </c>
      <c r="AC114" s="18">
        <v>2017</v>
      </c>
      <c r="AD114" s="18">
        <v>2018</v>
      </c>
      <c r="AE114" s="18">
        <v>2019</v>
      </c>
      <c r="AF114" s="18">
        <v>2020</v>
      </c>
      <c r="AG114" s="18">
        <v>2021</v>
      </c>
      <c r="AI114" s="159" t="s">
        <v>224</v>
      </c>
      <c r="AJ114" s="177" t="s">
        <v>148</v>
      </c>
    </row>
    <row r="115" spans="1:36" ht="12.75">
      <c r="A115" s="233" t="s">
        <v>153</v>
      </c>
      <c r="B115" s="61">
        <v>149.21365874484172</v>
      </c>
      <c r="C115" s="61">
        <v>148.10361345367366</v>
      </c>
      <c r="D115" s="61">
        <v>143.8112974863873</v>
      </c>
      <c r="E115" s="61">
        <v>143.14773724759635</v>
      </c>
      <c r="F115" s="61">
        <v>141.9752703670573</v>
      </c>
      <c r="G115" s="61">
        <v>146.58902637857324</v>
      </c>
      <c r="H115" s="61">
        <v>151.32541302964245</v>
      </c>
      <c r="I115" s="61">
        <v>150.47307506171364</v>
      </c>
      <c r="J115" s="61">
        <v>150.67983624573088</v>
      </c>
      <c r="K115" s="61">
        <v>149.1240982378833</v>
      </c>
      <c r="L115" s="61">
        <v>150.33680350711919</v>
      </c>
      <c r="M115" s="61">
        <v>153.89035052371287</v>
      </c>
      <c r="N115" s="61">
        <v>154.0311645282534</v>
      </c>
      <c r="O115" s="61">
        <v>157.29481227244264</v>
      </c>
      <c r="P115" s="61">
        <v>158.97362700983115</v>
      </c>
      <c r="Q115" s="61">
        <v>159.1184021071844</v>
      </c>
      <c r="R115" s="61">
        <v>160.2007727747894</v>
      </c>
      <c r="S115" s="61">
        <v>157.92287295216218</v>
      </c>
      <c r="T115" s="61">
        <v>156.95366392360984</v>
      </c>
      <c r="U115" s="61">
        <v>147.0044586987818</v>
      </c>
      <c r="V115" s="61">
        <v>152.5574839611021</v>
      </c>
      <c r="W115" s="61">
        <v>148.42567189349975</v>
      </c>
      <c r="X115" s="61">
        <v>146.09097263629965</v>
      </c>
      <c r="Y115" s="61">
        <v>144.22131358062546</v>
      </c>
      <c r="Z115" s="61">
        <v>138.7821581714438</v>
      </c>
      <c r="AA115" s="61">
        <v>140.46519096632363</v>
      </c>
      <c r="AB115" s="61">
        <v>141.3516226751525</v>
      </c>
      <c r="AC115" s="61">
        <v>144.0586428415869</v>
      </c>
      <c r="AD115" s="61">
        <v>143.06786580070002</v>
      </c>
      <c r="AE115" s="61">
        <v>140.80236988067486</v>
      </c>
      <c r="AF115" s="61">
        <v>129.079846608037</v>
      </c>
      <c r="AG115" s="61">
        <v>136.91382162207037</v>
      </c>
      <c r="AI115" s="158">
        <f>AG115/B115-1</f>
        <v>-0.0824310403366244</v>
      </c>
      <c r="AJ115" s="158">
        <f>AF115/C115-1</f>
        <v>-0.12844903916937334</v>
      </c>
    </row>
    <row r="116" spans="1:36" ht="12.75">
      <c r="A116" s="219"/>
      <c r="B116" s="301"/>
      <c r="C116" s="301"/>
      <c r="D116" s="301"/>
      <c r="E116" s="301"/>
      <c r="F116" s="301"/>
      <c r="G116" s="301"/>
      <c r="H116" s="301"/>
      <c r="I116" s="301"/>
      <c r="J116" s="301"/>
      <c r="K116" s="301"/>
      <c r="L116" s="301"/>
      <c r="M116" s="301"/>
      <c r="N116" s="301"/>
      <c r="O116" s="301"/>
      <c r="P116" s="301"/>
      <c r="Q116" s="301"/>
      <c r="R116" s="301"/>
      <c r="S116" s="301"/>
      <c r="T116" s="301"/>
      <c r="U116" s="301"/>
      <c r="V116" s="301"/>
      <c r="W116" s="301"/>
      <c r="X116" s="301"/>
      <c r="Y116" s="301"/>
      <c r="Z116" s="301"/>
      <c r="AA116" s="301"/>
      <c r="AB116" s="301"/>
      <c r="AC116" s="301"/>
      <c r="AD116" s="301"/>
      <c r="AE116" s="301"/>
      <c r="AF116" s="301"/>
      <c r="AG116" s="301"/>
      <c r="AI116" s="158" t="e">
        <f aca="true" t="shared" si="0" ref="AI116:AI156">AG116/B116-1</f>
        <v>#DIV/0!</v>
      </c>
      <c r="AJ116" s="158"/>
    </row>
    <row r="117" spans="1:36" ht="12.75">
      <c r="A117" s="219" t="s">
        <v>26</v>
      </c>
      <c r="B117" s="62">
        <v>387.54326127076195</v>
      </c>
      <c r="C117" s="62">
        <v>407.93198231009364</v>
      </c>
      <c r="D117" s="62">
        <v>403.268090349076</v>
      </c>
      <c r="E117" s="62">
        <v>403.2982849905003</v>
      </c>
      <c r="F117" s="62">
        <v>387.96028235882056</v>
      </c>
      <c r="G117" s="62">
        <v>343.21883890053</v>
      </c>
      <c r="H117" s="62">
        <v>344.51116618075804</v>
      </c>
      <c r="I117" s="62">
        <v>335.966575506777</v>
      </c>
      <c r="J117" s="62">
        <v>324.3487999052245</v>
      </c>
      <c r="K117" s="62">
        <v>337.547941967942</v>
      </c>
      <c r="L117" s="62">
        <v>353.06360701107013</v>
      </c>
      <c r="M117" s="62">
        <v>367.8221412300683</v>
      </c>
      <c r="N117" s="62">
        <v>379.10769507938295</v>
      </c>
      <c r="O117" s="62">
        <v>395.74559000669194</v>
      </c>
      <c r="P117" s="62">
        <v>433.07039080358715</v>
      </c>
      <c r="Q117" s="62">
        <v>435.90072631875637</v>
      </c>
      <c r="R117" s="62">
        <v>421.6734777844574</v>
      </c>
      <c r="S117" s="62">
        <v>407.4812983134777</v>
      </c>
      <c r="T117" s="62">
        <v>401.42136300405747</v>
      </c>
      <c r="U117" s="62">
        <v>370.62621276595746</v>
      </c>
      <c r="V117" s="62">
        <v>387.2747766229938</v>
      </c>
      <c r="W117" s="62">
        <v>373.79356048765237</v>
      </c>
      <c r="X117" s="62">
        <v>355.83413832063457</v>
      </c>
      <c r="Y117" s="62">
        <v>338.3560784226099</v>
      </c>
      <c r="Z117" s="62">
        <v>321.5822569494979</v>
      </c>
      <c r="AA117" s="62">
        <v>310.74156686644477</v>
      </c>
      <c r="AB117" s="62">
        <v>304.4659634984182</v>
      </c>
      <c r="AC117" s="62">
        <v>306.9491388548878</v>
      </c>
      <c r="AD117" s="62">
        <v>313.3032034617653</v>
      </c>
      <c r="AE117" s="62">
        <v>310.0258367079659</v>
      </c>
      <c r="AF117" s="62">
        <v>265.3839688999342</v>
      </c>
      <c r="AG117" s="62">
        <v>278.78022623792793</v>
      </c>
      <c r="AI117" s="158">
        <f t="shared" si="0"/>
        <v>-0.2806474680431751</v>
      </c>
      <c r="AJ117" s="158">
        <f aca="true" t="shared" si="1" ref="AJ117:AJ143">AF117/C117-1</f>
        <v>-0.34944064106697115</v>
      </c>
    </row>
    <row r="118" spans="1:36" ht="12.75">
      <c r="A118" s="219" t="s">
        <v>36</v>
      </c>
      <c r="B118" s="62">
        <v>245.86895862260707</v>
      </c>
      <c r="C118" s="62">
        <v>247.65057443485796</v>
      </c>
      <c r="D118" s="62">
        <v>233.00746708790334</v>
      </c>
      <c r="E118" s="62">
        <v>242.59061535728515</v>
      </c>
      <c r="F118" s="62">
        <v>256.6705925585162</v>
      </c>
      <c r="G118" s="62">
        <v>242.58796188245208</v>
      </c>
      <c r="H118" s="62">
        <v>260.14927320178566</v>
      </c>
      <c r="I118" s="62">
        <v>269.50384738286</v>
      </c>
      <c r="J118" s="62">
        <v>272.069053604098</v>
      </c>
      <c r="K118" s="62">
        <v>271.2849565648496</v>
      </c>
      <c r="L118" s="62">
        <v>270.74717372916916</v>
      </c>
      <c r="M118" s="62">
        <v>276.28698552338636</v>
      </c>
      <c r="N118" s="62">
        <v>290.3072150941856</v>
      </c>
      <c r="O118" s="62">
        <v>305.04604214705466</v>
      </c>
      <c r="P118" s="62">
        <v>306.827633679277</v>
      </c>
      <c r="Q118" s="62">
        <v>282.66297267450267</v>
      </c>
      <c r="R118" s="62">
        <v>306.76762298357175</v>
      </c>
      <c r="S118" s="62">
        <v>300.52432472893935</v>
      </c>
      <c r="T118" s="62">
        <v>287.3229940888417</v>
      </c>
      <c r="U118" s="62">
        <v>266.19770633124523</v>
      </c>
      <c r="V118" s="62">
        <v>289.50206739249177</v>
      </c>
      <c r="W118" s="62">
        <v>277.5628886777163</v>
      </c>
      <c r="X118" s="62">
        <v>265.838234251334</v>
      </c>
      <c r="Y118" s="62">
        <v>260.40255228156326</v>
      </c>
      <c r="Z118" s="62">
        <v>264.54611567579667</v>
      </c>
      <c r="AA118" s="62">
        <v>252.18840616526367</v>
      </c>
      <c r="AB118" s="62">
        <v>260.56427997116253</v>
      </c>
      <c r="AC118" s="62">
        <v>263.30109096419835</v>
      </c>
      <c r="AD118" s="62">
        <v>267.5910600693254</v>
      </c>
      <c r="AE118" s="62">
        <v>262.1170849010288</v>
      </c>
      <c r="AF118" s="62">
        <v>245.76279787565977</v>
      </c>
      <c r="AG118" s="62">
        <v>257.2102565094141</v>
      </c>
      <c r="AI118" s="158">
        <f t="shared" si="0"/>
        <v>0.0461274084794705</v>
      </c>
      <c r="AJ118" s="158">
        <f t="shared" si="1"/>
        <v>-0.007622742501228297</v>
      </c>
    </row>
    <row r="119" spans="1:36" ht="12.75">
      <c r="A119" s="219" t="s">
        <v>12</v>
      </c>
      <c r="B119" s="62">
        <v>222.34966327167203</v>
      </c>
      <c r="C119" s="62">
        <v>230.7381840847704</v>
      </c>
      <c r="D119" s="62">
        <v>232.15653955993002</v>
      </c>
      <c r="E119" s="62">
        <v>226.1612865067148</v>
      </c>
      <c r="F119" s="62">
        <v>237.20883992297115</v>
      </c>
      <c r="G119" s="62">
        <v>239.86702145406568</v>
      </c>
      <c r="H119" s="62">
        <v>254.12441872742974</v>
      </c>
      <c r="I119" s="62">
        <v>256.98765523991307</v>
      </c>
      <c r="J119" s="62">
        <v>262.73479631218345</v>
      </c>
      <c r="K119" s="62">
        <v>259.75921111066725</v>
      </c>
      <c r="L119" s="62">
        <v>264.88291082650454</v>
      </c>
      <c r="M119" s="62">
        <v>261.6834021311037</v>
      </c>
      <c r="N119" s="62">
        <v>258.3115656334189</v>
      </c>
      <c r="O119" s="62">
        <v>269.96694137146136</v>
      </c>
      <c r="P119" s="62">
        <v>271.34241264373577</v>
      </c>
      <c r="Q119" s="62">
        <v>268.217081574581</v>
      </c>
      <c r="R119" s="62">
        <v>266.4025865485623</v>
      </c>
      <c r="S119" s="62">
        <v>264.4426575605501</v>
      </c>
      <c r="T119" s="62">
        <v>270.901843053058</v>
      </c>
      <c r="U119" s="62">
        <v>247.75199245239503</v>
      </c>
      <c r="V119" s="62">
        <v>263.74335347034867</v>
      </c>
      <c r="W119" s="62">
        <v>241.30143051703</v>
      </c>
      <c r="X119" s="62">
        <v>228.31781304417188</v>
      </c>
      <c r="Y119" s="62">
        <v>235.4730225622721</v>
      </c>
      <c r="Z119" s="62">
        <v>220.94036771834675</v>
      </c>
      <c r="AA119" s="62">
        <v>221.69153711122468</v>
      </c>
      <c r="AB119" s="62">
        <v>233.73192382326167</v>
      </c>
      <c r="AC119" s="62">
        <v>235.75867830507198</v>
      </c>
      <c r="AD119" s="62">
        <v>235.04745087308612</v>
      </c>
      <c r="AE119" s="62">
        <v>234.94675832670697</v>
      </c>
      <c r="AF119" s="62">
        <v>210.0870219328545</v>
      </c>
      <c r="AG119" s="62">
        <v>233.23840108588948</v>
      </c>
      <c r="AI119" s="158">
        <f t="shared" si="0"/>
        <v>0.04897123590834207</v>
      </c>
      <c r="AJ119" s="158">
        <f t="shared" si="1"/>
        <v>-0.08950041031929468</v>
      </c>
    </row>
    <row r="120" spans="1:36" ht="12.75">
      <c r="A120" s="219" t="s">
        <v>28</v>
      </c>
      <c r="B120" s="62">
        <v>94.83017904264676</v>
      </c>
      <c r="C120" s="62">
        <v>92.17066215723334</v>
      </c>
      <c r="D120" s="62">
        <v>91.42218978022369</v>
      </c>
      <c r="E120" s="62">
        <v>109.29396002219485</v>
      </c>
      <c r="F120" s="62">
        <v>99.50343149471676</v>
      </c>
      <c r="G120" s="62">
        <v>92.93021600125388</v>
      </c>
      <c r="H120" s="62">
        <v>87.81355376793057</v>
      </c>
      <c r="I120" s="62">
        <v>109.8845059713428</v>
      </c>
      <c r="J120" s="62">
        <v>87.5216046811878</v>
      </c>
      <c r="K120" s="62">
        <v>93.9569924197134</v>
      </c>
      <c r="L120" s="62">
        <v>157.99685666441164</v>
      </c>
      <c r="M120" s="62">
        <v>172.67631541969521</v>
      </c>
      <c r="N120" s="62">
        <v>167.14203541953322</v>
      </c>
      <c r="O120" s="62">
        <v>192.96695662679716</v>
      </c>
      <c r="P120" s="62">
        <v>201.3209392122881</v>
      </c>
      <c r="Q120" s="62">
        <v>165.75292797043716</v>
      </c>
      <c r="R120" s="62">
        <v>174.6685794285912</v>
      </c>
      <c r="S120" s="62">
        <v>185.88467910536073</v>
      </c>
      <c r="T120" s="62">
        <v>193.88326565840836</v>
      </c>
      <c r="U120" s="62">
        <v>206.5384035081742</v>
      </c>
      <c r="V120" s="62">
        <v>241.46200127044855</v>
      </c>
      <c r="W120" s="62">
        <v>229.10457626587691</v>
      </c>
      <c r="X120" s="62">
        <v>217.22088584251796</v>
      </c>
      <c r="Y120" s="62">
        <v>205.0047501946704</v>
      </c>
      <c r="Z120" s="62">
        <v>206.27143103319796</v>
      </c>
      <c r="AA120" s="62">
        <v>218.48819057019588</v>
      </c>
      <c r="AB120" s="62">
        <v>229.63838238069337</v>
      </c>
      <c r="AC120" s="62">
        <v>269.1753606910321</v>
      </c>
      <c r="AD120" s="62">
        <v>268.77609674984916</v>
      </c>
      <c r="AE120" s="62">
        <v>268.3671962217283</v>
      </c>
      <c r="AF120" s="62">
        <v>239.77562752155222</v>
      </c>
      <c r="AG120" s="62">
        <v>222.14004650261577</v>
      </c>
      <c r="AI120" s="158">
        <f t="shared" si="0"/>
        <v>1.3425037129025728</v>
      </c>
      <c r="AJ120" s="158">
        <f t="shared" si="1"/>
        <v>1.6014311051874675</v>
      </c>
    </row>
    <row r="121" spans="1:36" ht="12.75">
      <c r="A121" s="219" t="s">
        <v>29</v>
      </c>
      <c r="B121" s="62">
        <v>224.60978961729518</v>
      </c>
      <c r="C121" s="62">
        <v>231.32407573526302</v>
      </c>
      <c r="D121" s="62">
        <v>228.311667608557</v>
      </c>
      <c r="E121" s="62">
        <v>229.973694322963</v>
      </c>
      <c r="F121" s="62">
        <v>230.1074633708856</v>
      </c>
      <c r="G121" s="62">
        <v>235.54343086757223</v>
      </c>
      <c r="H121" s="62">
        <v>246.00124106994699</v>
      </c>
      <c r="I121" s="62">
        <v>241.33719951947398</v>
      </c>
      <c r="J121" s="62">
        <v>241.90081602423172</v>
      </c>
      <c r="K121" s="62">
        <v>238.92455234617526</v>
      </c>
      <c r="L121" s="62">
        <v>241.29842687350882</v>
      </c>
      <c r="M121" s="62">
        <v>247.69559378435392</v>
      </c>
      <c r="N121" s="62">
        <v>247.87079030268634</v>
      </c>
      <c r="O121" s="62">
        <v>251.59875447828796</v>
      </c>
      <c r="P121" s="62">
        <v>256.1048935074061</v>
      </c>
      <c r="Q121" s="62">
        <v>255.02693283246427</v>
      </c>
      <c r="R121" s="62">
        <v>255.57000607926554</v>
      </c>
      <c r="S121" s="62">
        <v>255.48539215571202</v>
      </c>
      <c r="T121" s="62">
        <v>251.5061369126103</v>
      </c>
      <c r="U121" s="62">
        <v>241.7313825539539</v>
      </c>
      <c r="V121" s="62">
        <v>252.63181761387594</v>
      </c>
      <c r="W121" s="62">
        <v>240.00460548305128</v>
      </c>
      <c r="X121" s="62">
        <v>236.3272204499273</v>
      </c>
      <c r="Y121" s="62">
        <v>230.15255589012236</v>
      </c>
      <c r="Z121" s="62">
        <v>218.76175065981695</v>
      </c>
      <c r="AA121" s="62">
        <v>220.9295164006564</v>
      </c>
      <c r="AB121" s="62">
        <v>222.24714260809748</v>
      </c>
      <c r="AC121" s="62">
        <v>222.71003571289114</v>
      </c>
      <c r="AD121" s="62">
        <v>216.47649833968566</v>
      </c>
      <c r="AE121" s="62">
        <v>212.13366498163452</v>
      </c>
      <c r="AF121" s="62">
        <v>201.72204392510505</v>
      </c>
      <c r="AG121" s="62">
        <v>205.4944887431858</v>
      </c>
      <c r="AI121" s="158">
        <f t="shared" si="0"/>
        <v>-0.08510448679320382</v>
      </c>
      <c r="AJ121" s="158">
        <f t="shared" si="1"/>
        <v>-0.1279677946018718</v>
      </c>
    </row>
    <row r="122" spans="1:36" ht="12.75">
      <c r="A122" s="219" t="s">
        <v>37</v>
      </c>
      <c r="B122" s="62">
        <v>235.8650277077424</v>
      </c>
      <c r="C122" s="62">
        <v>241.94615586982562</v>
      </c>
      <c r="D122" s="62">
        <v>229.27842799498387</v>
      </c>
      <c r="E122" s="62">
        <v>228.67652959101648</v>
      </c>
      <c r="F122" s="62">
        <v>243.52770525787614</v>
      </c>
      <c r="G122" s="62">
        <v>244.40851739506266</v>
      </c>
      <c r="H122" s="62">
        <v>249.5203882411941</v>
      </c>
      <c r="I122" s="62">
        <v>244.42156915841136</v>
      </c>
      <c r="J122" s="62">
        <v>249.37917203769373</v>
      </c>
      <c r="K122" s="62">
        <v>244.78285915059334</v>
      </c>
      <c r="L122" s="62">
        <v>231.82074058960714</v>
      </c>
      <c r="M122" s="62">
        <v>245.23841175162045</v>
      </c>
      <c r="N122" s="62">
        <v>248.7115699763209</v>
      </c>
      <c r="O122" s="62">
        <v>244.53767565006575</v>
      </c>
      <c r="P122" s="62">
        <v>254.54768435114036</v>
      </c>
      <c r="Q122" s="62">
        <v>247.84841021231793</v>
      </c>
      <c r="R122" s="62">
        <v>241.53876841451887</v>
      </c>
      <c r="S122" s="62">
        <v>238.56649395490547</v>
      </c>
      <c r="T122" s="62">
        <v>235.44590858666305</v>
      </c>
      <c r="U122" s="62">
        <v>212.30163421920116</v>
      </c>
      <c r="V122" s="62">
        <v>234.95173221826843</v>
      </c>
      <c r="W122" s="62">
        <v>233.75989164755825</v>
      </c>
      <c r="X122" s="62">
        <v>231.38648898459377</v>
      </c>
      <c r="Y122" s="62">
        <v>225.71427411336649</v>
      </c>
      <c r="Z122" s="62">
        <v>221.63709223893673</v>
      </c>
      <c r="AA122" s="62">
        <v>209.90978783475106</v>
      </c>
      <c r="AB122" s="62">
        <v>217.23762795252512</v>
      </c>
      <c r="AC122" s="62">
        <v>220.61903154458966</v>
      </c>
      <c r="AD122" s="62">
        <v>218.7301070468473</v>
      </c>
      <c r="AE122" s="62">
        <v>211.93645442384474</v>
      </c>
      <c r="AF122" s="62">
        <v>191.90316016642413</v>
      </c>
      <c r="AG122" s="62">
        <v>201.50738311224413</v>
      </c>
      <c r="AI122" s="158">
        <f t="shared" si="0"/>
        <v>-0.14566654891317943</v>
      </c>
      <c r="AJ122" s="158">
        <f t="shared" si="1"/>
        <v>-0.20683525854540186</v>
      </c>
    </row>
    <row r="123" spans="1:36" ht="12.75">
      <c r="A123" s="219" t="s">
        <v>100</v>
      </c>
      <c r="B123" s="62">
        <v>202.00268690657552</v>
      </c>
      <c r="C123" s="62">
        <v>184.29619897197438</v>
      </c>
      <c r="D123" s="62">
        <v>179.28468269917386</v>
      </c>
      <c r="E123" s="62">
        <v>173.25907403635804</v>
      </c>
      <c r="F123" s="62">
        <v>167.1686933236875</v>
      </c>
      <c r="G123" s="62">
        <v>169.682406574329</v>
      </c>
      <c r="H123" s="62">
        <v>174.61339434089203</v>
      </c>
      <c r="I123" s="62">
        <v>176.3092721534305</v>
      </c>
      <c r="J123" s="62">
        <v>170.912720643744</v>
      </c>
      <c r="K123" s="62">
        <v>159.72251990622397</v>
      </c>
      <c r="L123" s="62">
        <v>168.19432700486024</v>
      </c>
      <c r="M123" s="62">
        <v>173.34492100147898</v>
      </c>
      <c r="N123" s="62">
        <v>176.2262748571685</v>
      </c>
      <c r="O123" s="62">
        <v>184.18899051659682</v>
      </c>
      <c r="P123" s="62">
        <v>188.84315129244743</v>
      </c>
      <c r="Q123" s="62">
        <v>186.92850707260766</v>
      </c>
      <c r="R123" s="62">
        <v>190.69962098392764</v>
      </c>
      <c r="S123" s="62">
        <v>189.72804460362858</v>
      </c>
      <c r="T123" s="62">
        <v>184.62681286715363</v>
      </c>
      <c r="U123" s="62">
        <v>172.04890136309186</v>
      </c>
      <c r="V123" s="62">
        <v>181.95081345138752</v>
      </c>
      <c r="W123" s="62">
        <v>174.14264206834332</v>
      </c>
      <c r="X123" s="62">
        <v>172.33624829790648</v>
      </c>
      <c r="Y123" s="62">
        <v>172.97211853225403</v>
      </c>
      <c r="Z123" s="62">
        <v>167.3242665650979</v>
      </c>
      <c r="AA123" s="62">
        <v>167.07054503701983</v>
      </c>
      <c r="AB123" s="62">
        <v>165.2672219967646</v>
      </c>
      <c r="AC123" s="62">
        <v>172.01390136139946</v>
      </c>
      <c r="AD123" s="62">
        <v>172.2026864139724</v>
      </c>
      <c r="AE123" s="62">
        <v>168.79756558808617</v>
      </c>
      <c r="AF123" s="62">
        <v>157.87598423742645</v>
      </c>
      <c r="AG123" s="62">
        <v>167.31440208481266</v>
      </c>
      <c r="AI123" s="158">
        <f t="shared" si="0"/>
        <v>-0.17172189812408734</v>
      </c>
      <c r="AJ123" s="158">
        <f t="shared" si="1"/>
        <v>-0.14335735018911377</v>
      </c>
    </row>
    <row r="124" spans="1:36" ht="12.75">
      <c r="A124" s="219" t="s">
        <v>30</v>
      </c>
      <c r="B124" s="62">
        <v>138.8074699750864</v>
      </c>
      <c r="C124" s="62">
        <v>146.35796371932548</v>
      </c>
      <c r="D124" s="62">
        <v>139.0936510397173</v>
      </c>
      <c r="E124" s="62">
        <v>139.3205134044079</v>
      </c>
      <c r="F124" s="62">
        <v>137.92674226163885</v>
      </c>
      <c r="G124" s="62">
        <v>143.89059278611703</v>
      </c>
      <c r="H124" s="62">
        <v>152.99645822171496</v>
      </c>
      <c r="I124" s="62">
        <v>151.66455563024374</v>
      </c>
      <c r="J124" s="62">
        <v>154.18733813433403</v>
      </c>
      <c r="K124" s="62">
        <v>153.72113612581384</v>
      </c>
      <c r="L124" s="62">
        <v>153.01106897540248</v>
      </c>
      <c r="M124" s="62">
        <v>161.0382023516927</v>
      </c>
      <c r="N124" s="62">
        <v>161.11233847245165</v>
      </c>
      <c r="O124" s="62">
        <v>168.81404256375063</v>
      </c>
      <c r="P124" s="62">
        <v>170.19050587572258</v>
      </c>
      <c r="Q124" s="62">
        <v>175.6293316753967</v>
      </c>
      <c r="R124" s="62">
        <v>176.07801983887666</v>
      </c>
      <c r="S124" s="62">
        <v>172.47059972589588</v>
      </c>
      <c r="T124" s="62">
        <v>173.31919637832934</v>
      </c>
      <c r="U124" s="62">
        <v>164.00726490440374</v>
      </c>
      <c r="V124" s="62">
        <v>174.73085212095393</v>
      </c>
      <c r="W124" s="62">
        <v>169.1627483354356</v>
      </c>
      <c r="X124" s="62">
        <v>167.9998615624109</v>
      </c>
      <c r="Y124" s="62">
        <v>169.1073964784083</v>
      </c>
      <c r="Z124" s="62">
        <v>162.0777567747943</v>
      </c>
      <c r="AA124" s="62">
        <v>164.5335234106852</v>
      </c>
      <c r="AB124" s="62">
        <v>164.61362850356034</v>
      </c>
      <c r="AC124" s="62">
        <v>166.19379187984768</v>
      </c>
      <c r="AD124" s="62">
        <v>161.47825915946547</v>
      </c>
      <c r="AE124" s="62">
        <v>164.37285211555775</v>
      </c>
      <c r="AF124" s="62">
        <v>152.1606679830636</v>
      </c>
      <c r="AG124" s="62">
        <v>160.0189868330433</v>
      </c>
      <c r="AI124" s="158">
        <f t="shared" si="0"/>
        <v>0.15281250253868905</v>
      </c>
      <c r="AJ124" s="158">
        <f t="shared" si="1"/>
        <v>0.03964734214850196</v>
      </c>
    </row>
    <row r="125" spans="1:36" ht="12.75">
      <c r="A125" s="219" t="s">
        <v>16</v>
      </c>
      <c r="B125" s="62">
        <v>291.2806037696446</v>
      </c>
      <c r="C125" s="62">
        <v>271.6785486707375</v>
      </c>
      <c r="D125" s="62">
        <v>173.9606290654315</v>
      </c>
      <c r="E125" s="62">
        <v>153.32666712102073</v>
      </c>
      <c r="F125" s="62">
        <v>174.0651544532253</v>
      </c>
      <c r="G125" s="62">
        <v>165.3090406228959</v>
      </c>
      <c r="H125" s="62">
        <v>175.19283296566357</v>
      </c>
      <c r="I125" s="62">
        <v>172.00776958113678</v>
      </c>
      <c r="J125" s="62">
        <v>160.4243787480062</v>
      </c>
      <c r="K125" s="62">
        <v>153.6342963537086</v>
      </c>
      <c r="L125" s="62">
        <v>143.82151079393398</v>
      </c>
      <c r="M125" s="62">
        <v>152.48384240909874</v>
      </c>
      <c r="N125" s="62">
        <v>143.76457127162072</v>
      </c>
      <c r="O125" s="62">
        <v>155.02684138191813</v>
      </c>
      <c r="P125" s="62">
        <v>169.88260201280877</v>
      </c>
      <c r="Q125" s="62">
        <v>172.96463406557015</v>
      </c>
      <c r="R125" s="62">
        <v>175.37561708743615</v>
      </c>
      <c r="S125" s="62">
        <v>206.2839856432252</v>
      </c>
      <c r="T125" s="62">
        <v>182.73612638594184</v>
      </c>
      <c r="U125" s="62">
        <v>145.91814350098073</v>
      </c>
      <c r="V125" s="62">
        <v>192.80201456547337</v>
      </c>
      <c r="W125" s="62">
        <v>187.44364800024067</v>
      </c>
      <c r="X125" s="62">
        <v>179.44766102457183</v>
      </c>
      <c r="Y125" s="62">
        <v>199.62745516878837</v>
      </c>
      <c r="Z125" s="62">
        <v>187.74905211127063</v>
      </c>
      <c r="AA125" s="62">
        <v>163.54937446287465</v>
      </c>
      <c r="AB125" s="62">
        <v>200.21232514453501</v>
      </c>
      <c r="AC125" s="62">
        <v>198.39999391928612</v>
      </c>
      <c r="AD125" s="62">
        <v>194.44515905522795</v>
      </c>
      <c r="AE125" s="62">
        <v>161.16988345586572</v>
      </c>
      <c r="AF125" s="62">
        <v>150.94443466247697</v>
      </c>
      <c r="AG125" s="62">
        <v>154.54755771885348</v>
      </c>
      <c r="AI125" s="158">
        <f t="shared" si="0"/>
        <v>-0.4694203605775433</v>
      </c>
      <c r="AJ125" s="158">
        <f t="shared" si="1"/>
        <v>-0.44440061461968783</v>
      </c>
    </row>
    <row r="126" spans="1:36" ht="12.75">
      <c r="A126" s="219" t="s">
        <v>20</v>
      </c>
      <c r="B126" s="62" t="e">
        <v>#VALUE!</v>
      </c>
      <c r="C126" s="62">
        <v>173.4351554879142</v>
      </c>
      <c r="D126" s="62">
        <v>169.835069250496</v>
      </c>
      <c r="E126" s="62">
        <v>171.70652353977468</v>
      </c>
      <c r="F126" s="62">
        <v>164.6370581541248</v>
      </c>
      <c r="G126" s="62">
        <v>170.86178064928754</v>
      </c>
      <c r="H126" s="62">
        <v>179.9257872054232</v>
      </c>
      <c r="I126" s="62">
        <v>174.1262612306728</v>
      </c>
      <c r="J126" s="62">
        <v>178.81307520341576</v>
      </c>
      <c r="K126" s="62">
        <v>178.21362469061538</v>
      </c>
      <c r="L126" s="62">
        <v>178.91833384749617</v>
      </c>
      <c r="M126" s="62">
        <v>183.18329451552546</v>
      </c>
      <c r="N126" s="62">
        <v>182.25793891173157</v>
      </c>
      <c r="O126" s="62">
        <v>185.400957628277</v>
      </c>
      <c r="P126" s="62">
        <v>187.27354989524298</v>
      </c>
      <c r="Q126" s="62">
        <v>186.56352996127148</v>
      </c>
      <c r="R126" s="62">
        <v>182.6237097525551</v>
      </c>
      <c r="S126" s="62">
        <v>179.84122800408798</v>
      </c>
      <c r="T126" s="62">
        <v>179.59824941862394</v>
      </c>
      <c r="U126" s="62">
        <v>171.72088329573234</v>
      </c>
      <c r="V126" s="62">
        <v>176.12682112717863</v>
      </c>
      <c r="W126" s="62">
        <v>172.09899220700265</v>
      </c>
      <c r="X126" s="62">
        <v>171.28977786856356</v>
      </c>
      <c r="Y126" s="62">
        <v>171.17207120083964</v>
      </c>
      <c r="Z126" s="62">
        <v>163.03323508546234</v>
      </c>
      <c r="AA126" s="62">
        <v>164.91012425518355</v>
      </c>
      <c r="AB126" s="62">
        <v>161.54985239664626</v>
      </c>
      <c r="AC126" s="62">
        <v>161.24361402222692</v>
      </c>
      <c r="AD126" s="62">
        <v>160.07621582561475</v>
      </c>
      <c r="AE126" s="62">
        <v>157.7477911101248</v>
      </c>
      <c r="AF126" s="62">
        <v>139.56441032512433</v>
      </c>
      <c r="AG126" s="62">
        <v>150.31496856437624</v>
      </c>
      <c r="AI126" s="158" t="e">
        <f t="shared" si="0"/>
        <v>#VALUE!</v>
      </c>
      <c r="AJ126" s="158">
        <f t="shared" si="1"/>
        <v>-0.1952934228790203</v>
      </c>
    </row>
    <row r="127" spans="1:36" ht="12.75">
      <c r="A127" s="219" t="s">
        <v>15</v>
      </c>
      <c r="B127" s="62">
        <v>239.2999690885477</v>
      </c>
      <c r="C127" s="62">
        <v>183.94905692029238</v>
      </c>
      <c r="D127" s="62">
        <v>179.27464246333372</v>
      </c>
      <c r="E127" s="62">
        <v>176.35046430343766</v>
      </c>
      <c r="F127" s="62">
        <v>174.8289801802951</v>
      </c>
      <c r="G127" s="62">
        <v>176.26545940454733</v>
      </c>
      <c r="H127" s="62">
        <v>181.47696800167407</v>
      </c>
      <c r="I127" s="62">
        <v>179.7207651104235</v>
      </c>
      <c r="J127" s="62">
        <v>178.52744173074308</v>
      </c>
      <c r="K127" s="62">
        <v>174.8034514568065</v>
      </c>
      <c r="L127" s="62">
        <v>175.6143051033321</v>
      </c>
      <c r="M127" s="62">
        <v>180.44340712335614</v>
      </c>
      <c r="N127" s="62">
        <v>176.15547723141114</v>
      </c>
      <c r="O127" s="62">
        <v>176.48234790883276</v>
      </c>
      <c r="P127" s="62">
        <v>177.78472923442928</v>
      </c>
      <c r="Q127" s="62">
        <v>177.0949876770359</v>
      </c>
      <c r="R127" s="62">
        <v>182.64299063799405</v>
      </c>
      <c r="S127" s="62">
        <v>174.22098562561683</v>
      </c>
      <c r="T127" s="62">
        <v>176.55874097004036</v>
      </c>
      <c r="U127" s="62">
        <v>165.55094562161116</v>
      </c>
      <c r="V127" s="62">
        <v>174.5426059943554</v>
      </c>
      <c r="W127" s="62">
        <v>168.82637725668118</v>
      </c>
      <c r="X127" s="62">
        <v>169.9924437337463</v>
      </c>
      <c r="Y127" s="62">
        <v>173.17716044904319</v>
      </c>
      <c r="Z127" s="62">
        <v>165.29036636943766</v>
      </c>
      <c r="AA127" s="62">
        <v>165.26780423154955</v>
      </c>
      <c r="AB127" s="62">
        <v>164.48789728358088</v>
      </c>
      <c r="AC127" s="62">
        <v>164.52628902137963</v>
      </c>
      <c r="AD127" s="62">
        <v>160.0838882326219</v>
      </c>
      <c r="AE127" s="62">
        <v>156.09263346064242</v>
      </c>
      <c r="AF127" s="62">
        <v>144.08410116158134</v>
      </c>
      <c r="AG127" s="62">
        <v>149.68337882045887</v>
      </c>
      <c r="AI127" s="158">
        <f t="shared" si="0"/>
        <v>-0.37449478413818005</v>
      </c>
      <c r="AJ127" s="158">
        <f t="shared" si="1"/>
        <v>-0.21671736961383314</v>
      </c>
    </row>
    <row r="128" spans="1:36" ht="12.75">
      <c r="A128" s="219" t="s">
        <v>35</v>
      </c>
      <c r="B128" s="62">
        <v>168.5115392187437</v>
      </c>
      <c r="C128" s="62">
        <v>150.52309361213594</v>
      </c>
      <c r="D128" s="62">
        <v>142.80366084786334</v>
      </c>
      <c r="E128" s="62">
        <v>139.633024441327</v>
      </c>
      <c r="F128" s="62">
        <v>136.7016845452646</v>
      </c>
      <c r="G128" s="62">
        <v>138.99744259323808</v>
      </c>
      <c r="H128" s="62">
        <v>141.01915741860245</v>
      </c>
      <c r="I128" s="62">
        <v>140.86500052426763</v>
      </c>
      <c r="J128" s="62">
        <v>136.34997744842372</v>
      </c>
      <c r="K128" s="62">
        <v>136.87169590435093</v>
      </c>
      <c r="L128" s="62">
        <v>137.51107395783802</v>
      </c>
      <c r="M128" s="62">
        <v>143.9932810079901</v>
      </c>
      <c r="N128" s="62">
        <v>145.1161882679355</v>
      </c>
      <c r="O128" s="62">
        <v>144.4577256057957</v>
      </c>
      <c r="P128" s="62">
        <v>142.31478915648634</v>
      </c>
      <c r="Q128" s="62">
        <v>145.71617692085056</v>
      </c>
      <c r="R128" s="62">
        <v>144.47627383058176</v>
      </c>
      <c r="S128" s="62">
        <v>138.35674684265183</v>
      </c>
      <c r="T128" s="62">
        <v>142.22607208545136</v>
      </c>
      <c r="U128" s="62">
        <v>129.82774954894666</v>
      </c>
      <c r="V128" s="62">
        <v>137.56785661944082</v>
      </c>
      <c r="W128" s="62">
        <v>133.5081319312238</v>
      </c>
      <c r="X128" s="62">
        <v>128.2237805223301</v>
      </c>
      <c r="Y128" s="62">
        <v>129.65881390602118</v>
      </c>
      <c r="Z128" s="62">
        <v>121.814924217344</v>
      </c>
      <c r="AA128" s="62">
        <v>125.6102060575698</v>
      </c>
      <c r="AB128" s="62">
        <v>126.11776636986266</v>
      </c>
      <c r="AC128" s="62">
        <v>132.8584759048325</v>
      </c>
      <c r="AD128" s="62">
        <v>131.11322201237525</v>
      </c>
      <c r="AE128" s="62">
        <v>130.77119143640465</v>
      </c>
      <c r="AF128" s="62">
        <v>126.16406391281</v>
      </c>
      <c r="AG128" s="62">
        <v>136.443416869651</v>
      </c>
      <c r="AI128" s="158">
        <f t="shared" si="0"/>
        <v>-0.19030223388717193</v>
      </c>
      <c r="AJ128" s="158">
        <f t="shared" si="1"/>
        <v>-0.16182918590614193</v>
      </c>
    </row>
    <row r="129" spans="1:36" ht="12.75">
      <c r="A129" s="219" t="s">
        <v>34</v>
      </c>
      <c r="B129" s="62">
        <v>120.25027186748795</v>
      </c>
      <c r="C129" s="62">
        <v>116.65952563695501</v>
      </c>
      <c r="D129" s="62">
        <v>108.31230939631159</v>
      </c>
      <c r="E129" s="62">
        <v>114.00324409603607</v>
      </c>
      <c r="F129" s="62">
        <v>118.92032604674355</v>
      </c>
      <c r="G129" s="62">
        <v>128.20372188268576</v>
      </c>
      <c r="H129" s="62">
        <v>133.5325484131267</v>
      </c>
      <c r="I129" s="62">
        <v>139.03661972965125</v>
      </c>
      <c r="J129" s="62">
        <v>136.57358194751131</v>
      </c>
      <c r="K129" s="62">
        <v>136.77085315219776</v>
      </c>
      <c r="L129" s="62">
        <v>138.19904817243574</v>
      </c>
      <c r="M129" s="62">
        <v>146.73055192367798</v>
      </c>
      <c r="N129" s="62">
        <v>146.72661891068623</v>
      </c>
      <c r="O129" s="62">
        <v>149.0130268521874</v>
      </c>
      <c r="P129" s="62">
        <v>153.0324578886444</v>
      </c>
      <c r="Q129" s="62">
        <v>158.96051792409853</v>
      </c>
      <c r="R129" s="62">
        <v>157.6289564820666</v>
      </c>
      <c r="S129" s="62">
        <v>159.4072668957116</v>
      </c>
      <c r="T129" s="62">
        <v>168.36280069980685</v>
      </c>
      <c r="U129" s="62">
        <v>146.18059184338225</v>
      </c>
      <c r="V129" s="62">
        <v>148.75153348158454</v>
      </c>
      <c r="W129" s="62">
        <v>148.57208969514517</v>
      </c>
      <c r="X129" s="62">
        <v>142.89150891074465</v>
      </c>
      <c r="Y129" s="62">
        <v>139.17323118425546</v>
      </c>
      <c r="Z129" s="62">
        <v>134.2959184119044</v>
      </c>
      <c r="AA129" s="62">
        <v>133.20693265802953</v>
      </c>
      <c r="AB129" s="62">
        <v>138.57999949616993</v>
      </c>
      <c r="AC129" s="62">
        <v>143.00702407431163</v>
      </c>
      <c r="AD129" s="62">
        <v>143.13305949063323</v>
      </c>
      <c r="AE129" s="62">
        <v>139.1237599163442</v>
      </c>
      <c r="AF129" s="62">
        <v>128.96669197050758</v>
      </c>
      <c r="AG129" s="62">
        <v>131.63526297347008</v>
      </c>
      <c r="AI129" s="158">
        <f t="shared" si="0"/>
        <v>0.0946774666632606</v>
      </c>
      <c r="AJ129" s="158">
        <f t="shared" si="1"/>
        <v>0.10549645445887146</v>
      </c>
    </row>
    <row r="130" spans="1:36" ht="12.75">
      <c r="A130" s="219" t="s">
        <v>14</v>
      </c>
      <c r="B130" s="62">
        <v>154.33965318049644</v>
      </c>
      <c r="C130" s="62">
        <v>168.29083493945072</v>
      </c>
      <c r="D130" s="62">
        <v>161.58384859261474</v>
      </c>
      <c r="E130" s="62">
        <v>168.74931909615347</v>
      </c>
      <c r="F130" s="62">
        <v>175.38930024427313</v>
      </c>
      <c r="G130" s="62">
        <v>174.032619478277</v>
      </c>
      <c r="H130" s="62">
        <v>192.7937645340616</v>
      </c>
      <c r="I130" s="62">
        <v>178.35153278948482</v>
      </c>
      <c r="J130" s="62">
        <v>175.64714836652905</v>
      </c>
      <c r="K130" s="62">
        <v>168.08496216390577</v>
      </c>
      <c r="L130" s="62">
        <v>163.31811231477556</v>
      </c>
      <c r="M130" s="62">
        <v>165.6671074169429</v>
      </c>
      <c r="N130" s="62">
        <v>161.20607657393683</v>
      </c>
      <c r="O130" s="62">
        <v>169.74420428913717</v>
      </c>
      <c r="P130" s="62">
        <v>163.64161188964067</v>
      </c>
      <c r="Q130" s="62">
        <v>159.3281153415795</v>
      </c>
      <c r="R130" s="62">
        <v>171.61390367020738</v>
      </c>
      <c r="S130" s="62">
        <v>167.87506636578397</v>
      </c>
      <c r="T130" s="62">
        <v>161.63596400958326</v>
      </c>
      <c r="U130" s="62">
        <v>151.5484347044</v>
      </c>
      <c r="V130" s="62">
        <v>159.00659290466865</v>
      </c>
      <c r="W130" s="62">
        <v>147.90187169506754</v>
      </c>
      <c r="X130" s="62">
        <v>140.148650411539</v>
      </c>
      <c r="Y130" s="62">
        <v>141.22677536327595</v>
      </c>
      <c r="Z130" s="62">
        <v>134.50501231954948</v>
      </c>
      <c r="AA130" s="62">
        <v>133.39547980772883</v>
      </c>
      <c r="AB130" s="62">
        <v>135.1062048961926</v>
      </c>
      <c r="AC130" s="62">
        <v>134.0325838453415</v>
      </c>
      <c r="AD130" s="62">
        <v>133.95348103072206</v>
      </c>
      <c r="AE130" s="62">
        <v>130.59427107544658</v>
      </c>
      <c r="AF130" s="62">
        <v>119.32049853308472</v>
      </c>
      <c r="AG130" s="62">
        <v>125.3526894056467</v>
      </c>
      <c r="AI130" s="158">
        <f t="shared" si="0"/>
        <v>-0.18781280881168105</v>
      </c>
      <c r="AJ130" s="158">
        <f t="shared" si="1"/>
        <v>-0.2909863536180388</v>
      </c>
    </row>
    <row r="131" spans="1:36" ht="12.75">
      <c r="A131" s="219" t="s">
        <v>23</v>
      </c>
      <c r="B131" s="62">
        <v>122.52258340536623</v>
      </c>
      <c r="C131" s="62">
        <v>124.50628043349042</v>
      </c>
      <c r="D131" s="62">
        <v>133.20581890297794</v>
      </c>
      <c r="E131" s="62">
        <v>134.04133352496888</v>
      </c>
      <c r="F131" s="62">
        <v>148.3849187289871</v>
      </c>
      <c r="G131" s="62">
        <v>132.42479148557715</v>
      </c>
      <c r="H131" s="62">
        <v>143.17730024240743</v>
      </c>
      <c r="I131" s="62">
        <v>138.5621607262653</v>
      </c>
      <c r="J131" s="62">
        <v>145.75453744362906</v>
      </c>
      <c r="K131" s="62">
        <v>148.411803556209</v>
      </c>
      <c r="L131" s="62">
        <v>158.5255924355935</v>
      </c>
      <c r="M131" s="62">
        <v>158.38749822593107</v>
      </c>
      <c r="N131" s="62">
        <v>154.4901146499343</v>
      </c>
      <c r="O131" s="62">
        <v>164.49117300902316</v>
      </c>
      <c r="P131" s="62">
        <v>148.70969285910917</v>
      </c>
      <c r="Q131" s="62">
        <v>161.93667973050214</v>
      </c>
      <c r="R131" s="62">
        <v>165.49090808897157</v>
      </c>
      <c r="S131" s="62">
        <v>167.84147055874266</v>
      </c>
      <c r="T131" s="62">
        <v>171.14232552268163</v>
      </c>
      <c r="U131" s="62">
        <v>160.9529707753504</v>
      </c>
      <c r="V131" s="62">
        <v>150.5327758380741</v>
      </c>
      <c r="W131" s="62">
        <v>145.094853117174</v>
      </c>
      <c r="X131" s="62">
        <v>132.87884493353334</v>
      </c>
      <c r="Y131" s="62">
        <v>118.00242528393146</v>
      </c>
      <c r="Z131" s="62">
        <v>120.87637645687646</v>
      </c>
      <c r="AA131" s="62">
        <v>125.64543428161245</v>
      </c>
      <c r="AB131" s="62">
        <v>135.73932801222182</v>
      </c>
      <c r="AC131" s="62">
        <v>138.4562436681243</v>
      </c>
      <c r="AD131" s="62">
        <v>140.60882675565472</v>
      </c>
      <c r="AE131" s="62">
        <v>138.78589312238054</v>
      </c>
      <c r="AF131" s="62">
        <v>120.63230049380353</v>
      </c>
      <c r="AG131" s="62">
        <v>124.3897692763561</v>
      </c>
      <c r="AI131" s="158">
        <f t="shared" si="0"/>
        <v>0.015239524168473295</v>
      </c>
      <c r="AJ131" s="158">
        <f t="shared" si="1"/>
        <v>-0.031114735145881367</v>
      </c>
    </row>
    <row r="132" spans="1:36" ht="12.75">
      <c r="A132" s="219" t="s">
        <v>25</v>
      </c>
      <c r="B132" s="62">
        <v>185.7469756678113</v>
      </c>
      <c r="C132" s="62">
        <v>197.1198886646238</v>
      </c>
      <c r="D132" s="62">
        <v>129.58608574213793</v>
      </c>
      <c r="E132" s="62">
        <v>106.62313487887829</v>
      </c>
      <c r="F132" s="62">
        <v>95.95534928265114</v>
      </c>
      <c r="G132" s="62">
        <v>103.34312107825686</v>
      </c>
      <c r="H132" s="62">
        <v>111.92977617910098</v>
      </c>
      <c r="I132" s="62">
        <v>106.19466819100154</v>
      </c>
      <c r="J132" s="62">
        <v>111.949152518583</v>
      </c>
      <c r="K132" s="62">
        <v>96.6436357189131</v>
      </c>
      <c r="L132" s="62">
        <v>88.7072268408923</v>
      </c>
      <c r="M132" s="62">
        <v>102.03239003865215</v>
      </c>
      <c r="N132" s="62">
        <v>110.19009377830434</v>
      </c>
      <c r="O132" s="62">
        <v>115.64046828541596</v>
      </c>
      <c r="P132" s="62">
        <v>118.3477059979776</v>
      </c>
      <c r="Q132" s="62">
        <v>113.85879018365412</v>
      </c>
      <c r="R132" s="62">
        <v>114.65345496050713</v>
      </c>
      <c r="S132" s="62">
        <v>125.23855663245008</v>
      </c>
      <c r="T132" s="62">
        <v>126.65961548338498</v>
      </c>
      <c r="U132" s="62">
        <v>116.71008739088703</v>
      </c>
      <c r="V132" s="62">
        <v>96.21911020326063</v>
      </c>
      <c r="W132" s="62">
        <v>102.6810100151085</v>
      </c>
      <c r="X132" s="62">
        <v>105.0840593133467</v>
      </c>
      <c r="Y132" s="62">
        <v>100.06834269601485</v>
      </c>
      <c r="Z132" s="62">
        <v>100.57959749574653</v>
      </c>
      <c r="AA132" s="62">
        <v>104.0530246859063</v>
      </c>
      <c r="AB132" s="62">
        <v>108.97319873791699</v>
      </c>
      <c r="AC132" s="62">
        <v>115.67765065114554</v>
      </c>
      <c r="AD132" s="62">
        <v>119.75426937439234</v>
      </c>
      <c r="AE132" s="62">
        <v>119.82158655263935</v>
      </c>
      <c r="AF132" s="62">
        <v>117.09741490073691</v>
      </c>
      <c r="AG132" s="62">
        <v>121.85103087620901</v>
      </c>
      <c r="AI132" s="158">
        <f t="shared" si="0"/>
        <v>-0.3439945364487301</v>
      </c>
      <c r="AJ132" s="158">
        <f t="shared" si="1"/>
        <v>-0.4059583957052435</v>
      </c>
    </row>
    <row r="133" spans="1:36" ht="12.75">
      <c r="A133" s="219" t="s">
        <v>31</v>
      </c>
      <c r="B133" s="62">
        <v>114.18451040123846</v>
      </c>
      <c r="C133" s="62">
        <v>111.23393165992547</v>
      </c>
      <c r="D133" s="62">
        <v>108.29221276879883</v>
      </c>
      <c r="E133" s="62">
        <v>110.46470953228618</v>
      </c>
      <c r="F133" s="62">
        <v>105.06552593686793</v>
      </c>
      <c r="G133" s="62">
        <v>108.44641058820318</v>
      </c>
      <c r="H133" s="62">
        <v>112.85349580292612</v>
      </c>
      <c r="I133" s="62">
        <v>111.2772537192081</v>
      </c>
      <c r="J133" s="62">
        <v>103.7737853918648</v>
      </c>
      <c r="K133" s="62">
        <v>101.18958011283166</v>
      </c>
      <c r="L133" s="62">
        <v>97.93470584596422</v>
      </c>
      <c r="M133" s="62">
        <v>98.63653501971234</v>
      </c>
      <c r="N133" s="62">
        <v>97.5386854212377</v>
      </c>
      <c r="O133" s="62">
        <v>100.15539707687876</v>
      </c>
      <c r="P133" s="62">
        <v>100.56915938599354</v>
      </c>
      <c r="Q133" s="62">
        <v>101.89589662657681</v>
      </c>
      <c r="R133" s="62">
        <v>107.34937263895235</v>
      </c>
      <c r="S133" s="62">
        <v>106.97227685978713</v>
      </c>
      <c r="T133" s="62">
        <v>108.26234172475284</v>
      </c>
      <c r="U133" s="62">
        <v>103.75200553935092</v>
      </c>
      <c r="V133" s="62">
        <v>112.11572117296039</v>
      </c>
      <c r="W133" s="62">
        <v>112.01650368215954</v>
      </c>
      <c r="X133" s="62">
        <v>107.72514272881693</v>
      </c>
      <c r="Y133" s="62">
        <v>108.49970481472135</v>
      </c>
      <c r="Z133" s="62">
        <v>104.5878856766673</v>
      </c>
      <c r="AA133" s="62">
        <v>105.82359371960153</v>
      </c>
      <c r="AB133" s="62">
        <v>111.11804844543616</v>
      </c>
      <c r="AC133" s="62">
        <v>116.31338917867987</v>
      </c>
      <c r="AD133" s="62">
        <v>121.54313861027424</v>
      </c>
      <c r="AE133" s="62">
        <v>117.25680644878236</v>
      </c>
      <c r="AF133" s="62">
        <v>113.91866898212973</v>
      </c>
      <c r="AG133" s="62">
        <v>121.64774171121189</v>
      </c>
      <c r="AI133" s="158">
        <f t="shared" si="0"/>
        <v>0.06536115348524962</v>
      </c>
      <c r="AJ133" s="158">
        <f t="shared" si="1"/>
        <v>0.024135956377162593</v>
      </c>
    </row>
    <row r="134" spans="1:36" ht="12.75">
      <c r="A134" s="219" t="s">
        <v>17</v>
      </c>
      <c r="B134" s="62">
        <v>122.84431859981693</v>
      </c>
      <c r="C134" s="62">
        <v>124.22695007664066</v>
      </c>
      <c r="D134" s="62">
        <v>122.38990701036113</v>
      </c>
      <c r="E134" s="62">
        <v>124.78554404744595</v>
      </c>
      <c r="F134" s="62">
        <v>129.18492702239425</v>
      </c>
      <c r="G134" s="62">
        <v>127.32957010154222</v>
      </c>
      <c r="H134" s="62">
        <v>137.12962723045027</v>
      </c>
      <c r="I134" s="62">
        <v>145.55020349087746</v>
      </c>
      <c r="J134" s="62">
        <v>152.18756122430744</v>
      </c>
      <c r="K134" s="62">
        <v>156.44568175935407</v>
      </c>
      <c r="L134" s="62">
        <v>160.98136868591274</v>
      </c>
      <c r="M134" s="62">
        <v>167.24403625250895</v>
      </c>
      <c r="N134" s="62">
        <v>166.85805505138597</v>
      </c>
      <c r="O134" s="62">
        <v>157.38857133775844</v>
      </c>
      <c r="P134" s="62">
        <v>158.3786886137015</v>
      </c>
      <c r="Q134" s="62">
        <v>158.57817890142988</v>
      </c>
      <c r="R134" s="62">
        <v>155.99916590544646</v>
      </c>
      <c r="S134" s="62">
        <v>156.50654913069184</v>
      </c>
      <c r="T134" s="62">
        <v>150.51038154770384</v>
      </c>
      <c r="U134" s="62">
        <v>141.57337367256744</v>
      </c>
      <c r="V134" s="62">
        <v>139.89794299415223</v>
      </c>
      <c r="W134" s="62">
        <v>128.07286429027576</v>
      </c>
      <c r="X134" s="62">
        <v>129.07492906850237</v>
      </c>
      <c r="Y134" s="62">
        <v>123.22148198427733</v>
      </c>
      <c r="Z134" s="62">
        <v>123.22719914305156</v>
      </c>
      <c r="AA134" s="62">
        <v>128.91641189004596</v>
      </c>
      <c r="AB134" s="62">
        <v>134.27108854605922</v>
      </c>
      <c r="AC134" s="62">
        <v>129.51221400962257</v>
      </c>
      <c r="AD134" s="62">
        <v>130.71257156769056</v>
      </c>
      <c r="AE134" s="62">
        <v>129.16218088837414</v>
      </c>
      <c r="AF134" s="62">
        <v>117.29345404516924</v>
      </c>
      <c r="AG134" s="62">
        <v>121.05119464900794</v>
      </c>
      <c r="AI134" s="158">
        <f t="shared" si="0"/>
        <v>-0.01459671860487377</v>
      </c>
      <c r="AJ134" s="158">
        <f t="shared" si="1"/>
        <v>-0.05581313899434759</v>
      </c>
    </row>
    <row r="135" spans="1:36" ht="12.75">
      <c r="A135" s="219" t="s">
        <v>27</v>
      </c>
      <c r="B135" s="62">
        <v>117.63408262483128</v>
      </c>
      <c r="C135" s="62">
        <v>112.25061473594384</v>
      </c>
      <c r="D135" s="62">
        <v>101.68539097195037</v>
      </c>
      <c r="E135" s="62">
        <v>104.42384767634648</v>
      </c>
      <c r="F135" s="62">
        <v>101.54203793039814</v>
      </c>
      <c r="G135" s="62">
        <v>105.48806147029516</v>
      </c>
      <c r="H135" s="62">
        <v>108.53522327622031</v>
      </c>
      <c r="I135" s="62">
        <v>106.66879349655434</v>
      </c>
      <c r="J135" s="62">
        <v>105.48212160170837</v>
      </c>
      <c r="K135" s="62">
        <v>105.03134487082158</v>
      </c>
      <c r="L135" s="62">
        <v>103.3447067810227</v>
      </c>
      <c r="M135" s="62">
        <v>105.97746301137477</v>
      </c>
      <c r="N135" s="62">
        <v>106.18779082115486</v>
      </c>
      <c r="O135" s="62">
        <v>108.76483712571095</v>
      </c>
      <c r="P135" s="62">
        <v>109.4043233483665</v>
      </c>
      <c r="Q135" s="62">
        <v>118.21367175341264</v>
      </c>
      <c r="R135" s="62">
        <v>117.17393280518462</v>
      </c>
      <c r="S135" s="62">
        <v>114.78283492073143</v>
      </c>
      <c r="T135" s="62">
        <v>113.24352308086058</v>
      </c>
      <c r="U135" s="62">
        <v>107.85431406219236</v>
      </c>
      <c r="V135" s="62">
        <v>111.17788859238027</v>
      </c>
      <c r="W135" s="62">
        <v>109.27501396493913</v>
      </c>
      <c r="X135" s="62">
        <v>104.42218512524008</v>
      </c>
      <c r="Y135" s="62">
        <v>101.0697066384843</v>
      </c>
      <c r="Z135" s="62">
        <v>100.98150437895127</v>
      </c>
      <c r="AA135" s="62">
        <v>107.06730437028965</v>
      </c>
      <c r="AB135" s="62">
        <v>108.68810806384427</v>
      </c>
      <c r="AC135" s="62">
        <v>113.91123035620804</v>
      </c>
      <c r="AD135" s="62">
        <v>114.34079633509508</v>
      </c>
      <c r="AE135" s="62">
        <v>114.41043816094457</v>
      </c>
      <c r="AF135" s="62">
        <v>112.02276957960908</v>
      </c>
      <c r="AG135" s="62">
        <v>117.81105908143773</v>
      </c>
      <c r="AI135" s="158">
        <f t="shared" si="0"/>
        <v>0.001504465820257872</v>
      </c>
      <c r="AJ135" s="158">
        <f t="shared" si="1"/>
        <v>-0.0020297898311804063</v>
      </c>
    </row>
    <row r="136" spans="1:36" ht="12.75">
      <c r="A136" s="219" t="s">
        <v>13</v>
      </c>
      <c r="B136" s="62">
        <v>134.95358004988532</v>
      </c>
      <c r="C136" s="62">
        <v>110.70808830594598</v>
      </c>
      <c r="D136" s="62">
        <v>102.37823003176675</v>
      </c>
      <c r="E136" s="62">
        <v>111.50573851339733</v>
      </c>
      <c r="F136" s="62">
        <v>107.9723246384089</v>
      </c>
      <c r="G136" s="62">
        <v>117.4623988035244</v>
      </c>
      <c r="H136" s="62">
        <v>116.65265402580768</v>
      </c>
      <c r="I136" s="62">
        <v>105.42123605791964</v>
      </c>
      <c r="J136" s="62">
        <v>102.08667290419162</v>
      </c>
      <c r="K136" s="62">
        <v>93.23104256175087</v>
      </c>
      <c r="L136" s="62">
        <v>95.5864370306668</v>
      </c>
      <c r="M136" s="62">
        <v>100.41877604771257</v>
      </c>
      <c r="N136" s="62">
        <v>101.58456197025855</v>
      </c>
      <c r="O136" s="62">
        <v>105.18244070275522</v>
      </c>
      <c r="P136" s="62">
        <v>103.15585191604498</v>
      </c>
      <c r="Q136" s="62">
        <v>109.96538811558399</v>
      </c>
      <c r="R136" s="62">
        <v>114.12740748876939</v>
      </c>
      <c r="S136" s="62">
        <v>112.80532131784906</v>
      </c>
      <c r="T136" s="62">
        <v>112.25971847307304</v>
      </c>
      <c r="U136" s="62">
        <v>99.67533984659947</v>
      </c>
      <c r="V136" s="62">
        <v>101.61222504185662</v>
      </c>
      <c r="W136" s="62">
        <v>109.5100130525681</v>
      </c>
      <c r="X136" s="62">
        <v>105.47351043178153</v>
      </c>
      <c r="Y136" s="62">
        <v>98.7162010786662</v>
      </c>
      <c r="Z136" s="62">
        <v>103.7536895448141</v>
      </c>
      <c r="AA136" s="62">
        <v>109.1013187918466</v>
      </c>
      <c r="AB136" s="62">
        <v>107.51968902052397</v>
      </c>
      <c r="AC136" s="62">
        <v>112.10512669992463</v>
      </c>
      <c r="AD136" s="62">
        <v>113.34050644294766</v>
      </c>
      <c r="AE136" s="62">
        <v>113.1633475184924</v>
      </c>
      <c r="AF136" s="62">
        <v>107.93695517013495</v>
      </c>
      <c r="AG136" s="62">
        <v>117.31716240529235</v>
      </c>
      <c r="AI136" s="158">
        <f t="shared" si="0"/>
        <v>-0.13068506695467952</v>
      </c>
      <c r="AJ136" s="158">
        <f t="shared" si="1"/>
        <v>-0.025030990763320715</v>
      </c>
    </row>
    <row r="137" spans="1:36" ht="12.75">
      <c r="A137" s="219" t="s">
        <v>19</v>
      </c>
      <c r="B137" s="62">
        <v>99.26265120783918</v>
      </c>
      <c r="C137" s="62">
        <v>103.12409992989967</v>
      </c>
      <c r="D137" s="62">
        <v>104.72384409588446</v>
      </c>
      <c r="E137" s="62">
        <v>99.76478942535553</v>
      </c>
      <c r="F137" s="62">
        <v>104.40271899413077</v>
      </c>
      <c r="G137" s="62">
        <v>111.82274352754104</v>
      </c>
      <c r="H137" s="62">
        <v>111.48292218617118</v>
      </c>
      <c r="I137" s="62">
        <v>118.96021425757448</v>
      </c>
      <c r="J137" s="62">
        <v>124.37694304741977</v>
      </c>
      <c r="K137" s="62">
        <v>129.41705024726346</v>
      </c>
      <c r="L137" s="62">
        <v>134.52887404855258</v>
      </c>
      <c r="M137" s="62">
        <v>137.97443169641522</v>
      </c>
      <c r="N137" s="62">
        <v>140.5630055680383</v>
      </c>
      <c r="O137" s="62">
        <v>142.58995250961812</v>
      </c>
      <c r="P137" s="62">
        <v>146.43433534949014</v>
      </c>
      <c r="Q137" s="62">
        <v>147.3593871842002</v>
      </c>
      <c r="R137" s="62">
        <v>145.11266717262777</v>
      </c>
      <c r="S137" s="62">
        <v>145.22502255571138</v>
      </c>
      <c r="T137" s="62">
        <v>137.92699526038913</v>
      </c>
      <c r="U137" s="62">
        <v>125.8349572667373</v>
      </c>
      <c r="V137" s="62">
        <v>124.77273139610347</v>
      </c>
      <c r="W137" s="62">
        <v>123.90763273987835</v>
      </c>
      <c r="X137" s="62">
        <v>122.93462694512151</v>
      </c>
      <c r="Y137" s="62">
        <v>114.65629625048338</v>
      </c>
      <c r="Z137" s="62">
        <v>113.49084368167586</v>
      </c>
      <c r="AA137" s="62">
        <v>117.53913350964643</v>
      </c>
      <c r="AB137" s="62">
        <v>118.4952593877976</v>
      </c>
      <c r="AC137" s="62">
        <v>123.40433758803081</v>
      </c>
      <c r="AD137" s="62">
        <v>123.16919502271475</v>
      </c>
      <c r="AE137" s="62">
        <v>119.54236111081521</v>
      </c>
      <c r="AF137" s="62">
        <v>104.52511720565444</v>
      </c>
      <c r="AG137" s="62">
        <v>111.23825345824395</v>
      </c>
      <c r="AI137" s="158">
        <f t="shared" si="0"/>
        <v>0.1206456013886823</v>
      </c>
      <c r="AJ137" s="158">
        <f t="shared" si="1"/>
        <v>0.013585740643623945</v>
      </c>
    </row>
    <row r="138" spans="1:36" ht="12.75">
      <c r="A138" s="219" t="s">
        <v>22</v>
      </c>
      <c r="B138" s="62">
        <v>111.35796073895182</v>
      </c>
      <c r="C138" s="62">
        <v>113.99221115760031</v>
      </c>
      <c r="D138" s="62">
        <v>113.17854551896157</v>
      </c>
      <c r="E138" s="62">
        <v>112.53387794179115</v>
      </c>
      <c r="F138" s="62">
        <v>111.10245548779861</v>
      </c>
      <c r="G138" s="62">
        <v>120.50656718951141</v>
      </c>
      <c r="H138" s="62">
        <v>120.1902220379681</v>
      </c>
      <c r="I138" s="62">
        <v>121.93181459349265</v>
      </c>
      <c r="J138" s="62">
        <v>125.49825072337579</v>
      </c>
      <c r="K138" s="62">
        <v>126.96271328022374</v>
      </c>
      <c r="L138" s="62">
        <v>129.5866313020255</v>
      </c>
      <c r="M138" s="62">
        <v>129.83573185873513</v>
      </c>
      <c r="N138" s="62">
        <v>130.79577839753546</v>
      </c>
      <c r="O138" s="62">
        <v>136.89858917055628</v>
      </c>
      <c r="P138" s="62">
        <v>137.01531211790754</v>
      </c>
      <c r="Q138" s="62">
        <v>138.67068517769744</v>
      </c>
      <c r="R138" s="62">
        <v>137.20826089198417</v>
      </c>
      <c r="S138" s="62">
        <v>136.63491459772837</v>
      </c>
      <c r="T138" s="62">
        <v>133.87767978978013</v>
      </c>
      <c r="U138" s="62">
        <v>124.12926517373913</v>
      </c>
      <c r="V138" s="62">
        <v>127.1946561440137</v>
      </c>
      <c r="W138" s="62">
        <v>122.49679631107313</v>
      </c>
      <c r="X138" s="62">
        <v>117.65641332663975</v>
      </c>
      <c r="Y138" s="62">
        <v>112.63692591803328</v>
      </c>
      <c r="Z138" s="62">
        <v>104.5335922898284</v>
      </c>
      <c r="AA138" s="62">
        <v>108.55444437338669</v>
      </c>
      <c r="AB138" s="62">
        <v>108.00095144606863</v>
      </c>
      <c r="AC138" s="62">
        <v>111.81620310270213</v>
      </c>
      <c r="AD138" s="62">
        <v>110.55450133872654</v>
      </c>
      <c r="AE138" s="62">
        <v>110.65080453404688</v>
      </c>
      <c r="AF138" s="62">
        <v>101.11170832961109</v>
      </c>
      <c r="AG138" s="62">
        <v>110.38707601041276</v>
      </c>
      <c r="AI138" s="158">
        <f t="shared" si="0"/>
        <v>-0.008718592924084168</v>
      </c>
      <c r="AJ138" s="158">
        <f t="shared" si="1"/>
        <v>-0.11299458706157772</v>
      </c>
    </row>
    <row r="139" spans="1:36" ht="12.75">
      <c r="A139" s="219" t="s">
        <v>24</v>
      </c>
      <c r="B139" s="62">
        <v>132.21362072454968</v>
      </c>
      <c r="C139" s="62">
        <v>120.54804430581895</v>
      </c>
      <c r="D139" s="62">
        <v>100.18454029511918</v>
      </c>
      <c r="E139" s="62">
        <v>89.52574859562783</v>
      </c>
      <c r="F139" s="62">
        <v>83.96400454326492</v>
      </c>
      <c r="G139" s="62">
        <v>80.11597829303602</v>
      </c>
      <c r="H139" s="62">
        <v>79.55262517457768</v>
      </c>
      <c r="I139" s="62">
        <v>77.88904467727264</v>
      </c>
      <c r="J139" s="62">
        <v>75.9177301284829</v>
      </c>
      <c r="K139" s="62">
        <v>70.35416888958541</v>
      </c>
      <c r="L139" s="62">
        <v>68.07497916417371</v>
      </c>
      <c r="M139" s="62">
        <v>77.17774787285033</v>
      </c>
      <c r="N139" s="62">
        <v>77.95351484474502</v>
      </c>
      <c r="O139" s="62">
        <v>83.08924018978946</v>
      </c>
      <c r="P139" s="62">
        <v>86.23369660710206</v>
      </c>
      <c r="Q139" s="62">
        <v>90.24336896437075</v>
      </c>
      <c r="R139" s="62">
        <v>93.24766122321101</v>
      </c>
      <c r="S139" s="62">
        <v>95.98608726752504</v>
      </c>
      <c r="T139" s="62">
        <v>93.5899808833795</v>
      </c>
      <c r="U139" s="62">
        <v>92.59136854700823</v>
      </c>
      <c r="V139" s="62">
        <v>96.36846287486371</v>
      </c>
      <c r="W139" s="62">
        <v>92.66989137691272</v>
      </c>
      <c r="X139" s="62">
        <v>97.83632488643215</v>
      </c>
      <c r="Y139" s="62">
        <v>97.35926327622201</v>
      </c>
      <c r="Z139" s="62">
        <v>97.98730431863012</v>
      </c>
      <c r="AA139" s="62">
        <v>97.69091725676905</v>
      </c>
      <c r="AB139" s="62">
        <v>100.08327556162983</v>
      </c>
      <c r="AC139" s="62">
        <v>103.29611469266443</v>
      </c>
      <c r="AD139" s="62">
        <v>104.57476378724128</v>
      </c>
      <c r="AE139" s="62">
        <v>107.73014758579309</v>
      </c>
      <c r="AF139" s="62">
        <v>100.26138991180363</v>
      </c>
      <c r="AG139" s="62">
        <v>105.87987574628029</v>
      </c>
      <c r="AI139" s="158">
        <f t="shared" si="0"/>
        <v>-0.19917573419407686</v>
      </c>
      <c r="AJ139" s="158">
        <f t="shared" si="1"/>
        <v>-0.16828688105922318</v>
      </c>
    </row>
    <row r="140" spans="1:36" ht="12.75">
      <c r="A140" s="219" t="s">
        <v>18</v>
      </c>
      <c r="B140" s="62">
        <v>102.35971029035781</v>
      </c>
      <c r="C140" s="62">
        <v>100.38368807160656</v>
      </c>
      <c r="D140" s="62">
        <v>103.14678712006359</v>
      </c>
      <c r="E140" s="62">
        <v>103.45979726886064</v>
      </c>
      <c r="F140" s="62">
        <v>106.5380768743486</v>
      </c>
      <c r="G140" s="62">
        <v>107.57695848309406</v>
      </c>
      <c r="H140" s="62">
        <v>107.99860875159563</v>
      </c>
      <c r="I140" s="62">
        <v>111.28209461668429</v>
      </c>
      <c r="J140" s="62">
        <v>117.20617885114441</v>
      </c>
      <c r="K140" s="62">
        <v>115.99831788330377</v>
      </c>
      <c r="L140" s="62">
        <v>122.39275784137665</v>
      </c>
      <c r="M140" s="62">
        <v>124.68660950098787</v>
      </c>
      <c r="N140" s="62">
        <v>124.51365615891004</v>
      </c>
      <c r="O140" s="62">
        <v>127.51950719005622</v>
      </c>
      <c r="P140" s="62">
        <v>129.34001613656724</v>
      </c>
      <c r="Q140" s="62">
        <v>129.49194186790194</v>
      </c>
      <c r="R140" s="62">
        <v>130.44039191924625</v>
      </c>
      <c r="S140" s="62">
        <v>130.44239257528628</v>
      </c>
      <c r="T140" s="62">
        <v>130.62338823555365</v>
      </c>
      <c r="U140" s="62">
        <v>124.2965594071788</v>
      </c>
      <c r="V140" s="62">
        <v>116.93862836014065</v>
      </c>
      <c r="W140" s="62">
        <v>114.00879974381915</v>
      </c>
      <c r="X140" s="62">
        <v>111.44795391761767</v>
      </c>
      <c r="Y140" s="62">
        <v>99.64895827416717</v>
      </c>
      <c r="Z140" s="62">
        <v>99.08387555486246</v>
      </c>
      <c r="AA140" s="62">
        <v>99.75894357515341</v>
      </c>
      <c r="AB140" s="62">
        <v>98.51534772511374</v>
      </c>
      <c r="AC140" s="62">
        <v>103.1469531610364</v>
      </c>
      <c r="AD140" s="62">
        <v>101.4354234387052</v>
      </c>
      <c r="AE140" s="62">
        <v>101.78480556708926</v>
      </c>
      <c r="AF140" s="62">
        <v>86.22899800486353</v>
      </c>
      <c r="AG140" s="62">
        <v>91.43657755038286</v>
      </c>
      <c r="AI140" s="158">
        <f t="shared" si="0"/>
        <v>-0.10671320492203362</v>
      </c>
      <c r="AJ140" s="158">
        <f t="shared" si="1"/>
        <v>-0.14100587793353525</v>
      </c>
    </row>
    <row r="141" spans="1:36" ht="12.75">
      <c r="A141" s="219" t="s">
        <v>21</v>
      </c>
      <c r="B141" s="62">
        <v>84.73086119890473</v>
      </c>
      <c r="C141" s="62">
        <v>70.92316891525809</v>
      </c>
      <c r="D141" s="62">
        <v>67.43648540590291</v>
      </c>
      <c r="E141" s="62">
        <v>69.71267475911323</v>
      </c>
      <c r="F141" s="62">
        <v>67.08366200912563</v>
      </c>
      <c r="G141" s="62">
        <v>68.90869655087593</v>
      </c>
      <c r="H141" s="62">
        <v>75.95896242158385</v>
      </c>
      <c r="I141" s="62">
        <v>78.35914514536421</v>
      </c>
      <c r="J141" s="62">
        <v>79.52298574417455</v>
      </c>
      <c r="K141" s="62">
        <v>81.63807521214986</v>
      </c>
      <c r="L141" s="62">
        <v>79.02021528613847</v>
      </c>
      <c r="M141" s="62">
        <v>86.09949443661438</v>
      </c>
      <c r="N141" s="62">
        <v>87.89920831384273</v>
      </c>
      <c r="O141" s="62">
        <v>94.07300115390404</v>
      </c>
      <c r="P141" s="62">
        <v>94.1364316114011</v>
      </c>
      <c r="Q141" s="62">
        <v>95.67410106704902</v>
      </c>
      <c r="R141" s="62">
        <v>95.09562370854682</v>
      </c>
      <c r="S141" s="62">
        <v>98.8240923327298</v>
      </c>
      <c r="T141" s="62">
        <v>96.51223026521306</v>
      </c>
      <c r="U141" s="62">
        <v>92.97040393559232</v>
      </c>
      <c r="V141" s="62">
        <v>92.22145407447674</v>
      </c>
      <c r="W141" s="62">
        <v>90.61081616473463</v>
      </c>
      <c r="X141" s="62">
        <v>85.46856559800037</v>
      </c>
      <c r="Y141" s="62">
        <v>84.08216506262113</v>
      </c>
      <c r="Z141" s="62">
        <v>80.40941728248198</v>
      </c>
      <c r="AA141" s="62">
        <v>84.30867277145661</v>
      </c>
      <c r="AB141" s="62">
        <v>85.75082785111398</v>
      </c>
      <c r="AC141" s="62">
        <v>89.57960966373173</v>
      </c>
      <c r="AD141" s="62">
        <v>88.69026472581977</v>
      </c>
      <c r="AE141" s="62">
        <v>90.53095642412161</v>
      </c>
      <c r="AF141" s="62">
        <v>85.86956962075223</v>
      </c>
      <c r="AG141" s="62">
        <v>90.43131340033273</v>
      </c>
      <c r="AI141" s="158">
        <f t="shared" si="0"/>
        <v>0.06727716584924415</v>
      </c>
      <c r="AJ141" s="158">
        <f t="shared" si="1"/>
        <v>0.21074073443267483</v>
      </c>
    </row>
    <row r="142" spans="1:36" ht="12.75">
      <c r="A142" s="219" t="s">
        <v>32</v>
      </c>
      <c r="B142" s="62">
        <v>74.78292816272918</v>
      </c>
      <c r="C142" s="62">
        <v>75.98397523238943</v>
      </c>
      <c r="D142" s="62">
        <v>80.74590636871511</v>
      </c>
      <c r="E142" s="62">
        <v>79.20022204011308</v>
      </c>
      <c r="F142" s="62">
        <v>80.7120184079409</v>
      </c>
      <c r="G142" s="62">
        <v>88.73619163166614</v>
      </c>
      <c r="H142" s="62">
        <v>87.72575316668879</v>
      </c>
      <c r="I142" s="62">
        <v>91.90474352144683</v>
      </c>
      <c r="J142" s="62">
        <v>98.29841427040196</v>
      </c>
      <c r="K142" s="62">
        <v>105.89953835584944</v>
      </c>
      <c r="L142" s="62">
        <v>106.39581503483942</v>
      </c>
      <c r="M142" s="62">
        <v>105.48921794243103</v>
      </c>
      <c r="N142" s="62">
        <v>109.11846053010443</v>
      </c>
      <c r="O142" s="62">
        <v>106.18296253218891</v>
      </c>
      <c r="P142" s="62">
        <v>109.56564935715957</v>
      </c>
      <c r="Q142" s="62">
        <v>111.76618668977935</v>
      </c>
      <c r="R142" s="62">
        <v>106.54715739782047</v>
      </c>
      <c r="S142" s="62">
        <v>106.10181894516333</v>
      </c>
      <c r="T142" s="62">
        <v>103.61229701803381</v>
      </c>
      <c r="U142" s="62">
        <v>101.68155111789116</v>
      </c>
      <c r="V142" s="62">
        <v>98.36659986746085</v>
      </c>
      <c r="W142" s="62">
        <v>96.3417846739737</v>
      </c>
      <c r="X142" s="62">
        <v>91.20735073746978</v>
      </c>
      <c r="Y142" s="62">
        <v>91.98256117477071</v>
      </c>
      <c r="Z142" s="62">
        <v>93.63743599614128</v>
      </c>
      <c r="AA142" s="62">
        <v>97.78191808977542</v>
      </c>
      <c r="AB142" s="62">
        <v>98.31674475140045</v>
      </c>
      <c r="AC142" s="62">
        <v>103.23219312768822</v>
      </c>
      <c r="AD142" s="62">
        <v>101.07163016868968</v>
      </c>
      <c r="AE142" s="62">
        <v>101.2736740115935</v>
      </c>
      <c r="AF142" s="62">
        <v>89.81483635879066</v>
      </c>
      <c r="AG142" s="62">
        <v>90.26862578231723</v>
      </c>
      <c r="AI142" s="158">
        <f t="shared" si="0"/>
        <v>0.20707530448514744</v>
      </c>
      <c r="AJ142" s="158">
        <f t="shared" si="1"/>
        <v>0.18202339485530894</v>
      </c>
    </row>
    <row r="143" spans="1:36" ht="12.75">
      <c r="A143" s="219" t="s">
        <v>33</v>
      </c>
      <c r="B143" s="62">
        <v>113.96785893308007</v>
      </c>
      <c r="C143" s="62">
        <v>93.66644887862225</v>
      </c>
      <c r="D143" s="62">
        <v>85.00404142299651</v>
      </c>
      <c r="E143" s="62">
        <v>84.47958584514639</v>
      </c>
      <c r="F143" s="62">
        <v>79.59616484541715</v>
      </c>
      <c r="G143" s="62">
        <v>86.25059313430367</v>
      </c>
      <c r="H143" s="62">
        <v>88.6114774159505</v>
      </c>
      <c r="I143" s="62">
        <v>83.46672586166721</v>
      </c>
      <c r="J143" s="62">
        <v>76.64412199665517</v>
      </c>
      <c r="K143" s="62">
        <v>67.75202732762985</v>
      </c>
      <c r="L143" s="62">
        <v>68.53299401014941</v>
      </c>
      <c r="M143" s="62">
        <v>69.04926867963502</v>
      </c>
      <c r="N143" s="62">
        <v>73.48062565189439</v>
      </c>
      <c r="O143" s="62">
        <v>77.29362318147689</v>
      </c>
      <c r="P143" s="62">
        <v>76.54416410616128</v>
      </c>
      <c r="Q143" s="62">
        <v>75.75019789682652</v>
      </c>
      <c r="R143" s="62">
        <v>78.97735514711943</v>
      </c>
      <c r="S143" s="62">
        <v>78.93864623099601</v>
      </c>
      <c r="T143" s="62">
        <v>80.52709302336851</v>
      </c>
      <c r="U143" s="62">
        <v>71.29627593346278</v>
      </c>
      <c r="V143" s="62">
        <v>72.24938758590119</v>
      </c>
      <c r="W143" s="62">
        <v>74.1235239225748</v>
      </c>
      <c r="X143" s="62">
        <v>72.9164124037445</v>
      </c>
      <c r="Y143" s="62">
        <v>66.73219884202226</v>
      </c>
      <c r="Z143" s="62">
        <v>66.46350117065904</v>
      </c>
      <c r="AA143" s="62">
        <v>67.25115256689931</v>
      </c>
      <c r="AB143" s="62">
        <v>67.43253891521937</v>
      </c>
      <c r="AC143" s="62">
        <v>71.53319701654692</v>
      </c>
      <c r="AD143" s="62">
        <v>72.04007688133007</v>
      </c>
      <c r="AE143" s="62">
        <v>71.68200224801537</v>
      </c>
      <c r="AF143" s="62">
        <v>69.88878007048328</v>
      </c>
      <c r="AG143" s="62">
        <v>74.85677255437577</v>
      </c>
      <c r="AI143" s="158">
        <f t="shared" si="0"/>
        <v>-0.34317645996727597</v>
      </c>
      <c r="AJ143" s="158">
        <f t="shared" si="1"/>
        <v>-0.25385470563692747</v>
      </c>
    </row>
    <row r="144" spans="1:36" ht="12.75">
      <c r="A144" s="219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I144" s="158" t="e">
        <f t="shared" si="0"/>
        <v>#DIV/0!</v>
      </c>
      <c r="AJ144" s="158"/>
    </row>
    <row r="145" spans="1:36" ht="12.75">
      <c r="A145" s="219" t="s">
        <v>38</v>
      </c>
      <c r="B145" s="62">
        <v>399.35985184309556</v>
      </c>
      <c r="C145" s="62">
        <v>359.04555509524516</v>
      </c>
      <c r="D145" s="62">
        <v>348.03451316189694</v>
      </c>
      <c r="E145" s="62">
        <v>369.2270166853414</v>
      </c>
      <c r="F145" s="62">
        <v>371.7951890864093</v>
      </c>
      <c r="G145" s="62">
        <v>371.53364696716585</v>
      </c>
      <c r="H145" s="62">
        <v>398.4753953977862</v>
      </c>
      <c r="I145" s="62">
        <v>392.26301903851424</v>
      </c>
      <c r="J145" s="62">
        <v>418.65254918661725</v>
      </c>
      <c r="K145" s="62">
        <v>463.6032889391829</v>
      </c>
      <c r="L145" s="62">
        <v>513.1458632713251</v>
      </c>
      <c r="M145" s="62">
        <v>485.40815426258376</v>
      </c>
      <c r="N145" s="62">
        <v>495.34383669196546</v>
      </c>
      <c r="O145" s="62">
        <v>492.5928776202807</v>
      </c>
      <c r="P145" s="62">
        <v>487.500726158929</v>
      </c>
      <c r="Q145" s="62">
        <v>490.4542590189286</v>
      </c>
      <c r="R145" s="62">
        <v>590.9690820998296</v>
      </c>
      <c r="S145" s="62">
        <v>677.952481863803</v>
      </c>
      <c r="T145" s="62">
        <v>760.9662491797666</v>
      </c>
      <c r="U145" s="62">
        <v>772.1399921094161</v>
      </c>
      <c r="V145" s="62">
        <v>738.4409281239177</v>
      </c>
      <c r="W145" s="62">
        <v>788.8426324846445</v>
      </c>
      <c r="X145" s="62">
        <v>768.2622357818979</v>
      </c>
      <c r="Y145" s="62">
        <v>792.338600682912</v>
      </c>
      <c r="Z145" s="62">
        <v>782.8302704262891</v>
      </c>
      <c r="AA145" s="62">
        <v>746.887481008812</v>
      </c>
      <c r="AB145" s="62">
        <v>713.8216817179855</v>
      </c>
      <c r="AC145" s="62">
        <v>746.1543908804223</v>
      </c>
      <c r="AD145" s="62">
        <v>798.0306012340365</v>
      </c>
      <c r="AE145" s="62">
        <v>750.7929303539865</v>
      </c>
      <c r="AF145" s="62">
        <v>690.8657444786809</v>
      </c>
      <c r="AG145" s="62">
        <v>691.2608191067052</v>
      </c>
      <c r="AI145" s="158">
        <f t="shared" si="0"/>
        <v>0.7309221643498971</v>
      </c>
      <c r="AJ145" s="158">
        <f>AF145/C145-1</f>
        <v>0.9241729487374177</v>
      </c>
    </row>
    <row r="146" spans="1:36" ht="12.75">
      <c r="A146" s="219" t="s">
        <v>39</v>
      </c>
      <c r="B146" s="62">
        <v>211.25300936709507</v>
      </c>
      <c r="C146" s="62">
        <v>214.91954242875596</v>
      </c>
      <c r="D146" s="62">
        <v>217.96429478986735</v>
      </c>
      <c r="E146" s="62">
        <v>230.0824366673823</v>
      </c>
      <c r="F146" s="62">
        <v>225.80324060104306</v>
      </c>
      <c r="G146" s="62">
        <v>227.62320894303895</v>
      </c>
      <c r="H146" s="62">
        <v>222.27291458474306</v>
      </c>
      <c r="I146" s="62">
        <v>234.88174713855716</v>
      </c>
      <c r="J146" s="62">
        <v>243.79925565901297</v>
      </c>
      <c r="K146" s="62">
        <v>253.02796148496546</v>
      </c>
      <c r="L146" s="62">
        <v>246.66034654036835</v>
      </c>
      <c r="M146" s="62">
        <v>260.92448854607903</v>
      </c>
      <c r="N146" s="62">
        <v>239.53548268305548</v>
      </c>
      <c r="O146" s="62">
        <v>255.81275465417994</v>
      </c>
      <c r="P146" s="62">
        <v>269.511375857818</v>
      </c>
      <c r="Q146" s="62">
        <v>275.9903312005589</v>
      </c>
      <c r="R146" s="62">
        <v>275.28135633253515</v>
      </c>
      <c r="S146" s="62">
        <v>257.9785387472352</v>
      </c>
      <c r="T146" s="62">
        <v>280.094907699131</v>
      </c>
      <c r="U146" s="62">
        <v>271.2446925062489</v>
      </c>
      <c r="V146" s="62">
        <v>284.94109874873385</v>
      </c>
      <c r="W146" s="62">
        <v>246.38725465189657</v>
      </c>
      <c r="X146" s="62">
        <v>258.85114754295637</v>
      </c>
      <c r="Y146" s="62">
        <v>267.6223949398914</v>
      </c>
      <c r="Z146" s="62">
        <v>243.08991654218798</v>
      </c>
      <c r="AA146" s="62">
        <v>216.73475431012875</v>
      </c>
      <c r="AB146" s="62">
        <v>236.5753221099345</v>
      </c>
      <c r="AC146" s="62">
        <v>247.28047453206037</v>
      </c>
      <c r="AD146" s="62">
        <v>246.47775925722752</v>
      </c>
      <c r="AE146" s="62">
        <v>233.7710824944653</v>
      </c>
      <c r="AF146" s="62">
        <v>226.12468971119202</v>
      </c>
      <c r="AG146" s="62">
        <v>233.23681499077506</v>
      </c>
      <c r="AI146" s="158">
        <f t="shared" si="0"/>
        <v>0.1040638696203311</v>
      </c>
      <c r="AJ146" s="158">
        <f>AF146/C146-1</f>
        <v>0.052136474681684586</v>
      </c>
    </row>
    <row r="147" spans="1:36" ht="12.75">
      <c r="A147" s="219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I147" s="158" t="e">
        <f t="shared" si="0"/>
        <v>#DIV/0!</v>
      </c>
      <c r="AJ147" s="158"/>
    </row>
    <row r="148" spans="1:36" ht="12.75">
      <c r="A148" s="219" t="s">
        <v>51</v>
      </c>
      <c r="B148" s="62" t="e">
        <v>#VALUE!</v>
      </c>
      <c r="C148" s="62" t="e">
        <v>#VALUE!</v>
      </c>
      <c r="D148" s="62" t="e">
        <v>#VALUE!</v>
      </c>
      <c r="E148" s="62" t="e">
        <v>#VALUE!</v>
      </c>
      <c r="F148" s="62" t="e">
        <v>#VALUE!</v>
      </c>
      <c r="G148" s="62" t="e">
        <v>#VALUE!</v>
      </c>
      <c r="H148" s="62" t="e">
        <v>#VALUE!</v>
      </c>
      <c r="I148" s="62" t="e">
        <v>#VALUE!</v>
      </c>
      <c r="J148" s="62" t="e">
        <v>#VALUE!</v>
      </c>
      <c r="K148" s="62" t="e">
        <v>#VALUE!</v>
      </c>
      <c r="L148" s="62" t="e">
        <v>#VALUE!</v>
      </c>
      <c r="M148" s="62" t="e">
        <v>#VALUE!</v>
      </c>
      <c r="N148" s="62" t="e">
        <v>#VALUE!</v>
      </c>
      <c r="O148" s="62" t="e">
        <v>#VALUE!</v>
      </c>
      <c r="P148" s="62" t="e">
        <v>#VALUE!</v>
      </c>
      <c r="Q148" s="62" t="e">
        <v>#VALUE!</v>
      </c>
      <c r="R148" s="62" t="e">
        <v>#VALUE!</v>
      </c>
      <c r="S148" s="62" t="e">
        <v>#VALUE!</v>
      </c>
      <c r="T148" s="62" t="e">
        <v>#VALUE!</v>
      </c>
      <c r="U148" s="62" t="e">
        <v>#VALUE!</v>
      </c>
      <c r="V148" s="62" t="e">
        <v>#VALUE!</v>
      </c>
      <c r="W148" s="62" t="e">
        <v>#VALUE!</v>
      </c>
      <c r="X148" s="62" t="e">
        <v>#VALUE!</v>
      </c>
      <c r="Y148" s="62" t="e">
        <v>#VALUE!</v>
      </c>
      <c r="Z148" s="62" t="e">
        <v>#VALUE!</v>
      </c>
      <c r="AA148" s="62" t="e">
        <v>#VALUE!</v>
      </c>
      <c r="AB148" s="62" t="e">
        <v>#VALUE!</v>
      </c>
      <c r="AC148" s="62" t="e">
        <v>#VALUE!</v>
      </c>
      <c r="AD148" s="62" t="e">
        <v>#VALUE!</v>
      </c>
      <c r="AE148" s="62" t="e">
        <v>#VALUE!</v>
      </c>
      <c r="AF148" s="62" t="e">
        <v>#VALUE!</v>
      </c>
      <c r="AG148" s="62" t="e">
        <v>#VALUE!</v>
      </c>
      <c r="AI148" s="158" t="e">
        <f t="shared" si="0"/>
        <v>#VALUE!</v>
      </c>
      <c r="AJ148" s="158" t="e">
        <f aca="true" t="shared" si="2" ref="AJ148:AJ155">AF148/C148-1</f>
        <v>#VALUE!</v>
      </c>
    </row>
    <row r="149" spans="1:36" ht="12.75">
      <c r="A149" s="219" t="s">
        <v>144</v>
      </c>
      <c r="B149" s="62" t="e">
        <v>#VALUE!</v>
      </c>
      <c r="C149" s="62" t="e">
        <v>#VALUE!</v>
      </c>
      <c r="D149" s="62" t="e">
        <v>#VALUE!</v>
      </c>
      <c r="E149" s="62" t="e">
        <v>#VALUE!</v>
      </c>
      <c r="F149" s="62" t="e">
        <v>#VALUE!</v>
      </c>
      <c r="G149" s="62" t="e">
        <v>#VALUE!</v>
      </c>
      <c r="H149" s="62" t="e">
        <v>#VALUE!</v>
      </c>
      <c r="I149" s="62" t="e">
        <v>#VALUE!</v>
      </c>
      <c r="J149" s="62" t="e">
        <v>#VALUE!</v>
      </c>
      <c r="K149" s="62" t="e">
        <v>#VALUE!</v>
      </c>
      <c r="L149" s="62" t="e">
        <v>#VALUE!</v>
      </c>
      <c r="M149" s="62" t="e">
        <v>#VALUE!</v>
      </c>
      <c r="N149" s="62" t="e">
        <v>#VALUE!</v>
      </c>
      <c r="O149" s="62">
        <v>2972.9906629722923</v>
      </c>
      <c r="P149" s="62">
        <v>2950.3699697420634</v>
      </c>
      <c r="Q149" s="62">
        <v>2897.095917687408</v>
      </c>
      <c r="R149" s="62">
        <v>2704.0026638095237</v>
      </c>
      <c r="S149" s="62">
        <v>2750.580854541385</v>
      </c>
      <c r="T149" s="62">
        <v>2624.7370295182986</v>
      </c>
      <c r="U149" s="62">
        <v>2205.3431823747205</v>
      </c>
      <c r="V149" s="62">
        <v>2517.9398765548954</v>
      </c>
      <c r="W149" s="62">
        <v>2960.41941276795</v>
      </c>
      <c r="X149" s="62" t="e">
        <v>#VALUE!</v>
      </c>
      <c r="Y149" s="62" t="e">
        <v>#VALUE!</v>
      </c>
      <c r="Z149" s="62" t="e">
        <v>#VALUE!</v>
      </c>
      <c r="AA149" s="62" t="e">
        <v>#VALUE!</v>
      </c>
      <c r="AB149" s="62">
        <v>2170.9839286883525</v>
      </c>
      <c r="AC149" s="62">
        <v>2107.2816071041098</v>
      </c>
      <c r="AD149" s="62">
        <v>2184.7786134714033</v>
      </c>
      <c r="AE149" s="62">
        <v>2090.092756670784</v>
      </c>
      <c r="AF149" s="62">
        <v>2034.1238023359883</v>
      </c>
      <c r="AG149" s="62" t="e">
        <v>#VALUE!</v>
      </c>
      <c r="AI149" s="158" t="e">
        <f t="shared" si="0"/>
        <v>#VALUE!</v>
      </c>
      <c r="AJ149" s="158" t="e">
        <f t="shared" si="2"/>
        <v>#VALUE!</v>
      </c>
    </row>
    <row r="150" spans="1:36" ht="12.75">
      <c r="A150" s="302" t="s">
        <v>133</v>
      </c>
      <c r="B150" s="62" t="e">
        <v>#VALUE!</v>
      </c>
      <c r="C150" s="62" t="e">
        <v>#VALUE!</v>
      </c>
      <c r="D150" s="62" t="e">
        <v>#VALUE!</v>
      </c>
      <c r="E150" s="62" t="e">
        <v>#VALUE!</v>
      </c>
      <c r="F150" s="62" t="e">
        <v>#VALUE!</v>
      </c>
      <c r="G150" s="62" t="e">
        <v>#VALUE!</v>
      </c>
      <c r="H150" s="62" t="e">
        <v>#VALUE!</v>
      </c>
      <c r="I150" s="62" t="e">
        <v>#VALUE!</v>
      </c>
      <c r="J150" s="62" t="e">
        <v>#VALUE!</v>
      </c>
      <c r="K150" s="62">
        <v>69.46215600733498</v>
      </c>
      <c r="L150" s="62">
        <v>75.47379366924763</v>
      </c>
      <c r="M150" s="62">
        <v>82.53200717573256</v>
      </c>
      <c r="N150" s="62">
        <v>88.13916375171517</v>
      </c>
      <c r="O150" s="62">
        <v>92.80034983696257</v>
      </c>
      <c r="P150" s="62">
        <v>101.43554075673106</v>
      </c>
      <c r="Q150" s="62">
        <v>90.11087908477009</v>
      </c>
      <c r="R150" s="62">
        <v>96.22215889678347</v>
      </c>
      <c r="S150" s="62">
        <v>93.9571385565499</v>
      </c>
      <c r="T150" s="62">
        <v>95.91764667388138</v>
      </c>
      <c r="U150" s="62">
        <v>86.93546420371436</v>
      </c>
      <c r="V150" s="62">
        <v>89.4342161286177</v>
      </c>
      <c r="W150" s="62">
        <v>94.25581541267941</v>
      </c>
      <c r="X150" s="62">
        <v>84.76239844836572</v>
      </c>
      <c r="Y150" s="62">
        <v>87.15712375052304</v>
      </c>
      <c r="Z150" s="62">
        <v>78.35103968106382</v>
      </c>
      <c r="AA150" s="62">
        <v>87.29269454189556</v>
      </c>
      <c r="AB150" s="62">
        <v>91.42744375225044</v>
      </c>
      <c r="AC150" s="62">
        <v>93.7421726035585</v>
      </c>
      <c r="AD150" s="62">
        <v>92.95952949134492</v>
      </c>
      <c r="AE150" s="62">
        <v>92.791848919636</v>
      </c>
      <c r="AF150" s="62">
        <v>96.54309126778172</v>
      </c>
      <c r="AG150" s="62">
        <v>99.01918811004276</v>
      </c>
      <c r="AI150" s="158" t="e">
        <f t="shared" si="0"/>
        <v>#VALUE!</v>
      </c>
      <c r="AJ150" s="158" t="e">
        <f t="shared" si="2"/>
        <v>#VALUE!</v>
      </c>
    </row>
    <row r="151" spans="1:36" ht="12.75">
      <c r="A151" s="219" t="s">
        <v>233</v>
      </c>
      <c r="B151" s="62">
        <v>39.163143078626</v>
      </c>
      <c r="C151" s="62">
        <v>37.98744595056347</v>
      </c>
      <c r="D151" s="62">
        <v>38.73941455527784</v>
      </c>
      <c r="E151" s="62">
        <v>40.36695647188835</v>
      </c>
      <c r="F151" s="62">
        <v>39.0439945465192</v>
      </c>
      <c r="G151" s="62">
        <v>41.98760605261287</v>
      </c>
      <c r="H151" s="62">
        <v>45.07631839696407</v>
      </c>
      <c r="I151" s="62">
        <v>46.60539553011081</v>
      </c>
      <c r="J151" s="62">
        <v>46.296697618061415</v>
      </c>
      <c r="K151" s="62">
        <v>44.87149182729002</v>
      </c>
      <c r="L151" s="62">
        <v>48.63052454106161</v>
      </c>
      <c r="M151" s="62">
        <v>46.09096351600177</v>
      </c>
      <c r="N151" s="62">
        <v>48.32968640534999</v>
      </c>
      <c r="O151" s="62">
        <v>50.58400040685613</v>
      </c>
      <c r="P151" s="62">
        <v>51.6352458444832</v>
      </c>
      <c r="Q151" s="62">
        <v>53.15283960038889</v>
      </c>
      <c r="R151" s="62">
        <v>57.668805758258735</v>
      </c>
      <c r="S151" s="62">
        <v>61.40131500420759</v>
      </c>
      <c r="T151" s="62">
        <v>59.396900481589505</v>
      </c>
      <c r="U151" s="62">
        <v>58.53944996371497</v>
      </c>
      <c r="V151" s="62">
        <v>61.016654674049995</v>
      </c>
      <c r="W151" s="62">
        <v>64.17055864583243</v>
      </c>
      <c r="X151" s="62">
        <v>66.15694673440031</v>
      </c>
      <c r="Y151" s="62">
        <v>63.629338402079334</v>
      </c>
      <c r="Z151" s="62">
        <v>67.34619758025345</v>
      </c>
      <c r="AA151" s="62">
        <v>71.78424008040372</v>
      </c>
      <c r="AB151" s="62">
        <v>74.71956044326713</v>
      </c>
      <c r="AC151" s="62">
        <v>79.36661407371065</v>
      </c>
      <c r="AD151" s="62">
        <v>77.22125893873354</v>
      </c>
      <c r="AE151" s="62">
        <v>77.10995305075923</v>
      </c>
      <c r="AF151" s="62">
        <v>74.81868856299761</v>
      </c>
      <c r="AG151" s="62">
        <v>81.29719640747842</v>
      </c>
      <c r="AI151" s="158">
        <f t="shared" si="0"/>
        <v>1.0758598523173144</v>
      </c>
      <c r="AJ151" s="158">
        <f t="shared" si="2"/>
        <v>0.9695635410805452</v>
      </c>
    </row>
    <row r="152" spans="1:36" ht="12.75">
      <c r="A152" s="219" t="s">
        <v>134</v>
      </c>
      <c r="B152" s="62" t="e">
        <v>#VALUE!</v>
      </c>
      <c r="C152" s="62" t="e">
        <v>#VALUE!</v>
      </c>
      <c r="D152" s="62" t="e">
        <v>#VALUE!</v>
      </c>
      <c r="E152" s="62" t="e">
        <v>#VALUE!</v>
      </c>
      <c r="F152" s="62" t="e">
        <v>#VALUE!</v>
      </c>
      <c r="G152" s="62" t="e">
        <v>#VALUE!</v>
      </c>
      <c r="H152" s="62" t="e">
        <v>#VALUE!</v>
      </c>
      <c r="I152" s="62" t="e">
        <v>#VALUE!</v>
      </c>
      <c r="J152" s="62" t="e">
        <v>#VALUE!</v>
      </c>
      <c r="K152" s="62" t="e">
        <v>#VALUE!</v>
      </c>
      <c r="L152" s="62" t="e">
        <v>#VALUE!</v>
      </c>
      <c r="M152" s="62" t="e">
        <v>#VALUE!</v>
      </c>
      <c r="N152" s="62" t="e">
        <v>#VALUE!</v>
      </c>
      <c r="O152" s="62" t="e">
        <v>#VALUE!</v>
      </c>
      <c r="P152" s="62" t="e">
        <v>#VALUE!</v>
      </c>
      <c r="Q152" s="62">
        <v>71.0289703628835</v>
      </c>
      <c r="R152" s="62">
        <v>78.66234225888056</v>
      </c>
      <c r="S152" s="62">
        <v>77.91955244181808</v>
      </c>
      <c r="T152" s="62">
        <v>83.85737795734823</v>
      </c>
      <c r="U152" s="62">
        <v>65.43353474075478</v>
      </c>
      <c r="V152" s="62">
        <v>76.36284917148761</v>
      </c>
      <c r="W152" s="62">
        <v>76.57910946196661</v>
      </c>
      <c r="X152" s="62">
        <v>72.21163196347621</v>
      </c>
      <c r="Y152" s="62">
        <v>67.09285657915294</v>
      </c>
      <c r="Z152" s="62">
        <v>65.60495944626167</v>
      </c>
      <c r="AA152" s="62">
        <v>68.57143316417483</v>
      </c>
      <c r="AB152" s="62">
        <v>66.59476582162522</v>
      </c>
      <c r="AC152" s="62">
        <v>69.76723806891853</v>
      </c>
      <c r="AD152" s="62">
        <v>72.27123412692674</v>
      </c>
      <c r="AE152" s="62">
        <v>74.84482836211912</v>
      </c>
      <c r="AF152" s="62">
        <v>68.84209637659136</v>
      </c>
      <c r="AG152" s="62">
        <v>73.71423094086242</v>
      </c>
      <c r="AI152" s="158" t="e">
        <f t="shared" si="0"/>
        <v>#VALUE!</v>
      </c>
      <c r="AJ152" s="158" t="e">
        <f t="shared" si="2"/>
        <v>#VALUE!</v>
      </c>
    </row>
    <row r="153" spans="1:36" ht="12.75">
      <c r="A153" s="303" t="s">
        <v>101</v>
      </c>
      <c r="B153" s="62">
        <v>55.11531256323044</v>
      </c>
      <c r="C153" s="62">
        <v>53.650496702050695</v>
      </c>
      <c r="D153" s="62">
        <v>59.13530067194324</v>
      </c>
      <c r="E153" s="62">
        <v>56.28739883551674</v>
      </c>
      <c r="F153" s="62">
        <v>53.99739872290616</v>
      </c>
      <c r="G153" s="62">
        <v>54.258304828421295</v>
      </c>
      <c r="H153" s="62">
        <v>61.21249873839002</v>
      </c>
      <c r="I153" s="62">
        <v>55.27160517385274</v>
      </c>
      <c r="J153" s="62">
        <v>60.75262742591168</v>
      </c>
      <c r="K153" s="62">
        <v>57.246104123555114</v>
      </c>
      <c r="L153" s="62">
        <v>55.886485211057895</v>
      </c>
      <c r="M153" s="62">
        <v>53.62005344855429</v>
      </c>
      <c r="N153" s="62">
        <v>52.50462438151503</v>
      </c>
      <c r="O153" s="62">
        <v>57.631151866870525</v>
      </c>
      <c r="P153" s="62">
        <v>56.92045931507686</v>
      </c>
      <c r="Q153" s="62">
        <v>60.129404244112116</v>
      </c>
      <c r="R153" s="62">
        <v>60.903920208544065</v>
      </c>
      <c r="S153" s="62">
        <v>63.568334246679996</v>
      </c>
      <c r="T153" s="62">
        <v>62.07523700882613</v>
      </c>
      <c r="U153" s="62">
        <v>57.57781168679974</v>
      </c>
      <c r="V153" s="62">
        <v>58.769868496562125</v>
      </c>
      <c r="W153" s="62">
        <v>63.543601661219355</v>
      </c>
      <c r="X153" s="62">
        <v>61.068860769572105</v>
      </c>
      <c r="Y153" s="62">
        <v>56.49228238068869</v>
      </c>
      <c r="Z153" s="62">
        <v>54.86946217123018</v>
      </c>
      <c r="AA153" s="62">
        <v>53.84484518445059</v>
      </c>
      <c r="AB153" s="62">
        <v>54.691153481087525</v>
      </c>
      <c r="AC153" s="62">
        <v>55.79049834547104</v>
      </c>
      <c r="AD153" s="62">
        <v>52.29391591870288</v>
      </c>
      <c r="AE153" s="62">
        <v>57.68723942436013</v>
      </c>
      <c r="AF153" s="62">
        <v>52.348357981076504</v>
      </c>
      <c r="AG153" s="62">
        <v>54.20632412481004</v>
      </c>
      <c r="AI153" s="158">
        <f t="shared" si="0"/>
        <v>-0.016492484504693206</v>
      </c>
      <c r="AJ153" s="158">
        <f t="shared" si="2"/>
        <v>-0.0242707672998006</v>
      </c>
    </row>
    <row r="154" spans="1:36" ht="12.75">
      <c r="A154" s="219" t="s">
        <v>43</v>
      </c>
      <c r="B154" s="62" t="e">
        <v>#VALUE!</v>
      </c>
      <c r="C154" s="62" t="e">
        <v>#VALUE!</v>
      </c>
      <c r="D154" s="62" t="e">
        <v>#VALUE!</v>
      </c>
      <c r="E154" s="62" t="e">
        <v>#VALUE!</v>
      </c>
      <c r="F154" s="62" t="e">
        <v>#VALUE!</v>
      </c>
      <c r="G154" s="62" t="e">
        <v>#VALUE!</v>
      </c>
      <c r="H154" s="62" t="e">
        <v>#VALUE!</v>
      </c>
      <c r="I154" s="62" t="e">
        <v>#VALUE!</v>
      </c>
      <c r="J154" s="62" t="e">
        <v>#VALUE!</v>
      </c>
      <c r="K154" s="62" t="e">
        <v>#VALUE!</v>
      </c>
      <c r="L154" s="62" t="e">
        <v>#VALUE!</v>
      </c>
      <c r="M154" s="62" t="e">
        <v>#VALUE!</v>
      </c>
      <c r="N154" s="62" t="e">
        <v>#VALUE!</v>
      </c>
      <c r="O154" s="62" t="e">
        <v>#VALUE!</v>
      </c>
      <c r="P154" s="62" t="e">
        <v>#VALUE!</v>
      </c>
      <c r="Q154" s="62" t="e">
        <v>#VALUE!</v>
      </c>
      <c r="R154" s="62" t="e">
        <v>#VALUE!</v>
      </c>
      <c r="S154" s="62" t="e">
        <v>#VALUE!</v>
      </c>
      <c r="T154" s="62" t="e">
        <v>#VALUE!</v>
      </c>
      <c r="U154" s="62" t="e">
        <v>#VALUE!</v>
      </c>
      <c r="V154" s="62">
        <v>29.820936976929843</v>
      </c>
      <c r="W154" s="62">
        <v>30.401819162292195</v>
      </c>
      <c r="X154" s="62">
        <v>29.78999314799296</v>
      </c>
      <c r="Y154" s="62">
        <v>30.113453108683615</v>
      </c>
      <c r="Z154" s="62">
        <v>30.4562518235434</v>
      </c>
      <c r="AA154" s="62">
        <v>30.64717189864082</v>
      </c>
      <c r="AB154" s="62" t="e">
        <v>#VALUE!</v>
      </c>
      <c r="AC154" s="62">
        <v>33.60984743943144</v>
      </c>
      <c r="AD154" s="62" t="e">
        <v>#VALUE!</v>
      </c>
      <c r="AE154" s="62" t="e">
        <v>#VALUE!</v>
      </c>
      <c r="AF154" s="62" t="e">
        <v>#VALUE!</v>
      </c>
      <c r="AG154" s="62">
        <v>48.50506428884139</v>
      </c>
      <c r="AI154" s="158" t="e">
        <f t="shared" si="0"/>
        <v>#VALUE!</v>
      </c>
      <c r="AJ154" s="158" t="e">
        <f t="shared" si="2"/>
        <v>#VALUE!</v>
      </c>
    </row>
    <row r="155" spans="1:36" ht="12.75">
      <c r="A155" s="219" t="s">
        <v>41</v>
      </c>
      <c r="B155" s="62">
        <v>34.052219686596686</v>
      </c>
      <c r="C155" s="62">
        <v>24.029175590999976</v>
      </c>
      <c r="D155" s="62">
        <v>17.825666757468333</v>
      </c>
      <c r="E155" s="62">
        <v>17.594813602493844</v>
      </c>
      <c r="F155" s="62">
        <v>18.415201021019715</v>
      </c>
      <c r="G155" s="62">
        <v>17.14341505696194</v>
      </c>
      <c r="H155" s="62">
        <v>18.10570423393238</v>
      </c>
      <c r="I155" s="62">
        <v>15.261974414594036</v>
      </c>
      <c r="J155" s="62">
        <v>16.679709367652244</v>
      </c>
      <c r="K155" s="62">
        <v>22.878263911224284</v>
      </c>
      <c r="L155" s="62">
        <v>25.28669735494264</v>
      </c>
      <c r="M155" s="62">
        <v>25.774802028388827</v>
      </c>
      <c r="N155" s="62">
        <v>28.52846957394428</v>
      </c>
      <c r="O155" s="62">
        <v>28.046961027496614</v>
      </c>
      <c r="P155" s="62">
        <v>30.886949609307926</v>
      </c>
      <c r="Q155" s="62">
        <v>31.20651575654533</v>
      </c>
      <c r="R155" s="62">
        <v>30.42279716940768</v>
      </c>
      <c r="S155" s="62">
        <v>28.87647476066947</v>
      </c>
      <c r="T155" s="62">
        <v>30.28779426866955</v>
      </c>
      <c r="U155" s="62">
        <v>30.95903560707067</v>
      </c>
      <c r="V155" s="62">
        <v>30.872858359652362</v>
      </c>
      <c r="W155" s="62">
        <v>32.333980541116155</v>
      </c>
      <c r="X155" s="62">
        <v>29.177839330790682</v>
      </c>
      <c r="Y155" s="62">
        <v>34.47004731224355</v>
      </c>
      <c r="Z155" s="62">
        <v>34.38988464227211</v>
      </c>
      <c r="AA155" s="62">
        <v>32.18883490031867</v>
      </c>
      <c r="AB155" s="62">
        <v>33.56915967216489</v>
      </c>
      <c r="AC155" s="62">
        <v>35.1099023114513</v>
      </c>
      <c r="AD155" s="62">
        <v>34.979842693716805</v>
      </c>
      <c r="AE155" s="62">
        <v>34.905905722661224</v>
      </c>
      <c r="AF155" s="62">
        <v>32.58230400691508</v>
      </c>
      <c r="AG155" s="62">
        <v>34.43119918041969</v>
      </c>
      <c r="AI155" s="158">
        <f t="shared" si="0"/>
        <v>0.011129362411936183</v>
      </c>
      <c r="AJ155" s="158">
        <f t="shared" si="2"/>
        <v>0.3559476430443431</v>
      </c>
    </row>
    <row r="156" spans="1:35" ht="12.75">
      <c r="A156" s="219" t="s">
        <v>135</v>
      </c>
      <c r="B156" s="62" t="e">
        <v>#VALUE!</v>
      </c>
      <c r="C156" s="62" t="e">
        <v>#VALUE!</v>
      </c>
      <c r="D156" s="62" t="e">
        <v>#VALUE!</v>
      </c>
      <c r="E156" s="62" t="e">
        <v>#VALUE!</v>
      </c>
      <c r="F156" s="62" t="e">
        <v>#VALUE!</v>
      </c>
      <c r="G156" s="62" t="e">
        <v>#VALUE!</v>
      </c>
      <c r="H156" s="62" t="e">
        <v>#VALUE!</v>
      </c>
      <c r="I156" s="62" t="e">
        <v>#VALUE!</v>
      </c>
      <c r="J156" s="62" t="e">
        <v>#VALUE!</v>
      </c>
      <c r="K156" s="62" t="e">
        <v>#VALUE!</v>
      </c>
      <c r="L156" s="62">
        <v>14.60835993867244</v>
      </c>
      <c r="M156" s="62">
        <v>18.124066433407553</v>
      </c>
      <c r="N156" s="62">
        <v>18.170234015784057</v>
      </c>
      <c r="O156" s="62">
        <v>19.212187428203833</v>
      </c>
      <c r="P156" s="62">
        <v>19.488020253985912</v>
      </c>
      <c r="Q156" s="62">
        <v>18.889265069998842</v>
      </c>
      <c r="R156" s="62">
        <v>18.74345873893393</v>
      </c>
      <c r="S156" s="62">
        <v>19.521299055089514</v>
      </c>
      <c r="T156" s="62">
        <v>21.20184935430059</v>
      </c>
      <c r="U156" s="62">
        <v>23.47380518530798</v>
      </c>
      <c r="V156" s="62">
        <v>23.751245325310595</v>
      </c>
      <c r="W156" s="62">
        <v>23.801984896794764</v>
      </c>
      <c r="X156" s="62">
        <v>22.19047508936399</v>
      </c>
      <c r="Y156" s="62" t="e">
        <v>#VALUE!</v>
      </c>
      <c r="Z156" s="62">
        <v>20.672295366794508</v>
      </c>
      <c r="AA156" s="62">
        <v>28.339113285963265</v>
      </c>
      <c r="AB156" s="62">
        <v>30.42515912267498</v>
      </c>
      <c r="AC156" s="62">
        <v>28.922898176537036</v>
      </c>
      <c r="AD156" s="62">
        <v>29.01781488956152</v>
      </c>
      <c r="AE156" s="62">
        <v>30.01014566006278</v>
      </c>
      <c r="AF156" s="62">
        <v>30.020394914199034</v>
      </c>
      <c r="AG156" s="62">
        <v>32.42915024058802</v>
      </c>
      <c r="AI156" s="158" t="e">
        <f t="shared" si="0"/>
        <v>#VALUE!</v>
      </c>
    </row>
    <row r="158" ht="12.75">
      <c r="A158" s="38" t="s">
        <v>132</v>
      </c>
    </row>
    <row r="159" ht="12.75">
      <c r="A159" s="19" t="s">
        <v>142</v>
      </c>
    </row>
    <row r="160" ht="12">
      <c r="A160" s="63" t="s">
        <v>118</v>
      </c>
    </row>
  </sheetData>
  <hyperlinks>
    <hyperlink ref="A2" r:id="rId1" display="https://ec.europa.eu/eurostat/databrowser/product/page/NRG_BAL_S__custom_6181170"/>
    <hyperlink ref="B2" r:id="rId2" display="https://ec.europa.eu/eurostat/databrowser/view/NRG_BAL_S__custom_6181170/default/table"/>
    <hyperlink ref="A55" r:id="rId3" display="https://ec.europa.eu/eurostat/databrowser/product/page/DEMO_PJAN__custom_6182055"/>
    <hyperlink ref="B55" r:id="rId4" display="https://ec.europa.eu/eurostat/databrowser/view/DEMO_PJAN__custom_6182055/default/table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W110"/>
  <sheetViews>
    <sheetView workbookViewId="0" topLeftCell="A73">
      <selection activeCell="N88" sqref="N88"/>
    </sheetView>
  </sheetViews>
  <sheetFormatPr defaultColWidth="9.140625" defaultRowHeight="12.75"/>
  <cols>
    <col min="1" max="1" width="24.421875" style="38" customWidth="1"/>
    <col min="2" max="23" width="10.421875" style="38" customWidth="1"/>
    <col min="24" max="25" width="10.00390625" style="38" customWidth="1"/>
    <col min="26" max="26" width="11.421875" style="38" customWidth="1"/>
    <col min="27" max="27" width="12.421875" style="38" customWidth="1"/>
    <col min="28" max="28" width="12.00390625" style="38" customWidth="1"/>
    <col min="29" max="29" width="13.421875" style="38" customWidth="1"/>
    <col min="30" max="31" width="12.57421875" style="38" customWidth="1"/>
    <col min="32" max="33" width="11.57421875" style="38" customWidth="1"/>
    <col min="34" max="16384" width="9.140625" style="38" customWidth="1"/>
  </cols>
  <sheetData>
    <row r="1" spans="1:3" ht="14">
      <c r="A1" s="213" t="s">
        <v>285</v>
      </c>
      <c r="B1" s="214"/>
      <c r="C1" s="214"/>
    </row>
    <row r="2" spans="1:3" ht="12.5">
      <c r="A2" s="215" t="s">
        <v>183</v>
      </c>
      <c r="B2" s="215" t="s">
        <v>184</v>
      </c>
      <c r="C2" s="214"/>
    </row>
    <row r="3" spans="1:3" ht="12.5">
      <c r="A3" s="216" t="s">
        <v>286</v>
      </c>
      <c r="B3" s="214"/>
      <c r="C3" s="19"/>
    </row>
    <row r="4" spans="1:3" ht="12.75">
      <c r="A4" s="216" t="s">
        <v>255</v>
      </c>
      <c r="B4" s="292" t="s">
        <v>285</v>
      </c>
      <c r="C4" s="19"/>
    </row>
    <row r="5" spans="1:3" ht="12.75">
      <c r="A5" s="216" t="s">
        <v>256</v>
      </c>
      <c r="B5" s="216" t="s">
        <v>186</v>
      </c>
      <c r="C5" s="19"/>
    </row>
    <row r="6" spans="1:3" ht="12.5">
      <c r="A6" s="292" t="s">
        <v>257</v>
      </c>
      <c r="B6" s="214"/>
      <c r="C6" s="216" t="s">
        <v>258</v>
      </c>
    </row>
    <row r="7" spans="1:3" ht="12.5">
      <c r="A7" s="292" t="s">
        <v>260</v>
      </c>
      <c r="B7" s="214"/>
      <c r="C7" s="216" t="s">
        <v>164</v>
      </c>
    </row>
    <row r="8" spans="1:3" ht="12.5">
      <c r="A8" s="292" t="s">
        <v>261</v>
      </c>
      <c r="B8" s="214"/>
      <c r="C8" s="216" t="s">
        <v>128</v>
      </c>
    </row>
    <row r="9" spans="1:14" ht="12.75">
      <c r="A9" s="315" t="s">
        <v>8</v>
      </c>
      <c r="B9" s="315" t="s">
        <v>8</v>
      </c>
      <c r="C9" s="218" t="s">
        <v>189</v>
      </c>
      <c r="D9" s="218" t="s">
        <v>194</v>
      </c>
      <c r="E9" s="218" t="s">
        <v>199</v>
      </c>
      <c r="F9" s="218" t="s">
        <v>204</v>
      </c>
      <c r="G9" s="218" t="s">
        <v>209</v>
      </c>
      <c r="H9" s="218" t="s">
        <v>214</v>
      </c>
      <c r="I9" s="218" t="s">
        <v>215</v>
      </c>
      <c r="J9" s="218" t="s">
        <v>216</v>
      </c>
      <c r="K9" s="218" t="s">
        <v>217</v>
      </c>
      <c r="L9" s="218" t="s">
        <v>218</v>
      </c>
      <c r="M9" s="218" t="s">
        <v>219</v>
      </c>
      <c r="N9" s="218" t="s">
        <v>220</v>
      </c>
    </row>
    <row r="10" spans="1:14" ht="12.5">
      <c r="A10" s="304" t="s">
        <v>287</v>
      </c>
      <c r="B10" s="304" t="s">
        <v>288</v>
      </c>
      <c r="C10" s="305" t="s">
        <v>289</v>
      </c>
      <c r="D10" s="305" t="s">
        <v>289</v>
      </c>
      <c r="E10" s="305" t="s">
        <v>289</v>
      </c>
      <c r="F10" s="305" t="s">
        <v>289</v>
      </c>
      <c r="G10" s="305" t="s">
        <v>289</v>
      </c>
      <c r="H10" s="305" t="s">
        <v>289</v>
      </c>
      <c r="I10" s="305" t="s">
        <v>289</v>
      </c>
      <c r="J10" s="305" t="s">
        <v>289</v>
      </c>
      <c r="K10" s="305" t="s">
        <v>289</v>
      </c>
      <c r="L10" s="305" t="s">
        <v>289</v>
      </c>
      <c r="M10" s="305" t="s">
        <v>289</v>
      </c>
      <c r="N10" s="305" t="s">
        <v>289</v>
      </c>
    </row>
    <row r="11" spans="1:14" ht="12.75">
      <c r="A11" s="219" t="s">
        <v>5</v>
      </c>
      <c r="B11" s="219" t="s">
        <v>48</v>
      </c>
      <c r="C11" s="287">
        <v>42723115.41</v>
      </c>
      <c r="D11" s="286">
        <v>43524871.139</v>
      </c>
      <c r="E11" s="287">
        <v>49083906.25</v>
      </c>
      <c r="F11" s="286">
        <v>56081981.247</v>
      </c>
      <c r="G11" s="287">
        <v>54626752.08</v>
      </c>
      <c r="H11" s="286">
        <v>55168673.806</v>
      </c>
      <c r="I11" s="286">
        <v>55546231.172</v>
      </c>
      <c r="J11" s="286">
        <v>56755090.196</v>
      </c>
      <c r="K11" s="286">
        <v>55256168.009</v>
      </c>
      <c r="L11" s="286">
        <v>55617862.172</v>
      </c>
      <c r="M11" s="287">
        <v>49064667.93</v>
      </c>
      <c r="N11" s="286">
        <v>51259278.486</v>
      </c>
    </row>
    <row r="12" spans="1:14" ht="12.75">
      <c r="A12" s="219" t="s">
        <v>5</v>
      </c>
      <c r="B12" s="219" t="s">
        <v>70</v>
      </c>
      <c r="C12" s="284">
        <v>4624563.96</v>
      </c>
      <c r="D12" s="285">
        <v>4296980.583</v>
      </c>
      <c r="E12" s="285">
        <v>4612091.982</v>
      </c>
      <c r="F12" s="285">
        <v>5068883.375</v>
      </c>
      <c r="G12" s="284">
        <v>4771491</v>
      </c>
      <c r="H12" s="285">
        <v>4729910.335</v>
      </c>
      <c r="I12" s="285">
        <v>4566495.372</v>
      </c>
      <c r="J12" s="285">
        <v>4568508.006</v>
      </c>
      <c r="K12" s="284">
        <v>4392146.84</v>
      </c>
      <c r="L12" s="284">
        <v>3640902.68</v>
      </c>
      <c r="M12" s="285">
        <v>2632988.036</v>
      </c>
      <c r="N12" s="285">
        <v>3147552.717</v>
      </c>
    </row>
    <row r="13" spans="1:14" ht="12.75">
      <c r="A13" s="219" t="s">
        <v>5</v>
      </c>
      <c r="B13" s="219" t="s">
        <v>96</v>
      </c>
      <c r="C13" s="287">
        <v>186.3</v>
      </c>
      <c r="D13" s="287">
        <v>0</v>
      </c>
      <c r="E13" s="287">
        <v>0</v>
      </c>
      <c r="F13" s="287">
        <v>0</v>
      </c>
      <c r="G13" s="287">
        <v>0</v>
      </c>
      <c r="H13" s="287">
        <v>0</v>
      </c>
      <c r="I13" s="287">
        <v>0</v>
      </c>
      <c r="J13" s="287">
        <v>0</v>
      </c>
      <c r="K13" s="287">
        <v>0</v>
      </c>
      <c r="L13" s="287">
        <v>0</v>
      </c>
      <c r="M13" s="287">
        <v>0</v>
      </c>
      <c r="N13" s="287">
        <v>0</v>
      </c>
    </row>
    <row r="14" spans="1:14" ht="12.75">
      <c r="A14" s="219" t="s">
        <v>5</v>
      </c>
      <c r="B14" s="219" t="s">
        <v>97</v>
      </c>
      <c r="C14" s="285">
        <v>2927.742</v>
      </c>
      <c r="D14" s="284">
        <v>4058.3</v>
      </c>
      <c r="E14" s="284">
        <v>2917.58</v>
      </c>
      <c r="F14" s="285">
        <v>4373.739</v>
      </c>
      <c r="G14" s="285">
        <v>5810.665</v>
      </c>
      <c r="H14" s="284">
        <v>2589.07</v>
      </c>
      <c r="I14" s="284">
        <v>2326.14</v>
      </c>
      <c r="J14" s="285">
        <v>2441.054</v>
      </c>
      <c r="K14" s="285">
        <v>3251.032</v>
      </c>
      <c r="L14" s="285">
        <v>2724.845</v>
      </c>
      <c r="M14" s="284">
        <v>1689.36</v>
      </c>
      <c r="N14" s="285">
        <v>1825.742</v>
      </c>
    </row>
    <row r="15" spans="1:14" ht="12.75">
      <c r="A15" s="219" t="s">
        <v>5</v>
      </c>
      <c r="B15" s="219" t="s">
        <v>98</v>
      </c>
      <c r="C15" s="287">
        <v>20524.6</v>
      </c>
      <c r="D15" s="286">
        <v>12506.325</v>
      </c>
      <c r="E15" s="286">
        <v>10960.416</v>
      </c>
      <c r="F15" s="287">
        <v>1445.76</v>
      </c>
      <c r="G15" s="287">
        <v>0</v>
      </c>
      <c r="H15" s="287">
        <v>0</v>
      </c>
      <c r="I15" s="287">
        <v>0</v>
      </c>
      <c r="J15" s="287">
        <v>0</v>
      </c>
      <c r="K15" s="287">
        <v>0</v>
      </c>
      <c r="L15" s="287">
        <v>0</v>
      </c>
      <c r="M15" s="287">
        <v>0</v>
      </c>
      <c r="N15" s="287">
        <v>0</v>
      </c>
    </row>
    <row r="16" spans="1:14" ht="12.75">
      <c r="A16" s="219" t="s">
        <v>5</v>
      </c>
      <c r="B16" s="219" t="s">
        <v>76</v>
      </c>
      <c r="C16" s="285">
        <v>6606146.973</v>
      </c>
      <c r="D16" s="285">
        <v>7480515.385</v>
      </c>
      <c r="E16" s="285">
        <v>10065615.789</v>
      </c>
      <c r="F16" s="285">
        <v>12958491.095</v>
      </c>
      <c r="G16" s="285">
        <v>13231820.298</v>
      </c>
      <c r="H16" s="284">
        <v>12531162.55</v>
      </c>
      <c r="I16" s="285">
        <v>12891317.473</v>
      </c>
      <c r="J16" s="285">
        <v>13435547.144</v>
      </c>
      <c r="K16" s="284">
        <v>12479138.57</v>
      </c>
      <c r="L16" s="285">
        <v>13977914.308</v>
      </c>
      <c r="M16" s="284">
        <v>12552332.02</v>
      </c>
      <c r="N16" s="284">
        <v>13011794.22</v>
      </c>
    </row>
    <row r="17" spans="1:14" ht="12.75">
      <c r="A17" s="219" t="s">
        <v>5</v>
      </c>
      <c r="B17" s="219" t="s">
        <v>89</v>
      </c>
      <c r="C17" s="286">
        <v>30671593.435</v>
      </c>
      <c r="D17" s="286">
        <v>31057550.246</v>
      </c>
      <c r="E17" s="286">
        <v>33450625.745</v>
      </c>
      <c r="F17" s="286">
        <v>36725072.168</v>
      </c>
      <c r="G17" s="286">
        <v>35110507.412</v>
      </c>
      <c r="H17" s="286">
        <v>35903832.272</v>
      </c>
      <c r="I17" s="287">
        <v>36132692.53</v>
      </c>
      <c r="J17" s="286">
        <v>36727939.051</v>
      </c>
      <c r="K17" s="286">
        <v>36237554.593</v>
      </c>
      <c r="L17" s="286">
        <v>35837322.101</v>
      </c>
      <c r="M17" s="286">
        <v>31611396.233</v>
      </c>
      <c r="N17" s="286">
        <v>32689115.115</v>
      </c>
    </row>
    <row r="18" spans="1:14" ht="12.75">
      <c r="A18" s="219" t="s">
        <v>5</v>
      </c>
      <c r="B18" s="219" t="s">
        <v>90</v>
      </c>
      <c r="C18" s="284">
        <v>10508</v>
      </c>
      <c r="D18" s="284">
        <v>20313.3</v>
      </c>
      <c r="E18" s="285">
        <v>35098.178</v>
      </c>
      <c r="F18" s="285">
        <v>157160.698</v>
      </c>
      <c r="G18" s="285">
        <v>455223.368</v>
      </c>
      <c r="H18" s="285">
        <v>587682.522</v>
      </c>
      <c r="I18" s="285">
        <v>628468.613</v>
      </c>
      <c r="J18" s="285">
        <v>680070.522</v>
      </c>
      <c r="K18" s="285">
        <v>782954.366</v>
      </c>
      <c r="L18" s="285">
        <v>808084.681</v>
      </c>
      <c r="M18" s="285">
        <v>874248.892</v>
      </c>
      <c r="N18" s="285">
        <v>939407.345</v>
      </c>
    </row>
    <row r="19" spans="1:14" ht="12.75">
      <c r="A19" s="219" t="s">
        <v>5</v>
      </c>
      <c r="B19" s="219" t="s">
        <v>11</v>
      </c>
      <c r="C19" s="287">
        <v>0</v>
      </c>
      <c r="D19" s="287">
        <v>0</v>
      </c>
      <c r="E19" s="287">
        <v>0</v>
      </c>
      <c r="F19" s="287">
        <v>133</v>
      </c>
      <c r="G19" s="287">
        <v>2162</v>
      </c>
      <c r="H19" s="287">
        <v>17738.33</v>
      </c>
      <c r="I19" s="287">
        <v>19598.38</v>
      </c>
      <c r="J19" s="286">
        <v>20728.586</v>
      </c>
      <c r="K19" s="287">
        <v>20427.66</v>
      </c>
      <c r="L19" s="286">
        <v>20729.669</v>
      </c>
      <c r="M19" s="286">
        <v>20158.091</v>
      </c>
      <c r="N19" s="286">
        <v>24215.231</v>
      </c>
    </row>
    <row r="20" spans="1:14" ht="12.75">
      <c r="A20" s="219" t="s">
        <v>5</v>
      </c>
      <c r="B20" s="219" t="s">
        <v>6</v>
      </c>
      <c r="C20" s="299" t="s">
        <v>4</v>
      </c>
      <c r="D20" s="299" t="s">
        <v>4</v>
      </c>
      <c r="E20" s="299" t="s">
        <v>4</v>
      </c>
      <c r="F20" s="299" t="s">
        <v>4</v>
      </c>
      <c r="G20" s="299" t="s">
        <v>4</v>
      </c>
      <c r="H20" s="299" t="s">
        <v>4</v>
      </c>
      <c r="I20" s="299" t="s">
        <v>4</v>
      </c>
      <c r="J20" s="299" t="s">
        <v>4</v>
      </c>
      <c r="K20" s="299" t="s">
        <v>4</v>
      </c>
      <c r="L20" s="299" t="s">
        <v>4</v>
      </c>
      <c r="M20" s="299" t="s">
        <v>4</v>
      </c>
      <c r="N20" s="299" t="s">
        <v>4</v>
      </c>
    </row>
    <row r="21" spans="1:14" ht="12.75">
      <c r="A21" s="219" t="s">
        <v>5</v>
      </c>
      <c r="B21" s="219" t="s">
        <v>9</v>
      </c>
      <c r="C21" s="287">
        <v>786542.4</v>
      </c>
      <c r="D21" s="287">
        <v>652806</v>
      </c>
      <c r="E21" s="286">
        <v>906452.561</v>
      </c>
      <c r="F21" s="286">
        <v>1166268.413</v>
      </c>
      <c r="G21" s="286">
        <v>1049544.338</v>
      </c>
      <c r="H21" s="286">
        <v>1395499.136</v>
      </c>
      <c r="I21" s="286">
        <v>1305088.518</v>
      </c>
      <c r="J21" s="286">
        <v>1319595.584</v>
      </c>
      <c r="K21" s="286">
        <v>1340453.788</v>
      </c>
      <c r="L21" s="286">
        <v>1329956.813</v>
      </c>
      <c r="M21" s="287">
        <v>1371631.86</v>
      </c>
      <c r="N21" s="286">
        <v>1445132.958</v>
      </c>
    </row>
    <row r="22" spans="1:14" ht="12.75">
      <c r="A22" s="219" t="s">
        <v>5</v>
      </c>
      <c r="B22" s="219" t="s">
        <v>91</v>
      </c>
      <c r="C22" s="284">
        <v>122</v>
      </c>
      <c r="D22" s="284">
        <v>141</v>
      </c>
      <c r="E22" s="284">
        <v>144</v>
      </c>
      <c r="F22" s="284">
        <v>153</v>
      </c>
      <c r="G22" s="284">
        <v>193</v>
      </c>
      <c r="H22" s="285">
        <v>259.591</v>
      </c>
      <c r="I22" s="285">
        <v>244.149</v>
      </c>
      <c r="J22" s="285">
        <v>260.247</v>
      </c>
      <c r="K22" s="285">
        <v>241.159</v>
      </c>
      <c r="L22" s="285">
        <v>227.077</v>
      </c>
      <c r="M22" s="285">
        <v>223.439</v>
      </c>
      <c r="N22" s="285">
        <v>235.157</v>
      </c>
    </row>
    <row r="23" spans="1:14" ht="12.75">
      <c r="A23" s="219" t="s">
        <v>7</v>
      </c>
      <c r="B23" s="219" t="s">
        <v>48</v>
      </c>
      <c r="C23" s="286">
        <v>11520121.773</v>
      </c>
      <c r="D23" s="286">
        <v>11113474.933</v>
      </c>
      <c r="E23" s="286">
        <v>12828034.895</v>
      </c>
      <c r="F23" s="286">
        <v>16115310.802</v>
      </c>
      <c r="G23" s="286">
        <v>17137196.184</v>
      </c>
      <c r="H23" s="286">
        <v>20229959.636</v>
      </c>
      <c r="I23" s="286">
        <v>20236143.909</v>
      </c>
      <c r="J23" s="286">
        <v>19818711.916</v>
      </c>
      <c r="K23" s="286">
        <v>18142945.785</v>
      </c>
      <c r="L23" s="286">
        <v>17598682.297</v>
      </c>
      <c r="M23" s="286">
        <v>15890267.809</v>
      </c>
      <c r="N23" s="286">
        <v>17263297.022</v>
      </c>
    </row>
    <row r="24" spans="1:14" ht="12.75">
      <c r="A24" s="219" t="s">
        <v>7</v>
      </c>
      <c r="B24" s="219" t="s">
        <v>70</v>
      </c>
      <c r="C24" s="285">
        <v>1629442.673</v>
      </c>
      <c r="D24" s="285">
        <v>1459028.365</v>
      </c>
      <c r="E24" s="285">
        <v>1125063.633</v>
      </c>
      <c r="F24" s="285">
        <v>968375.441</v>
      </c>
      <c r="G24" s="285">
        <v>848165.479</v>
      </c>
      <c r="H24" s="285">
        <v>712044.199</v>
      </c>
      <c r="I24" s="285">
        <v>701927.998</v>
      </c>
      <c r="J24" s="284">
        <v>607340.79</v>
      </c>
      <c r="K24" s="285">
        <v>537220.625</v>
      </c>
      <c r="L24" s="285">
        <v>525421.246</v>
      </c>
      <c r="M24" s="285">
        <v>527027.844</v>
      </c>
      <c r="N24" s="285">
        <v>595558.759</v>
      </c>
    </row>
    <row r="25" spans="1:14" ht="12.75">
      <c r="A25" s="219" t="s">
        <v>7</v>
      </c>
      <c r="B25" s="219" t="s">
        <v>96</v>
      </c>
      <c r="C25" s="287">
        <v>190.8</v>
      </c>
      <c r="D25" s="287">
        <v>0</v>
      </c>
      <c r="E25" s="287">
        <v>0</v>
      </c>
      <c r="F25" s="287">
        <v>0</v>
      </c>
      <c r="G25" s="287">
        <v>0</v>
      </c>
      <c r="H25" s="287">
        <v>0</v>
      </c>
      <c r="I25" s="287">
        <v>0</v>
      </c>
      <c r="J25" s="287">
        <v>0</v>
      </c>
      <c r="K25" s="287">
        <v>0</v>
      </c>
      <c r="L25" s="287">
        <v>0</v>
      </c>
      <c r="M25" s="287">
        <v>0</v>
      </c>
      <c r="N25" s="287">
        <v>0</v>
      </c>
    </row>
    <row r="26" spans="1:14" ht="12.75">
      <c r="A26" s="219" t="s">
        <v>7</v>
      </c>
      <c r="B26" s="219" t="s">
        <v>97</v>
      </c>
      <c r="C26" s="285">
        <v>3726.841</v>
      </c>
      <c r="D26" s="285">
        <v>3013.598</v>
      </c>
      <c r="E26" s="285">
        <v>3746.258</v>
      </c>
      <c r="F26" s="285">
        <v>2765.823</v>
      </c>
      <c r="G26" s="285">
        <v>2798.599</v>
      </c>
      <c r="H26" s="285">
        <v>863.602</v>
      </c>
      <c r="I26" s="285">
        <v>498.445</v>
      </c>
      <c r="J26" s="285">
        <v>627.935</v>
      </c>
      <c r="K26" s="285">
        <v>360.137</v>
      </c>
      <c r="L26" s="285">
        <v>293.409</v>
      </c>
      <c r="M26" s="285">
        <v>272.504</v>
      </c>
      <c r="N26" s="285">
        <v>151.056</v>
      </c>
    </row>
    <row r="27" spans="1:14" ht="12.75">
      <c r="A27" s="219" t="s">
        <v>7</v>
      </c>
      <c r="B27" s="219" t="s">
        <v>98</v>
      </c>
      <c r="C27" s="287">
        <v>810</v>
      </c>
      <c r="D27" s="286">
        <v>64.001</v>
      </c>
      <c r="E27" s="286">
        <v>114.996</v>
      </c>
      <c r="F27" s="286">
        <v>34.912</v>
      </c>
      <c r="G27" s="287">
        <v>0</v>
      </c>
      <c r="H27" s="287">
        <v>0</v>
      </c>
      <c r="I27" s="287">
        <v>0</v>
      </c>
      <c r="J27" s="287">
        <v>0</v>
      </c>
      <c r="K27" s="287">
        <v>0</v>
      </c>
      <c r="L27" s="287">
        <v>0</v>
      </c>
      <c r="M27" s="287">
        <v>0</v>
      </c>
      <c r="N27" s="287">
        <v>0</v>
      </c>
    </row>
    <row r="28" spans="1:14" ht="12.75">
      <c r="A28" s="219" t="s">
        <v>7</v>
      </c>
      <c r="B28" s="219" t="s">
        <v>76</v>
      </c>
      <c r="C28" s="285">
        <v>1184545.728</v>
      </c>
      <c r="D28" s="285">
        <v>1412492.764</v>
      </c>
      <c r="E28" s="285">
        <v>1574273.151</v>
      </c>
      <c r="F28" s="285">
        <v>2568787.833</v>
      </c>
      <c r="G28" s="285">
        <v>2937624.766</v>
      </c>
      <c r="H28" s="285">
        <v>3296831.425</v>
      </c>
      <c r="I28" s="285">
        <v>2960844.097</v>
      </c>
      <c r="J28" s="284">
        <v>2325412.97</v>
      </c>
      <c r="K28" s="285">
        <v>1153816.926</v>
      </c>
      <c r="L28" s="284">
        <v>1394536.1</v>
      </c>
      <c r="M28" s="285">
        <v>1100946.166</v>
      </c>
      <c r="N28" s="285">
        <v>1128886.262</v>
      </c>
    </row>
    <row r="29" spans="1:14" ht="12.75">
      <c r="A29" s="219" t="s">
        <v>7</v>
      </c>
      <c r="B29" s="219" t="s">
        <v>89</v>
      </c>
      <c r="C29" s="286">
        <v>8032176.811</v>
      </c>
      <c r="D29" s="286">
        <v>7593231.204</v>
      </c>
      <c r="E29" s="286">
        <v>9229195.719</v>
      </c>
      <c r="F29" s="286">
        <v>11349423.345</v>
      </c>
      <c r="G29" s="286">
        <v>12073785.592</v>
      </c>
      <c r="H29" s="286">
        <v>14360571.524</v>
      </c>
      <c r="I29" s="286">
        <v>14800927.631</v>
      </c>
      <c r="J29" s="286">
        <v>15051270.664</v>
      </c>
      <c r="K29" s="286">
        <v>14585475.162</v>
      </c>
      <c r="L29" s="287">
        <v>13761002.34</v>
      </c>
      <c r="M29" s="286">
        <v>12334082.521</v>
      </c>
      <c r="N29" s="286">
        <v>13469815.301</v>
      </c>
    </row>
    <row r="30" spans="1:14" ht="12.75">
      <c r="A30" s="219" t="s">
        <v>7</v>
      </c>
      <c r="B30" s="219" t="s">
        <v>90</v>
      </c>
      <c r="C30" s="284">
        <v>3999</v>
      </c>
      <c r="D30" s="284">
        <v>8206.8</v>
      </c>
      <c r="E30" s="285">
        <v>20756.664</v>
      </c>
      <c r="F30" s="285">
        <v>85751.564</v>
      </c>
      <c r="G30" s="285">
        <v>242540.215</v>
      </c>
      <c r="H30" s="285">
        <v>438711.366</v>
      </c>
      <c r="I30" s="285">
        <v>467763.178</v>
      </c>
      <c r="J30" s="285">
        <v>496254.318</v>
      </c>
      <c r="K30" s="285">
        <v>555857.443</v>
      </c>
      <c r="L30" s="285">
        <v>596478.909</v>
      </c>
      <c r="M30" s="285">
        <v>604966.243</v>
      </c>
      <c r="N30" s="285">
        <v>649167.744</v>
      </c>
    </row>
    <row r="31" spans="1:14" ht="12.75">
      <c r="A31" s="219" t="s">
        <v>7</v>
      </c>
      <c r="B31" s="219" t="s">
        <v>11</v>
      </c>
      <c r="C31" s="287">
        <v>0</v>
      </c>
      <c r="D31" s="287">
        <v>0</v>
      </c>
      <c r="E31" s="287">
        <v>0</v>
      </c>
      <c r="F31" s="287">
        <v>0</v>
      </c>
      <c r="G31" s="287">
        <v>1</v>
      </c>
      <c r="H31" s="287">
        <v>1183</v>
      </c>
      <c r="I31" s="287">
        <v>1208</v>
      </c>
      <c r="J31" s="287">
        <v>1529.4</v>
      </c>
      <c r="K31" s="287">
        <v>1547.6</v>
      </c>
      <c r="L31" s="287">
        <v>1520.4</v>
      </c>
      <c r="M31" s="287">
        <v>1536.2</v>
      </c>
      <c r="N31" s="286">
        <v>853.855</v>
      </c>
    </row>
    <row r="32" spans="1:14" ht="12.75">
      <c r="A32" s="219" t="s">
        <v>7</v>
      </c>
      <c r="B32" s="219" t="s">
        <v>6</v>
      </c>
      <c r="C32" s="299" t="s">
        <v>4</v>
      </c>
      <c r="D32" s="299" t="s">
        <v>4</v>
      </c>
      <c r="E32" s="299" t="s">
        <v>4</v>
      </c>
      <c r="F32" s="299" t="s">
        <v>4</v>
      </c>
      <c r="G32" s="299" t="s">
        <v>4</v>
      </c>
      <c r="H32" s="299" t="s">
        <v>4</v>
      </c>
      <c r="I32" s="299" t="s">
        <v>4</v>
      </c>
      <c r="J32" s="299" t="s">
        <v>4</v>
      </c>
      <c r="K32" s="299" t="s">
        <v>4</v>
      </c>
      <c r="L32" s="299" t="s">
        <v>4</v>
      </c>
      <c r="M32" s="299" t="s">
        <v>4</v>
      </c>
      <c r="N32" s="299" t="s">
        <v>4</v>
      </c>
    </row>
    <row r="33" spans="1:14" ht="12.75">
      <c r="A33" s="219" t="s">
        <v>7</v>
      </c>
      <c r="B33" s="219" t="s">
        <v>9</v>
      </c>
      <c r="C33" s="287">
        <v>665107.92</v>
      </c>
      <c r="D33" s="287">
        <v>637297.2</v>
      </c>
      <c r="E33" s="286">
        <v>874601.474</v>
      </c>
      <c r="F33" s="286">
        <v>1139790.884</v>
      </c>
      <c r="G33" s="286">
        <v>1031906.534</v>
      </c>
      <c r="H33" s="286">
        <v>1419529.519</v>
      </c>
      <c r="I33" s="286">
        <v>1302761.556</v>
      </c>
      <c r="J33" s="286">
        <v>1336068.067</v>
      </c>
      <c r="K33" s="286">
        <v>1308591.915</v>
      </c>
      <c r="L33" s="286">
        <v>1319355.807</v>
      </c>
      <c r="M33" s="286">
        <v>1321367.593</v>
      </c>
      <c r="N33" s="286">
        <v>1418790.244</v>
      </c>
    </row>
    <row r="34" spans="1:14" ht="12.75">
      <c r="A34" s="219" t="s">
        <v>7</v>
      </c>
      <c r="B34" s="219" t="s">
        <v>91</v>
      </c>
      <c r="C34" s="284">
        <v>122</v>
      </c>
      <c r="D34" s="284">
        <v>141</v>
      </c>
      <c r="E34" s="284">
        <v>283</v>
      </c>
      <c r="F34" s="284">
        <v>381</v>
      </c>
      <c r="G34" s="284">
        <v>374</v>
      </c>
      <c r="H34" s="284">
        <v>225</v>
      </c>
      <c r="I34" s="284">
        <v>213</v>
      </c>
      <c r="J34" s="284">
        <v>207.77</v>
      </c>
      <c r="K34" s="285">
        <v>75.976</v>
      </c>
      <c r="L34" s="285">
        <v>74.085</v>
      </c>
      <c r="M34" s="285">
        <v>68.744</v>
      </c>
      <c r="N34" s="285">
        <v>73.804</v>
      </c>
    </row>
    <row r="35" spans="1:14" ht="12.75">
      <c r="A35" s="219" t="s">
        <v>119</v>
      </c>
      <c r="B35" s="219" t="s">
        <v>48</v>
      </c>
      <c r="C35" s="286">
        <v>1387991.624</v>
      </c>
      <c r="D35" s="286">
        <v>1373148.765</v>
      </c>
      <c r="E35" s="287">
        <v>1690499.81</v>
      </c>
      <c r="F35" s="286">
        <v>1976076.602</v>
      </c>
      <c r="G35" s="286">
        <v>1955275.687</v>
      </c>
      <c r="H35" s="286">
        <v>1687765.151</v>
      </c>
      <c r="I35" s="286">
        <v>1739205.252</v>
      </c>
      <c r="J35" s="286">
        <v>1765910.092</v>
      </c>
      <c r="K35" s="286">
        <v>1817740.576</v>
      </c>
      <c r="L35" s="286">
        <v>1804720.388</v>
      </c>
      <c r="M35" s="286">
        <v>1632863.053</v>
      </c>
      <c r="N35" s="286">
        <v>1706571.377</v>
      </c>
    </row>
    <row r="36" spans="1:14" ht="12.75">
      <c r="A36" s="219" t="s">
        <v>119</v>
      </c>
      <c r="B36" s="219" t="s">
        <v>70</v>
      </c>
      <c r="C36" s="284">
        <v>0</v>
      </c>
      <c r="D36" s="284">
        <v>0</v>
      </c>
      <c r="E36" s="284">
        <v>0</v>
      </c>
      <c r="F36" s="284">
        <v>0</v>
      </c>
      <c r="G36" s="284">
        <v>0</v>
      </c>
      <c r="H36" s="284">
        <v>0</v>
      </c>
      <c r="I36" s="284">
        <v>0</v>
      </c>
      <c r="J36" s="284">
        <v>0</v>
      </c>
      <c r="K36" s="284">
        <v>0</v>
      </c>
      <c r="L36" s="284">
        <v>0</v>
      </c>
      <c r="M36" s="284">
        <v>0</v>
      </c>
      <c r="N36" s="284">
        <v>0</v>
      </c>
    </row>
    <row r="37" spans="1:14" ht="12.75">
      <c r="A37" s="219" t="s">
        <v>119</v>
      </c>
      <c r="B37" s="219" t="s">
        <v>96</v>
      </c>
      <c r="C37" s="287">
        <v>0</v>
      </c>
      <c r="D37" s="287">
        <v>0</v>
      </c>
      <c r="E37" s="287">
        <v>0</v>
      </c>
      <c r="F37" s="287">
        <v>0</v>
      </c>
      <c r="G37" s="287">
        <v>0</v>
      </c>
      <c r="H37" s="287">
        <v>0</v>
      </c>
      <c r="I37" s="287">
        <v>0</v>
      </c>
      <c r="J37" s="287">
        <v>0</v>
      </c>
      <c r="K37" s="287">
        <v>0</v>
      </c>
      <c r="L37" s="287">
        <v>0</v>
      </c>
      <c r="M37" s="287">
        <v>0</v>
      </c>
      <c r="N37" s="287">
        <v>0</v>
      </c>
    </row>
    <row r="38" spans="1:14" ht="12.75">
      <c r="A38" s="219" t="s">
        <v>119</v>
      </c>
      <c r="B38" s="219" t="s">
        <v>97</v>
      </c>
      <c r="C38" s="284">
        <v>0</v>
      </c>
      <c r="D38" s="284">
        <v>0</v>
      </c>
      <c r="E38" s="284">
        <v>0</v>
      </c>
      <c r="F38" s="284">
        <v>0</v>
      </c>
      <c r="G38" s="284">
        <v>0</v>
      </c>
      <c r="H38" s="284">
        <v>0</v>
      </c>
      <c r="I38" s="284">
        <v>0</v>
      </c>
      <c r="J38" s="284">
        <v>0</v>
      </c>
      <c r="K38" s="284">
        <v>0</v>
      </c>
      <c r="L38" s="284">
        <v>0</v>
      </c>
      <c r="M38" s="284">
        <v>0</v>
      </c>
      <c r="N38" s="284">
        <v>0</v>
      </c>
    </row>
    <row r="39" spans="1:14" ht="12.75">
      <c r="A39" s="219" t="s">
        <v>119</v>
      </c>
      <c r="B39" s="219" t="s">
        <v>98</v>
      </c>
      <c r="C39" s="287">
        <v>0</v>
      </c>
      <c r="D39" s="287">
        <v>0</v>
      </c>
      <c r="E39" s="287">
        <v>0</v>
      </c>
      <c r="F39" s="287">
        <v>0</v>
      </c>
      <c r="G39" s="287">
        <v>0</v>
      </c>
      <c r="H39" s="287">
        <v>0</v>
      </c>
      <c r="I39" s="287">
        <v>0</v>
      </c>
      <c r="J39" s="287">
        <v>0</v>
      </c>
      <c r="K39" s="287">
        <v>0</v>
      </c>
      <c r="L39" s="287">
        <v>0</v>
      </c>
      <c r="M39" s="287">
        <v>0</v>
      </c>
      <c r="N39" s="287">
        <v>0</v>
      </c>
    </row>
    <row r="40" spans="1:14" ht="12.75">
      <c r="A40" s="219" t="s">
        <v>119</v>
      </c>
      <c r="B40" s="219" t="s">
        <v>76</v>
      </c>
      <c r="C40" s="284">
        <v>0</v>
      </c>
      <c r="D40" s="284">
        <v>0</v>
      </c>
      <c r="E40" s="284">
        <v>0</v>
      </c>
      <c r="F40" s="284">
        <v>0</v>
      </c>
      <c r="G40" s="284">
        <v>0</v>
      </c>
      <c r="H40" s="285">
        <v>225.401</v>
      </c>
      <c r="I40" s="285">
        <v>74.144</v>
      </c>
      <c r="J40" s="285">
        <v>2091.177</v>
      </c>
      <c r="K40" s="285">
        <v>2627.444</v>
      </c>
      <c r="L40" s="284">
        <v>5964.94</v>
      </c>
      <c r="M40" s="284">
        <v>7568.18</v>
      </c>
      <c r="N40" s="285">
        <v>11055.133</v>
      </c>
    </row>
    <row r="41" spans="1:14" ht="12.75">
      <c r="A41" s="219" t="s">
        <v>119</v>
      </c>
      <c r="B41" s="219" t="s">
        <v>89</v>
      </c>
      <c r="C41" s="286">
        <v>1387991.624</v>
      </c>
      <c r="D41" s="286">
        <v>1373148.765</v>
      </c>
      <c r="E41" s="287">
        <v>1690499.81</v>
      </c>
      <c r="F41" s="286">
        <v>1976076.602</v>
      </c>
      <c r="G41" s="286">
        <v>1955275.687</v>
      </c>
      <c r="H41" s="286">
        <v>1687539.749</v>
      </c>
      <c r="I41" s="286">
        <v>1739131.108</v>
      </c>
      <c r="J41" s="286">
        <v>1763818.915</v>
      </c>
      <c r="K41" s="286">
        <v>1814414.282</v>
      </c>
      <c r="L41" s="286">
        <v>1796772.109</v>
      </c>
      <c r="M41" s="286">
        <v>1615399.249</v>
      </c>
      <c r="N41" s="286">
        <v>1688561.386</v>
      </c>
    </row>
    <row r="42" spans="1:14" ht="12.75">
      <c r="A42" s="219" t="s">
        <v>119</v>
      </c>
      <c r="B42" s="219" t="s">
        <v>90</v>
      </c>
      <c r="C42" s="284">
        <v>0</v>
      </c>
      <c r="D42" s="284">
        <v>0</v>
      </c>
      <c r="E42" s="284">
        <v>0</v>
      </c>
      <c r="F42" s="284">
        <v>0</v>
      </c>
      <c r="G42" s="284">
        <v>0</v>
      </c>
      <c r="H42" s="284">
        <v>0</v>
      </c>
      <c r="I42" s="284">
        <v>0</v>
      </c>
      <c r="J42" s="284">
        <v>0</v>
      </c>
      <c r="K42" s="285">
        <v>698.851</v>
      </c>
      <c r="L42" s="285">
        <v>1983.341</v>
      </c>
      <c r="M42" s="285">
        <v>9895.624</v>
      </c>
      <c r="N42" s="285">
        <v>6954.858</v>
      </c>
    </row>
    <row r="43" spans="1:14" ht="12.75">
      <c r="A43" s="219" t="s">
        <v>119</v>
      </c>
      <c r="B43" s="219" t="s">
        <v>11</v>
      </c>
      <c r="C43" s="298" t="s">
        <v>4</v>
      </c>
      <c r="D43" s="298" t="s">
        <v>4</v>
      </c>
      <c r="E43" s="298" t="s">
        <v>4</v>
      </c>
      <c r="F43" s="298" t="s">
        <v>4</v>
      </c>
      <c r="G43" s="298" t="s">
        <v>4</v>
      </c>
      <c r="H43" s="298" t="s">
        <v>4</v>
      </c>
      <c r="I43" s="298" t="s">
        <v>4</v>
      </c>
      <c r="J43" s="298" t="s">
        <v>4</v>
      </c>
      <c r="K43" s="298" t="s">
        <v>4</v>
      </c>
      <c r="L43" s="298" t="s">
        <v>4</v>
      </c>
      <c r="M43" s="298" t="s">
        <v>4</v>
      </c>
      <c r="N43" s="298" t="s">
        <v>4</v>
      </c>
    </row>
    <row r="44" spans="1:14" ht="12.75">
      <c r="A44" s="219" t="s">
        <v>119</v>
      </c>
      <c r="B44" s="219" t="s">
        <v>6</v>
      </c>
      <c r="C44" s="299" t="s">
        <v>4</v>
      </c>
      <c r="D44" s="299" t="s">
        <v>4</v>
      </c>
      <c r="E44" s="299" t="s">
        <v>4</v>
      </c>
      <c r="F44" s="299" t="s">
        <v>4</v>
      </c>
      <c r="G44" s="299" t="s">
        <v>4</v>
      </c>
      <c r="H44" s="299" t="s">
        <v>4</v>
      </c>
      <c r="I44" s="299" t="s">
        <v>4</v>
      </c>
      <c r="J44" s="299" t="s">
        <v>4</v>
      </c>
      <c r="K44" s="299" t="s">
        <v>4</v>
      </c>
      <c r="L44" s="299" t="s">
        <v>4</v>
      </c>
      <c r="M44" s="299" t="s">
        <v>4</v>
      </c>
      <c r="N44" s="299" t="s">
        <v>4</v>
      </c>
    </row>
    <row r="45" spans="1:14" ht="12.75">
      <c r="A45" s="219" t="s">
        <v>119</v>
      </c>
      <c r="B45" s="219" t="s">
        <v>9</v>
      </c>
      <c r="C45" s="298" t="s">
        <v>4</v>
      </c>
      <c r="D45" s="298" t="s">
        <v>4</v>
      </c>
      <c r="E45" s="298" t="s">
        <v>4</v>
      </c>
      <c r="F45" s="298" t="s">
        <v>4</v>
      </c>
      <c r="G45" s="298" t="s">
        <v>4</v>
      </c>
      <c r="H45" s="298" t="s">
        <v>4</v>
      </c>
      <c r="I45" s="298" t="s">
        <v>4</v>
      </c>
      <c r="J45" s="298" t="s">
        <v>4</v>
      </c>
      <c r="K45" s="298" t="s">
        <v>4</v>
      </c>
      <c r="L45" s="298" t="s">
        <v>4</v>
      </c>
      <c r="M45" s="298" t="s">
        <v>4</v>
      </c>
      <c r="N45" s="298" t="s">
        <v>4</v>
      </c>
    </row>
    <row r="46" spans="1:14" ht="12.75">
      <c r="A46" s="219" t="s">
        <v>119</v>
      </c>
      <c r="B46" s="219" t="s">
        <v>91</v>
      </c>
      <c r="C46" s="299" t="s">
        <v>4</v>
      </c>
      <c r="D46" s="299" t="s">
        <v>4</v>
      </c>
      <c r="E46" s="299" t="s">
        <v>4</v>
      </c>
      <c r="F46" s="299" t="s">
        <v>4</v>
      </c>
      <c r="G46" s="299" t="s">
        <v>4</v>
      </c>
      <c r="H46" s="299" t="s">
        <v>4</v>
      </c>
      <c r="I46" s="299" t="s">
        <v>4</v>
      </c>
      <c r="J46" s="299" t="s">
        <v>4</v>
      </c>
      <c r="K46" s="299" t="s">
        <v>4</v>
      </c>
      <c r="L46" s="299" t="s">
        <v>4</v>
      </c>
      <c r="M46" s="299" t="s">
        <v>4</v>
      </c>
      <c r="N46" s="299" t="s">
        <v>4</v>
      </c>
    </row>
    <row r="47" spans="1:14" ht="12.75">
      <c r="A47" s="219" t="s">
        <v>45</v>
      </c>
      <c r="B47" s="219" t="s">
        <v>48</v>
      </c>
      <c r="C47" s="287">
        <v>60987904.41</v>
      </c>
      <c r="D47" s="286">
        <v>60774813.137</v>
      </c>
      <c r="E47" s="287">
        <v>62724886.78</v>
      </c>
      <c r="F47" s="286">
        <v>67147546.447</v>
      </c>
      <c r="G47" s="286">
        <v>65270769.421</v>
      </c>
      <c r="H47" s="286">
        <v>60631978.321</v>
      </c>
      <c r="I47" s="286">
        <v>61134396.541</v>
      </c>
      <c r="J47" s="286">
        <v>62417175.234</v>
      </c>
      <c r="K47" s="286">
        <v>62020365.374</v>
      </c>
      <c r="L47" s="286">
        <v>61055996.951</v>
      </c>
      <c r="M47" s="286">
        <v>56107123.089</v>
      </c>
      <c r="N47" s="286">
        <v>59522315.001</v>
      </c>
    </row>
    <row r="48" spans="1:14" ht="12.75">
      <c r="A48" s="219" t="s">
        <v>45</v>
      </c>
      <c r="B48" s="219" t="s">
        <v>70</v>
      </c>
      <c r="C48" s="285">
        <v>16032208.476</v>
      </c>
      <c r="D48" s="285">
        <v>13020374.475</v>
      </c>
      <c r="E48" s="285">
        <v>11682329.674</v>
      </c>
      <c r="F48" s="285">
        <v>11482438.084</v>
      </c>
      <c r="G48" s="285">
        <v>10261045.894</v>
      </c>
      <c r="H48" s="285">
        <v>9800432.297</v>
      </c>
      <c r="I48" s="285">
        <v>9402889.246</v>
      </c>
      <c r="J48" s="285">
        <v>9159742.676</v>
      </c>
      <c r="K48" s="285">
        <v>8809992.135</v>
      </c>
      <c r="L48" s="285">
        <v>7201072.427</v>
      </c>
      <c r="M48" s="285">
        <v>5887873.069</v>
      </c>
      <c r="N48" s="285">
        <v>6814281.551</v>
      </c>
    </row>
    <row r="49" spans="1:14" ht="12.75">
      <c r="A49" s="219" t="s">
        <v>45</v>
      </c>
      <c r="B49" s="219" t="s">
        <v>96</v>
      </c>
      <c r="C49" s="287">
        <v>1610.1</v>
      </c>
      <c r="D49" s="287">
        <v>0</v>
      </c>
      <c r="E49" s="287">
        <v>0</v>
      </c>
      <c r="F49" s="287">
        <v>0</v>
      </c>
      <c r="G49" s="287">
        <v>0</v>
      </c>
      <c r="H49" s="287">
        <v>0</v>
      </c>
      <c r="I49" s="287">
        <v>0</v>
      </c>
      <c r="J49" s="287">
        <v>0</v>
      </c>
      <c r="K49" s="287">
        <v>0</v>
      </c>
      <c r="L49" s="287">
        <v>0</v>
      </c>
      <c r="M49" s="287">
        <v>0</v>
      </c>
      <c r="N49" s="287">
        <v>0</v>
      </c>
    </row>
    <row r="50" spans="1:14" ht="12.75">
      <c r="A50" s="219" t="s">
        <v>45</v>
      </c>
      <c r="B50" s="219" t="s">
        <v>97</v>
      </c>
      <c r="C50" s="285">
        <v>126232.625</v>
      </c>
      <c r="D50" s="285">
        <v>130554.209</v>
      </c>
      <c r="E50" s="285">
        <v>105900.045</v>
      </c>
      <c r="F50" s="285">
        <v>116977.924</v>
      </c>
      <c r="G50" s="285">
        <v>140127.033</v>
      </c>
      <c r="H50" s="285">
        <v>98112.801</v>
      </c>
      <c r="I50" s="284">
        <v>97672.01</v>
      </c>
      <c r="J50" s="285">
        <v>91164.552</v>
      </c>
      <c r="K50" s="285">
        <v>98958.722</v>
      </c>
      <c r="L50" s="285">
        <v>96469.932</v>
      </c>
      <c r="M50" s="285">
        <v>72937.688</v>
      </c>
      <c r="N50" s="285">
        <v>57353.681</v>
      </c>
    </row>
    <row r="51" spans="1:14" ht="12.75">
      <c r="A51" s="219" t="s">
        <v>45</v>
      </c>
      <c r="B51" s="219" t="s">
        <v>98</v>
      </c>
      <c r="C51" s="286">
        <v>277394.475</v>
      </c>
      <c r="D51" s="287">
        <v>149623.35</v>
      </c>
      <c r="E51" s="286">
        <v>119438.374</v>
      </c>
      <c r="F51" s="286">
        <v>140922.742</v>
      </c>
      <c r="G51" s="286">
        <v>172068.789</v>
      </c>
      <c r="H51" s="286">
        <v>133192.868</v>
      </c>
      <c r="I51" s="286">
        <v>176758.055</v>
      </c>
      <c r="J51" s="286">
        <v>182072.316</v>
      </c>
      <c r="K51" s="286">
        <v>174769.889</v>
      </c>
      <c r="L51" s="286">
        <v>127560.173</v>
      </c>
      <c r="M51" s="286">
        <v>104364.049</v>
      </c>
      <c r="N51" s="286">
        <v>114130.003</v>
      </c>
    </row>
    <row r="52" spans="1:14" ht="12.75">
      <c r="A52" s="219" t="s">
        <v>45</v>
      </c>
      <c r="B52" s="219" t="s">
        <v>76</v>
      </c>
      <c r="C52" s="285">
        <v>10458333.695</v>
      </c>
      <c r="D52" s="285">
        <v>11327638.791</v>
      </c>
      <c r="E52" s="284">
        <v>12920356.12</v>
      </c>
      <c r="F52" s="285">
        <v>15060384.294</v>
      </c>
      <c r="G52" s="285">
        <v>15191479.052</v>
      </c>
      <c r="H52" s="285">
        <v>12396136.857</v>
      </c>
      <c r="I52" s="285">
        <v>13119475.914</v>
      </c>
      <c r="J52" s="285">
        <v>13858132.092</v>
      </c>
      <c r="K52" s="285">
        <v>13600045.868</v>
      </c>
      <c r="L52" s="285">
        <v>14028193.563</v>
      </c>
      <c r="M52" s="285">
        <v>13690580.497</v>
      </c>
      <c r="N52" s="284">
        <v>14236292.68</v>
      </c>
    </row>
    <row r="53" spans="1:14" ht="12.75">
      <c r="A53" s="219" t="s">
        <v>45</v>
      </c>
      <c r="B53" s="219" t="s">
        <v>89</v>
      </c>
      <c r="C53" s="286">
        <v>22940823.105</v>
      </c>
      <c r="D53" s="286">
        <v>23867387.213</v>
      </c>
      <c r="E53" s="286">
        <v>24277090.889</v>
      </c>
      <c r="F53" s="286">
        <v>25063253.447</v>
      </c>
      <c r="G53" s="286">
        <v>22560921.073</v>
      </c>
      <c r="H53" s="287">
        <v>20580218.11</v>
      </c>
      <c r="I53" s="286">
        <v>20785987.798</v>
      </c>
      <c r="J53" s="286">
        <v>21350168.747</v>
      </c>
      <c r="K53" s="286">
        <v>21092134.242</v>
      </c>
      <c r="L53" s="287">
        <v>21026625.26</v>
      </c>
      <c r="M53" s="286">
        <v>18303957.354</v>
      </c>
      <c r="N53" s="286">
        <v>19276692.709</v>
      </c>
    </row>
    <row r="54" spans="1:14" ht="12.75">
      <c r="A54" s="219" t="s">
        <v>45</v>
      </c>
      <c r="B54" s="219" t="s">
        <v>90</v>
      </c>
      <c r="C54" s="285">
        <v>2974635.654</v>
      </c>
      <c r="D54" s="285">
        <v>3467686.898</v>
      </c>
      <c r="E54" s="285">
        <v>4034501.209</v>
      </c>
      <c r="F54" s="285">
        <v>5020818.606</v>
      </c>
      <c r="G54" s="285">
        <v>7255126.534</v>
      </c>
      <c r="H54" s="285">
        <v>8540003.684</v>
      </c>
      <c r="I54" s="284">
        <v>8677506.2</v>
      </c>
      <c r="J54" s="285">
        <v>9005946.578</v>
      </c>
      <c r="K54" s="285">
        <v>9410487.804</v>
      </c>
      <c r="L54" s="285">
        <v>9713779.961</v>
      </c>
      <c r="M54" s="285">
        <v>10015010.282</v>
      </c>
      <c r="N54" s="285">
        <v>10528406.536</v>
      </c>
    </row>
    <row r="55" spans="1:14" ht="12.75">
      <c r="A55" s="219" t="s">
        <v>45</v>
      </c>
      <c r="B55" s="219" t="s">
        <v>11</v>
      </c>
      <c r="C55" s="287">
        <v>155929</v>
      </c>
      <c r="D55" s="287">
        <v>229997</v>
      </c>
      <c r="E55" s="286">
        <v>245911.384</v>
      </c>
      <c r="F55" s="286">
        <v>300824.402</v>
      </c>
      <c r="G55" s="286">
        <v>447072.762</v>
      </c>
      <c r="H55" s="286">
        <v>534159.299</v>
      </c>
      <c r="I55" s="286">
        <v>575925.844</v>
      </c>
      <c r="J55" s="287">
        <v>578940.88</v>
      </c>
      <c r="K55" s="286">
        <v>582279.868</v>
      </c>
      <c r="L55" s="286">
        <v>592322.957</v>
      </c>
      <c r="M55" s="286">
        <v>601362.397</v>
      </c>
      <c r="N55" s="286">
        <v>606877.916</v>
      </c>
    </row>
    <row r="56" spans="1:14" ht="12.75">
      <c r="A56" s="219" t="s">
        <v>45</v>
      </c>
      <c r="B56" s="219" t="s">
        <v>6</v>
      </c>
      <c r="C56" s="284">
        <v>7895476.2</v>
      </c>
      <c r="D56" s="284">
        <v>8563326.6</v>
      </c>
      <c r="E56" s="284">
        <v>9296847</v>
      </c>
      <c r="F56" s="284">
        <v>9913264.8</v>
      </c>
      <c r="G56" s="285">
        <v>9195080.199</v>
      </c>
      <c r="H56" s="285">
        <v>8531930.193</v>
      </c>
      <c r="I56" s="285">
        <v>8250206.291</v>
      </c>
      <c r="J56" s="285">
        <v>8160025.344</v>
      </c>
      <c r="K56" s="285">
        <v>8174627.019</v>
      </c>
      <c r="L56" s="285">
        <v>8213702.811</v>
      </c>
      <c r="M56" s="285">
        <v>7334274.183</v>
      </c>
      <c r="N56" s="285">
        <v>7815185.829</v>
      </c>
    </row>
    <row r="57" spans="1:14" ht="12.75">
      <c r="A57" s="219" t="s">
        <v>45</v>
      </c>
      <c r="B57" s="219" t="s">
        <v>9</v>
      </c>
      <c r="C57" s="287">
        <v>121434.48</v>
      </c>
      <c r="D57" s="287">
        <v>15508.8</v>
      </c>
      <c r="E57" s="286">
        <v>31851.086</v>
      </c>
      <c r="F57" s="286">
        <v>26477.528</v>
      </c>
      <c r="G57" s="286">
        <v>17637.805</v>
      </c>
      <c r="H57" s="286">
        <v>-24030.382</v>
      </c>
      <c r="I57" s="286">
        <v>2326.961</v>
      </c>
      <c r="J57" s="286">
        <v>-16472.484</v>
      </c>
      <c r="K57" s="286">
        <v>31861.875</v>
      </c>
      <c r="L57" s="286">
        <v>10601.004</v>
      </c>
      <c r="M57" s="286">
        <v>50264.269</v>
      </c>
      <c r="N57" s="286">
        <v>26342.712</v>
      </c>
    </row>
    <row r="58" spans="1:14" ht="12.75">
      <c r="A58" s="219" t="s">
        <v>45</v>
      </c>
      <c r="B58" s="219" t="s">
        <v>91</v>
      </c>
      <c r="C58" s="284">
        <v>3826.6</v>
      </c>
      <c r="D58" s="284">
        <v>2715.8</v>
      </c>
      <c r="E58" s="284">
        <v>10661</v>
      </c>
      <c r="F58" s="285">
        <v>22184.624</v>
      </c>
      <c r="G58" s="284">
        <v>30210.28</v>
      </c>
      <c r="H58" s="285">
        <v>41822.597</v>
      </c>
      <c r="I58" s="285">
        <v>45648.222</v>
      </c>
      <c r="J58" s="285">
        <v>47454.534</v>
      </c>
      <c r="K58" s="285">
        <v>45207.953</v>
      </c>
      <c r="L58" s="285">
        <v>45668.864</v>
      </c>
      <c r="M58" s="285">
        <v>46499.301</v>
      </c>
      <c r="N58" s="284">
        <v>46751.38</v>
      </c>
    </row>
    <row r="60" ht="12.75">
      <c r="A60" s="38" t="s">
        <v>67</v>
      </c>
    </row>
    <row r="61" spans="1:2" ht="12.75">
      <c r="A61" s="38" t="s">
        <v>4</v>
      </c>
      <c r="B61" s="38" t="s">
        <v>68</v>
      </c>
    </row>
    <row r="64" spans="1:14" ht="12.75">
      <c r="A64" s="22" t="s">
        <v>71</v>
      </c>
      <c r="B64" s="22"/>
      <c r="C64" s="58">
        <v>1990</v>
      </c>
      <c r="D64" s="11">
        <v>1995</v>
      </c>
      <c r="E64" s="11">
        <v>2000</v>
      </c>
      <c r="F64" s="11">
        <v>2005</v>
      </c>
      <c r="G64" s="11">
        <v>2010</v>
      </c>
      <c r="H64" s="11">
        <v>2015</v>
      </c>
      <c r="I64" s="11">
        <v>2016</v>
      </c>
      <c r="J64" s="11">
        <v>2017</v>
      </c>
      <c r="K64" s="11">
        <v>2018</v>
      </c>
      <c r="L64" s="11">
        <v>2019</v>
      </c>
      <c r="M64" s="11">
        <v>2020</v>
      </c>
      <c r="N64" s="11">
        <v>2021</v>
      </c>
    </row>
    <row r="65" spans="1:20" ht="12.75">
      <c r="A65" s="23" t="s">
        <v>69</v>
      </c>
      <c r="B65" s="23"/>
      <c r="C65" s="210">
        <f aca="true" t="shared" si="0" ref="C65:N65">(C11-C23)/1000</f>
        <v>31202.993636999996</v>
      </c>
      <c r="D65" s="210">
        <f t="shared" si="0"/>
        <v>32411.396206</v>
      </c>
      <c r="E65" s="210">
        <f t="shared" si="0"/>
        <v>36255.871355</v>
      </c>
      <c r="F65" s="210">
        <f t="shared" si="0"/>
        <v>39966.670445</v>
      </c>
      <c r="G65" s="210">
        <f t="shared" si="0"/>
        <v>37489.555896</v>
      </c>
      <c r="H65" s="210">
        <f t="shared" si="0"/>
        <v>34938.71417</v>
      </c>
      <c r="I65" s="210">
        <f t="shared" si="0"/>
        <v>35310.087262999994</v>
      </c>
      <c r="J65" s="210">
        <f t="shared" si="0"/>
        <v>36936.378280000004</v>
      </c>
      <c r="K65" s="210">
        <f t="shared" si="0"/>
        <v>37113.222224000005</v>
      </c>
      <c r="L65" s="210">
        <f t="shared" si="0"/>
        <v>38019.179875</v>
      </c>
      <c r="M65" s="210">
        <f t="shared" si="0"/>
        <v>33174.400121</v>
      </c>
      <c r="N65" s="210">
        <f t="shared" si="0"/>
        <v>33995.981464000004</v>
      </c>
      <c r="O65" s="44"/>
      <c r="P65" s="44"/>
      <c r="Q65" s="44"/>
      <c r="R65" s="44"/>
      <c r="S65" s="44"/>
      <c r="T65" s="44"/>
    </row>
    <row r="66" spans="1:20" ht="12.75">
      <c r="A66" s="20" t="s">
        <v>70</v>
      </c>
      <c r="B66" s="20"/>
      <c r="C66" s="211">
        <f aca="true" t="shared" si="1" ref="C66:N66">(C12-C24)/1000</f>
        <v>2995.121287</v>
      </c>
      <c r="D66" s="211">
        <f t="shared" si="1"/>
        <v>2837.9522179999994</v>
      </c>
      <c r="E66" s="211">
        <f t="shared" si="1"/>
        <v>3487.0283489999997</v>
      </c>
      <c r="F66" s="211">
        <f t="shared" si="1"/>
        <v>4100.507934</v>
      </c>
      <c r="G66" s="211">
        <f t="shared" si="1"/>
        <v>3923.3255209999998</v>
      </c>
      <c r="H66" s="211">
        <f t="shared" si="1"/>
        <v>4017.866136</v>
      </c>
      <c r="I66" s="211">
        <f t="shared" si="1"/>
        <v>3864.567374</v>
      </c>
      <c r="J66" s="211">
        <f t="shared" si="1"/>
        <v>3961.167216</v>
      </c>
      <c r="K66" s="211">
        <f t="shared" si="1"/>
        <v>3854.926215</v>
      </c>
      <c r="L66" s="211">
        <f t="shared" si="1"/>
        <v>3115.4814340000003</v>
      </c>
      <c r="M66" s="211">
        <f t="shared" si="1"/>
        <v>2105.960192</v>
      </c>
      <c r="N66" s="211">
        <f t="shared" si="1"/>
        <v>2551.993958</v>
      </c>
      <c r="O66" s="44"/>
      <c r="P66" s="44"/>
      <c r="Q66" s="44"/>
      <c r="R66" s="44"/>
      <c r="S66" s="44"/>
      <c r="T66" s="44"/>
    </row>
    <row r="67" spans="1:20" ht="12.75">
      <c r="A67" s="20" t="s">
        <v>120</v>
      </c>
      <c r="B67" s="20"/>
      <c r="C67" s="211">
        <f aca="true" t="shared" si="2" ref="C67:N67">(C17-C29)/1000</f>
        <v>22639.416623999998</v>
      </c>
      <c r="D67" s="211">
        <f t="shared" si="2"/>
        <v>23464.319042</v>
      </c>
      <c r="E67" s="211">
        <f t="shared" si="2"/>
        <v>24221.430026</v>
      </c>
      <c r="F67" s="211">
        <f t="shared" si="2"/>
        <v>25375.648823</v>
      </c>
      <c r="G67" s="211">
        <f t="shared" si="2"/>
        <v>23036.72182</v>
      </c>
      <c r="H67" s="211">
        <f t="shared" si="2"/>
        <v>21543.260748</v>
      </c>
      <c r="I67" s="211">
        <f t="shared" si="2"/>
        <v>21331.764899000005</v>
      </c>
      <c r="J67" s="211">
        <f t="shared" si="2"/>
        <v>21676.668386999998</v>
      </c>
      <c r="K67" s="211">
        <f t="shared" si="2"/>
        <v>21652.079431000002</v>
      </c>
      <c r="L67" s="211">
        <f t="shared" si="2"/>
        <v>22076.319761000002</v>
      </c>
      <c r="M67" s="211">
        <f t="shared" si="2"/>
        <v>19277.313712</v>
      </c>
      <c r="N67" s="211">
        <f t="shared" si="2"/>
        <v>19219.299813999995</v>
      </c>
      <c r="O67" s="44"/>
      <c r="P67" s="44"/>
      <c r="Q67" s="44"/>
      <c r="R67" s="44"/>
      <c r="S67" s="44"/>
      <c r="T67" s="44"/>
    </row>
    <row r="68" spans="1:20" ht="12.75">
      <c r="A68" s="21" t="s">
        <v>76</v>
      </c>
      <c r="B68" s="21"/>
      <c r="C68" s="212">
        <f aca="true" t="shared" si="3" ref="C68:N68">(C16-C28)/1000</f>
        <v>5421.601245</v>
      </c>
      <c r="D68" s="212">
        <f t="shared" si="3"/>
        <v>6068.022620999999</v>
      </c>
      <c r="E68" s="212">
        <f t="shared" si="3"/>
        <v>8491.342638</v>
      </c>
      <c r="F68" s="212">
        <f t="shared" si="3"/>
        <v>10389.703262</v>
      </c>
      <c r="G68" s="212">
        <f t="shared" si="3"/>
        <v>10294.195532000002</v>
      </c>
      <c r="H68" s="212">
        <f t="shared" si="3"/>
        <v>9234.331125</v>
      </c>
      <c r="I68" s="212">
        <f t="shared" si="3"/>
        <v>9930.473375999998</v>
      </c>
      <c r="J68" s="212">
        <f t="shared" si="3"/>
        <v>11110.134173999999</v>
      </c>
      <c r="K68" s="212">
        <f t="shared" si="3"/>
        <v>11325.321644000001</v>
      </c>
      <c r="L68" s="212">
        <f t="shared" si="3"/>
        <v>12583.378208</v>
      </c>
      <c r="M68" s="212">
        <f t="shared" si="3"/>
        <v>11451.385854</v>
      </c>
      <c r="N68" s="212">
        <f t="shared" si="3"/>
        <v>11882.907958</v>
      </c>
      <c r="O68" s="44"/>
      <c r="P68" s="44"/>
      <c r="Q68" s="44"/>
      <c r="R68" s="44"/>
      <c r="S68" s="44"/>
      <c r="T68" s="44"/>
    </row>
    <row r="71" spans="1:14" ht="12.75">
      <c r="A71" s="22" t="s">
        <v>72</v>
      </c>
      <c r="B71" s="22"/>
      <c r="C71" s="58">
        <v>1990</v>
      </c>
      <c r="D71" s="11">
        <v>1995</v>
      </c>
      <c r="E71" s="11">
        <v>2000</v>
      </c>
      <c r="F71" s="11">
        <v>2005</v>
      </c>
      <c r="G71" s="11">
        <v>2010</v>
      </c>
      <c r="H71" s="11">
        <v>2015</v>
      </c>
      <c r="I71" s="11">
        <v>2016</v>
      </c>
      <c r="J71" s="11">
        <v>2017</v>
      </c>
      <c r="K71" s="11">
        <v>2018</v>
      </c>
      <c r="L71" s="11">
        <v>2019</v>
      </c>
      <c r="M71" s="11">
        <v>2020</v>
      </c>
      <c r="N71" s="11">
        <v>2021</v>
      </c>
    </row>
    <row r="72" spans="1:14" ht="12.75">
      <c r="A72" s="23" t="s">
        <v>69</v>
      </c>
      <c r="B72" s="23"/>
      <c r="C72" s="210">
        <f aca="true" t="shared" si="4" ref="C72:N72">(C35+C47)/1000</f>
        <v>62375.896034</v>
      </c>
      <c r="D72" s="210">
        <f t="shared" si="4"/>
        <v>62147.961902</v>
      </c>
      <c r="E72" s="210">
        <f t="shared" si="4"/>
        <v>64415.38659</v>
      </c>
      <c r="F72" s="210">
        <f t="shared" si="4"/>
        <v>69123.623049</v>
      </c>
      <c r="G72" s="210">
        <f t="shared" si="4"/>
        <v>67226.04510799999</v>
      </c>
      <c r="H72" s="210">
        <f t="shared" si="4"/>
        <v>62319.743472</v>
      </c>
      <c r="I72" s="210">
        <f t="shared" si="4"/>
        <v>62873.601792999994</v>
      </c>
      <c r="J72" s="210">
        <f t="shared" si="4"/>
        <v>64183.085326</v>
      </c>
      <c r="K72" s="210">
        <f t="shared" si="4"/>
        <v>63838.10595</v>
      </c>
      <c r="L72" s="210">
        <f t="shared" si="4"/>
        <v>62860.717338999995</v>
      </c>
      <c r="M72" s="210">
        <f t="shared" si="4"/>
        <v>57739.986142</v>
      </c>
      <c r="N72" s="210">
        <f t="shared" si="4"/>
        <v>61228.886377999996</v>
      </c>
    </row>
    <row r="73" spans="1:14" ht="12.75">
      <c r="A73" s="20" t="s">
        <v>70</v>
      </c>
      <c r="B73" s="20"/>
      <c r="C73" s="211">
        <f aca="true" t="shared" si="5" ref="C73:N73">(C36+C48)/1000</f>
        <v>16032.208476</v>
      </c>
      <c r="D73" s="211">
        <f t="shared" si="5"/>
        <v>13020.374475</v>
      </c>
      <c r="E73" s="211">
        <f t="shared" si="5"/>
        <v>11682.329674</v>
      </c>
      <c r="F73" s="211">
        <f t="shared" si="5"/>
        <v>11482.438084000001</v>
      </c>
      <c r="G73" s="211">
        <f t="shared" si="5"/>
        <v>10261.045893999999</v>
      </c>
      <c r="H73" s="211">
        <f t="shared" si="5"/>
        <v>9800.432297</v>
      </c>
      <c r="I73" s="211">
        <f t="shared" si="5"/>
        <v>9402.889245999999</v>
      </c>
      <c r="J73" s="211">
        <f t="shared" si="5"/>
        <v>9159.742676000002</v>
      </c>
      <c r="K73" s="211">
        <f t="shared" si="5"/>
        <v>8809.992135</v>
      </c>
      <c r="L73" s="211">
        <f t="shared" si="5"/>
        <v>7201.072427</v>
      </c>
      <c r="M73" s="211">
        <f t="shared" si="5"/>
        <v>5887.873069</v>
      </c>
      <c r="N73" s="211">
        <f t="shared" si="5"/>
        <v>6814.281551</v>
      </c>
    </row>
    <row r="74" spans="1:14" ht="12.75">
      <c r="A74" s="20" t="s">
        <v>120</v>
      </c>
      <c r="B74" s="20"/>
      <c r="C74" s="211">
        <f aca="true" t="shared" si="6" ref="C74:N74">(C41+C53)/1000</f>
        <v>24328.814729</v>
      </c>
      <c r="D74" s="211">
        <f t="shared" si="6"/>
        <v>25240.535978</v>
      </c>
      <c r="E74" s="211">
        <f t="shared" si="6"/>
        <v>25967.590698999997</v>
      </c>
      <c r="F74" s="211">
        <f t="shared" si="6"/>
        <v>27039.330049000004</v>
      </c>
      <c r="G74" s="211">
        <f t="shared" si="6"/>
        <v>24516.19676</v>
      </c>
      <c r="H74" s="211">
        <f t="shared" si="6"/>
        <v>22267.757859</v>
      </c>
      <c r="I74" s="211">
        <f t="shared" si="6"/>
        <v>22525.118906</v>
      </c>
      <c r="J74" s="211">
        <f t="shared" si="6"/>
        <v>23113.987662</v>
      </c>
      <c r="K74" s="211">
        <f t="shared" si="6"/>
        <v>22906.548524</v>
      </c>
      <c r="L74" s="211">
        <f t="shared" si="6"/>
        <v>22823.397369000002</v>
      </c>
      <c r="M74" s="211">
        <f t="shared" si="6"/>
        <v>19919.356603</v>
      </c>
      <c r="N74" s="211">
        <f t="shared" si="6"/>
        <v>20965.254095</v>
      </c>
    </row>
    <row r="75" spans="1:14" ht="12.75">
      <c r="A75" s="21" t="s">
        <v>76</v>
      </c>
      <c r="B75" s="21"/>
      <c r="C75" s="212">
        <f aca="true" t="shared" si="7" ref="C75:N75">(C40+C52)/1000</f>
        <v>10458.333695000001</v>
      </c>
      <c r="D75" s="212">
        <f t="shared" si="7"/>
        <v>11327.638791</v>
      </c>
      <c r="E75" s="212">
        <f t="shared" si="7"/>
        <v>12920.356119999999</v>
      </c>
      <c r="F75" s="212">
        <f t="shared" si="7"/>
        <v>15060.384294</v>
      </c>
      <c r="G75" s="212">
        <f t="shared" si="7"/>
        <v>15191.479051999999</v>
      </c>
      <c r="H75" s="212">
        <f t="shared" si="7"/>
        <v>12396.362258000001</v>
      </c>
      <c r="I75" s="212">
        <f t="shared" si="7"/>
        <v>13119.550058</v>
      </c>
      <c r="J75" s="212">
        <f t="shared" si="7"/>
        <v>13860.223269</v>
      </c>
      <c r="K75" s="212">
        <f t="shared" si="7"/>
        <v>13602.673312</v>
      </c>
      <c r="L75" s="212">
        <f t="shared" si="7"/>
        <v>14034.158502999999</v>
      </c>
      <c r="M75" s="212">
        <f t="shared" si="7"/>
        <v>13698.148677</v>
      </c>
      <c r="N75" s="212">
        <f t="shared" si="7"/>
        <v>14247.347812999998</v>
      </c>
    </row>
    <row r="78" spans="1:14" ht="12.75">
      <c r="A78" s="22" t="s">
        <v>125</v>
      </c>
      <c r="B78" s="22"/>
      <c r="C78" s="58">
        <v>1990</v>
      </c>
      <c r="D78" s="11">
        <v>1995</v>
      </c>
      <c r="E78" s="11">
        <v>2000</v>
      </c>
      <c r="F78" s="11">
        <v>2005</v>
      </c>
      <c r="G78" s="11">
        <v>2010</v>
      </c>
      <c r="H78" s="11">
        <v>2015</v>
      </c>
      <c r="I78" s="11">
        <v>2016</v>
      </c>
      <c r="J78" s="11">
        <v>2017</v>
      </c>
      <c r="K78" s="11">
        <v>2018</v>
      </c>
      <c r="L78" s="11">
        <v>2019</v>
      </c>
      <c r="M78" s="11">
        <v>2020</v>
      </c>
      <c r="N78" s="11">
        <v>2021</v>
      </c>
    </row>
    <row r="79" spans="1:14" ht="12.75">
      <c r="A79" s="23" t="s">
        <v>69</v>
      </c>
      <c r="B79" s="23"/>
      <c r="C79" s="210">
        <f>C72-C65</f>
        <v>31172.902397</v>
      </c>
      <c r="D79" s="210">
        <f aca="true" t="shared" si="8" ref="D79:L82">D72-D65</f>
        <v>29736.565696</v>
      </c>
      <c r="E79" s="210">
        <f t="shared" si="8"/>
        <v>28159.515235</v>
      </c>
      <c r="F79" s="210">
        <f t="shared" si="8"/>
        <v>29156.952604</v>
      </c>
      <c r="G79" s="210">
        <f t="shared" si="8"/>
        <v>29736.489211999993</v>
      </c>
      <c r="H79" s="210">
        <f t="shared" si="8"/>
        <v>27381.029302000003</v>
      </c>
      <c r="I79" s="210">
        <f t="shared" si="8"/>
        <v>27563.51453</v>
      </c>
      <c r="J79" s="210">
        <f t="shared" si="8"/>
        <v>27246.707045999996</v>
      </c>
      <c r="K79" s="210">
        <f t="shared" si="8"/>
        <v>26724.883725999993</v>
      </c>
      <c r="L79" s="210">
        <f t="shared" si="8"/>
        <v>24841.537463999994</v>
      </c>
      <c r="M79" s="210">
        <f aca="true" t="shared" si="9" ref="M79:N79">M72-M65</f>
        <v>24565.586021000003</v>
      </c>
      <c r="N79" s="210">
        <f t="shared" si="9"/>
        <v>27232.90491399999</v>
      </c>
    </row>
    <row r="80" spans="1:14" ht="12.75">
      <c r="A80" s="20" t="s">
        <v>70</v>
      </c>
      <c r="B80" s="20"/>
      <c r="C80" s="211">
        <f>C73-C66</f>
        <v>13037.087189</v>
      </c>
      <c r="D80" s="211">
        <f t="shared" si="8"/>
        <v>10182.422257000002</v>
      </c>
      <c r="E80" s="211">
        <f t="shared" si="8"/>
        <v>8195.301325</v>
      </c>
      <c r="F80" s="211">
        <f t="shared" si="8"/>
        <v>7381.930150000001</v>
      </c>
      <c r="G80" s="211">
        <f t="shared" si="8"/>
        <v>6337.720372999999</v>
      </c>
      <c r="H80" s="211">
        <f t="shared" si="8"/>
        <v>5782.566160999999</v>
      </c>
      <c r="I80" s="211">
        <f t="shared" si="8"/>
        <v>5538.321871999999</v>
      </c>
      <c r="J80" s="211">
        <f t="shared" si="8"/>
        <v>5198.575460000002</v>
      </c>
      <c r="K80" s="211">
        <f t="shared" si="8"/>
        <v>4955.065920000001</v>
      </c>
      <c r="L80" s="211">
        <f t="shared" si="8"/>
        <v>4085.590993</v>
      </c>
      <c r="M80" s="211">
        <f aca="true" t="shared" si="10" ref="M80:N80">M73-M66</f>
        <v>3781.912877</v>
      </c>
      <c r="N80" s="211">
        <f t="shared" si="10"/>
        <v>4262.287593</v>
      </c>
    </row>
    <row r="81" spans="1:14" ht="12.75">
      <c r="A81" s="20" t="s">
        <v>120</v>
      </c>
      <c r="B81" s="20"/>
      <c r="C81" s="211">
        <f>C74-C67</f>
        <v>1689.3981050000039</v>
      </c>
      <c r="D81" s="211">
        <f t="shared" si="8"/>
        <v>1776.2169360000007</v>
      </c>
      <c r="E81" s="211">
        <f t="shared" si="8"/>
        <v>1746.1606729999949</v>
      </c>
      <c r="F81" s="211">
        <f t="shared" si="8"/>
        <v>1663.6812260000042</v>
      </c>
      <c r="G81" s="211">
        <f t="shared" si="8"/>
        <v>1479.47494</v>
      </c>
      <c r="H81" s="211">
        <f t="shared" si="8"/>
        <v>724.4971110000006</v>
      </c>
      <c r="I81" s="211">
        <f t="shared" si="8"/>
        <v>1193.3540069999945</v>
      </c>
      <c r="J81" s="211">
        <f t="shared" si="8"/>
        <v>1437.3192750000017</v>
      </c>
      <c r="K81" s="211">
        <f t="shared" si="8"/>
        <v>1254.4690929999997</v>
      </c>
      <c r="L81" s="211">
        <f t="shared" si="8"/>
        <v>747.0776079999996</v>
      </c>
      <c r="M81" s="211">
        <f aca="true" t="shared" si="11" ref="M81:N81">M74-M67</f>
        <v>642.042891000001</v>
      </c>
      <c r="N81" s="211">
        <f t="shared" si="11"/>
        <v>1745.9542810000057</v>
      </c>
    </row>
    <row r="82" spans="1:14" ht="12.75">
      <c r="A82" s="21" t="s">
        <v>76</v>
      </c>
      <c r="B82" s="21"/>
      <c r="C82" s="212">
        <f>C75-C68</f>
        <v>5036.732450000001</v>
      </c>
      <c r="D82" s="212">
        <f t="shared" si="8"/>
        <v>5259.61617</v>
      </c>
      <c r="E82" s="212">
        <f t="shared" si="8"/>
        <v>4429.0134819999985</v>
      </c>
      <c r="F82" s="212">
        <f t="shared" si="8"/>
        <v>4670.681031999999</v>
      </c>
      <c r="G82" s="212">
        <f t="shared" si="8"/>
        <v>4897.283519999997</v>
      </c>
      <c r="H82" s="212">
        <f t="shared" si="8"/>
        <v>3162.0311330000004</v>
      </c>
      <c r="I82" s="212">
        <f t="shared" si="8"/>
        <v>3189.0766820000026</v>
      </c>
      <c r="J82" s="212">
        <f t="shared" si="8"/>
        <v>2750.089095000001</v>
      </c>
      <c r="K82" s="212">
        <f t="shared" si="8"/>
        <v>2277.3516679999993</v>
      </c>
      <c r="L82" s="212">
        <f t="shared" si="8"/>
        <v>1450.7802949999987</v>
      </c>
      <c r="M82" s="212">
        <f aca="true" t="shared" si="12" ref="M82:N82">M75-M68</f>
        <v>2246.762822999999</v>
      </c>
      <c r="N82" s="212">
        <f t="shared" si="12"/>
        <v>2364.4398549999987</v>
      </c>
    </row>
    <row r="84" spans="1:14" ht="12.75">
      <c r="A84" s="22" t="s">
        <v>73</v>
      </c>
      <c r="B84" s="22"/>
      <c r="C84" s="58">
        <v>1990</v>
      </c>
      <c r="D84" s="11">
        <v>1995</v>
      </c>
      <c r="E84" s="11">
        <v>2000</v>
      </c>
      <c r="F84" s="11">
        <v>2005</v>
      </c>
      <c r="G84" s="11">
        <v>2010</v>
      </c>
      <c r="H84" s="11">
        <v>2015</v>
      </c>
      <c r="I84" s="11">
        <v>2016</v>
      </c>
      <c r="J84" s="11">
        <v>2017</v>
      </c>
      <c r="K84" s="11">
        <v>2018</v>
      </c>
      <c r="L84" s="11">
        <v>2019</v>
      </c>
      <c r="M84" s="11">
        <v>2020</v>
      </c>
      <c r="N84" s="11">
        <v>2021</v>
      </c>
    </row>
    <row r="85" spans="1:14" ht="12.75">
      <c r="A85" s="23" t="s">
        <v>69</v>
      </c>
      <c r="B85" s="23"/>
      <c r="C85" s="137">
        <f>C65/C72</f>
        <v>0.5002412088796575</v>
      </c>
      <c r="D85" s="137">
        <f aca="true" t="shared" si="13" ref="D85:L88">D65/D72</f>
        <v>0.5215198570326239</v>
      </c>
      <c r="E85" s="137">
        <f t="shared" si="13"/>
        <v>0.5628448927236346</v>
      </c>
      <c r="F85" s="137">
        <f t="shared" si="13"/>
        <v>0.5781911983500725</v>
      </c>
      <c r="G85" s="137">
        <f t="shared" si="13"/>
        <v>0.5576641588207706</v>
      </c>
      <c r="H85" s="137">
        <f t="shared" si="13"/>
        <v>0.5606363605411472</v>
      </c>
      <c r="I85" s="137">
        <f t="shared" si="13"/>
        <v>0.5616043340295995</v>
      </c>
      <c r="J85" s="137">
        <f t="shared" si="13"/>
        <v>0.5754846170512374</v>
      </c>
      <c r="K85" s="137">
        <f t="shared" si="13"/>
        <v>0.5813647142518332</v>
      </c>
      <c r="L85" s="137">
        <f t="shared" si="13"/>
        <v>0.6048161949849747</v>
      </c>
      <c r="M85" s="137">
        <f aca="true" t="shared" si="14" ref="M85:N85">M65/M72</f>
        <v>0.5745481136662237</v>
      </c>
      <c r="N85" s="137">
        <f t="shared" si="14"/>
        <v>0.5552278258683963</v>
      </c>
    </row>
    <row r="86" spans="1:14" ht="12.75">
      <c r="A86" s="20" t="s">
        <v>70</v>
      </c>
      <c r="B86" s="20"/>
      <c r="C86" s="138">
        <f>C66/C73</f>
        <v>0.1868190082160955</v>
      </c>
      <c r="D86" s="138">
        <f t="shared" si="13"/>
        <v>0.21796241140752592</v>
      </c>
      <c r="E86" s="138">
        <f t="shared" si="13"/>
        <v>0.2984874118696267</v>
      </c>
      <c r="F86" s="138">
        <f t="shared" si="13"/>
        <v>0.357111260169892</v>
      </c>
      <c r="G86" s="138">
        <f t="shared" si="13"/>
        <v>0.38235142514021</v>
      </c>
      <c r="H86" s="138">
        <f t="shared" si="13"/>
        <v>0.40996825591355857</v>
      </c>
      <c r="I86" s="138">
        <f t="shared" si="13"/>
        <v>0.41099786170979224</v>
      </c>
      <c r="J86" s="138">
        <f t="shared" si="13"/>
        <v>0.4324539843656192</v>
      </c>
      <c r="K86" s="138">
        <f t="shared" si="13"/>
        <v>0.43756295759735087</v>
      </c>
      <c r="L86" s="138">
        <f t="shared" si="13"/>
        <v>0.43264131357972246</v>
      </c>
      <c r="M86" s="138">
        <f aca="true" t="shared" si="15" ref="M86:N86">M66/M73</f>
        <v>0.35767758022638174</v>
      </c>
      <c r="N86" s="138">
        <f t="shared" si="15"/>
        <v>0.37450667966977286</v>
      </c>
    </row>
    <row r="87" spans="1:14" ht="12.75">
      <c r="A87" s="20" t="s">
        <v>120</v>
      </c>
      <c r="B87" s="20"/>
      <c r="C87" s="138">
        <f>C67/C74</f>
        <v>0.9305597858416736</v>
      </c>
      <c r="D87" s="138">
        <f t="shared" si="13"/>
        <v>0.9296283986382787</v>
      </c>
      <c r="E87" s="138">
        <f t="shared" si="13"/>
        <v>0.9327561538827228</v>
      </c>
      <c r="F87" s="138">
        <f t="shared" si="13"/>
        <v>0.9384718030001068</v>
      </c>
      <c r="G87" s="138">
        <f t="shared" si="13"/>
        <v>0.9396531625813236</v>
      </c>
      <c r="H87" s="138">
        <f t="shared" si="13"/>
        <v>0.9674642990287781</v>
      </c>
      <c r="I87" s="138">
        <f t="shared" si="13"/>
        <v>0.9470211894560912</v>
      </c>
      <c r="J87" s="138">
        <f t="shared" si="13"/>
        <v>0.9378160403986461</v>
      </c>
      <c r="K87" s="138">
        <f t="shared" si="13"/>
        <v>0.9452353508567365</v>
      </c>
      <c r="L87" s="138">
        <f t="shared" si="13"/>
        <v>0.967267028833546</v>
      </c>
      <c r="M87" s="138">
        <f aca="true" t="shared" si="16" ref="M87:N87">M67/M74</f>
        <v>0.9677678901082927</v>
      </c>
      <c r="N87" s="138">
        <f t="shared" si="16"/>
        <v>0.9167215301522914</v>
      </c>
    </row>
    <row r="88" spans="1:14" ht="12.75">
      <c r="A88" s="21" t="s">
        <v>76</v>
      </c>
      <c r="B88" s="21"/>
      <c r="C88" s="139">
        <f>C68/C75</f>
        <v>0.5184001011166817</v>
      </c>
      <c r="D88" s="139">
        <f t="shared" si="13"/>
        <v>0.5356829197114888</v>
      </c>
      <c r="E88" s="139">
        <f t="shared" si="13"/>
        <v>0.6572065474925936</v>
      </c>
      <c r="F88" s="139">
        <f t="shared" si="13"/>
        <v>0.6898697310226818</v>
      </c>
      <c r="G88" s="139">
        <f t="shared" si="13"/>
        <v>0.6776295775258792</v>
      </c>
      <c r="H88" s="139">
        <f t="shared" si="13"/>
        <v>0.7449226581806787</v>
      </c>
      <c r="I88" s="139">
        <f t="shared" si="13"/>
        <v>0.7569217947337015</v>
      </c>
      <c r="J88" s="139">
        <f t="shared" si="13"/>
        <v>0.8015840696339362</v>
      </c>
      <c r="K88" s="139">
        <f t="shared" si="13"/>
        <v>0.8325805806134471</v>
      </c>
      <c r="L88" s="139">
        <f t="shared" si="13"/>
        <v>0.8966250598716072</v>
      </c>
      <c r="M88" s="139">
        <f aca="true" t="shared" si="17" ref="M88:N88">M68/M75</f>
        <v>0.8359805491984149</v>
      </c>
      <c r="N88" s="139">
        <f t="shared" si="17"/>
        <v>0.8340435085860286</v>
      </c>
    </row>
    <row r="90" spans="1:14" ht="12.75">
      <c r="A90" s="22" t="s">
        <v>74</v>
      </c>
      <c r="B90" s="22"/>
      <c r="C90" s="58">
        <v>1990</v>
      </c>
      <c r="D90" s="11">
        <v>1995</v>
      </c>
      <c r="E90" s="11">
        <v>2000</v>
      </c>
      <c r="F90" s="11">
        <v>2005</v>
      </c>
      <c r="G90" s="11">
        <v>2010</v>
      </c>
      <c r="H90" s="11">
        <v>2015</v>
      </c>
      <c r="I90" s="11">
        <v>2016</v>
      </c>
      <c r="J90" s="11">
        <v>2017</v>
      </c>
      <c r="K90" s="11">
        <v>2018</v>
      </c>
      <c r="L90" s="11">
        <v>2019</v>
      </c>
      <c r="M90" s="11">
        <v>2020</v>
      </c>
      <c r="N90" s="11">
        <v>2021</v>
      </c>
    </row>
    <row r="91" spans="1:14" ht="12.75">
      <c r="A91" s="23" t="s">
        <v>69</v>
      </c>
      <c r="B91" s="23"/>
      <c r="C91" s="137">
        <f>C79/C72</f>
        <v>0.49975879112034244</v>
      </c>
      <c r="D91" s="137">
        <f aca="true" t="shared" si="18" ref="D91:L94">D79/D72</f>
        <v>0.47848014296737607</v>
      </c>
      <c r="E91" s="137">
        <f t="shared" si="18"/>
        <v>0.43715510727636536</v>
      </c>
      <c r="F91" s="137">
        <f t="shared" si="18"/>
        <v>0.4218088016499275</v>
      </c>
      <c r="G91" s="137">
        <f t="shared" si="18"/>
        <v>0.44233584117922936</v>
      </c>
      <c r="H91" s="137">
        <f t="shared" si="18"/>
        <v>0.43936363945885276</v>
      </c>
      <c r="I91" s="137">
        <f t="shared" si="18"/>
        <v>0.4383956659704005</v>
      </c>
      <c r="J91" s="137">
        <f t="shared" si="18"/>
        <v>0.4245153829487626</v>
      </c>
      <c r="K91" s="137">
        <f t="shared" si="18"/>
        <v>0.4186352857481668</v>
      </c>
      <c r="L91" s="137">
        <f t="shared" si="18"/>
        <v>0.3951838050150253</v>
      </c>
      <c r="M91" s="137">
        <f aca="true" t="shared" si="19" ref="M91:N91">M79/M72</f>
        <v>0.4254518863337763</v>
      </c>
      <c r="N91" s="137">
        <f t="shared" si="19"/>
        <v>0.4447721741316037</v>
      </c>
    </row>
    <row r="92" spans="1:14" ht="12.75">
      <c r="A92" s="20" t="s">
        <v>70</v>
      </c>
      <c r="B92" s="20"/>
      <c r="C92" s="138">
        <f>C80/C73</f>
        <v>0.8131809917839045</v>
      </c>
      <c r="D92" s="138">
        <f t="shared" si="18"/>
        <v>0.7820375885924742</v>
      </c>
      <c r="E92" s="138">
        <f t="shared" si="18"/>
        <v>0.7015125881303733</v>
      </c>
      <c r="F92" s="138">
        <f t="shared" si="18"/>
        <v>0.6428887398301081</v>
      </c>
      <c r="G92" s="138">
        <f t="shared" si="18"/>
        <v>0.61764857485979</v>
      </c>
      <c r="H92" s="138">
        <f t="shared" si="18"/>
        <v>0.5900317440864414</v>
      </c>
      <c r="I92" s="138">
        <f t="shared" si="18"/>
        <v>0.5890021382902078</v>
      </c>
      <c r="J92" s="138">
        <f t="shared" si="18"/>
        <v>0.5675460156343808</v>
      </c>
      <c r="K92" s="138">
        <f t="shared" si="18"/>
        <v>0.5624370424026491</v>
      </c>
      <c r="L92" s="138">
        <f t="shared" si="18"/>
        <v>0.5673586864202775</v>
      </c>
      <c r="M92" s="138">
        <f aca="true" t="shared" si="20" ref="M92:N92">M80/M73</f>
        <v>0.6423224197736183</v>
      </c>
      <c r="N92" s="138">
        <f t="shared" si="20"/>
        <v>0.6254933203302271</v>
      </c>
    </row>
    <row r="93" spans="1:14" ht="12.75">
      <c r="A93" s="20" t="s">
        <v>120</v>
      </c>
      <c r="B93" s="20"/>
      <c r="C93" s="138">
        <f>C81/C74</f>
        <v>0.06944021415832632</v>
      </c>
      <c r="D93" s="138">
        <f t="shared" si="18"/>
        <v>0.07037160136172131</v>
      </c>
      <c r="E93" s="138">
        <f t="shared" si="18"/>
        <v>0.06724384611727721</v>
      </c>
      <c r="F93" s="138">
        <f t="shared" si="18"/>
        <v>0.0615281969998932</v>
      </c>
      <c r="G93" s="138">
        <f t="shared" si="18"/>
        <v>0.06034683741867636</v>
      </c>
      <c r="H93" s="138">
        <f t="shared" si="18"/>
        <v>0.03253570097122191</v>
      </c>
      <c r="I93" s="138">
        <f t="shared" si="18"/>
        <v>0.0529788105439089</v>
      </c>
      <c r="J93" s="138">
        <f t="shared" si="18"/>
        <v>0.06218395960135395</v>
      </c>
      <c r="K93" s="138">
        <f t="shared" si="18"/>
        <v>0.05476464914326347</v>
      </c>
      <c r="L93" s="138">
        <f t="shared" si="18"/>
        <v>0.03273297116645402</v>
      </c>
      <c r="M93" s="138">
        <f aca="true" t="shared" si="21" ref="M93:N93">M81/M74</f>
        <v>0.03223210989170728</v>
      </c>
      <c r="N93" s="138">
        <f t="shared" si="21"/>
        <v>0.08327846984770855</v>
      </c>
    </row>
    <row r="94" spans="1:14" ht="12.75">
      <c r="A94" s="21" t="s">
        <v>76</v>
      </c>
      <c r="B94" s="21"/>
      <c r="C94" s="139">
        <f>C82/C75</f>
        <v>0.48159989888331833</v>
      </c>
      <c r="D94" s="139">
        <f t="shared" si="18"/>
        <v>0.46431708028851115</v>
      </c>
      <c r="E94" s="139">
        <f t="shared" si="18"/>
        <v>0.3427934525074065</v>
      </c>
      <c r="F94" s="139">
        <f t="shared" si="18"/>
        <v>0.3101302689773182</v>
      </c>
      <c r="G94" s="139">
        <f t="shared" si="18"/>
        <v>0.3223704224741209</v>
      </c>
      <c r="H94" s="139">
        <f t="shared" si="18"/>
        <v>0.25507734181932135</v>
      </c>
      <c r="I94" s="139">
        <f t="shared" si="18"/>
        <v>0.2430782052662985</v>
      </c>
      <c r="J94" s="139">
        <f t="shared" si="18"/>
        <v>0.1984159303660638</v>
      </c>
      <c r="K94" s="139">
        <f t="shared" si="18"/>
        <v>0.16741941938655294</v>
      </c>
      <c r="L94" s="139">
        <f t="shared" si="18"/>
        <v>0.10337494012839274</v>
      </c>
      <c r="M94" s="139">
        <f aca="true" t="shared" si="22" ref="M94:N94">M82/M75</f>
        <v>0.1640194508015851</v>
      </c>
      <c r="N94" s="139">
        <f t="shared" si="22"/>
        <v>0.16595649141397142</v>
      </c>
    </row>
    <row r="99" spans="1:20" ht="15.5">
      <c r="A99" s="129" t="s">
        <v>160</v>
      </c>
      <c r="D99" s="40"/>
      <c r="J99" s="40"/>
      <c r="N99" s="40"/>
      <c r="O99" s="40"/>
      <c r="T99" s="40"/>
    </row>
    <row r="100" spans="1:18" ht="12.5">
      <c r="A100" s="130" t="s">
        <v>181</v>
      </c>
      <c r="B100" s="40"/>
      <c r="F100" s="40"/>
      <c r="G100" s="40"/>
      <c r="L100" s="40"/>
      <c r="R100" s="40"/>
    </row>
    <row r="101" spans="3:19" ht="12.75">
      <c r="C101" s="40"/>
      <c r="H101" s="40"/>
      <c r="I101" s="40"/>
      <c r="M101" s="40"/>
      <c r="S101" s="40"/>
    </row>
    <row r="102" spans="1:49" ht="12.75">
      <c r="A102" s="18"/>
      <c r="B102" s="18"/>
      <c r="C102" s="18"/>
      <c r="D102" s="18">
        <v>1990</v>
      </c>
      <c r="E102" s="18"/>
      <c r="F102" s="18"/>
      <c r="G102" s="18"/>
      <c r="H102" s="18">
        <v>1995</v>
      </c>
      <c r="I102" s="18"/>
      <c r="J102" s="18"/>
      <c r="K102" s="18"/>
      <c r="L102" s="18">
        <v>2000</v>
      </c>
      <c r="M102" s="18"/>
      <c r="N102" s="18"/>
      <c r="O102" s="18"/>
      <c r="P102" s="18">
        <v>2005</v>
      </c>
      <c r="Q102" s="18"/>
      <c r="R102" s="18"/>
      <c r="S102" s="18"/>
      <c r="T102" s="18">
        <v>2010</v>
      </c>
      <c r="U102" s="18"/>
      <c r="V102" s="18"/>
      <c r="W102" s="18"/>
      <c r="X102" s="18">
        <v>2015</v>
      </c>
      <c r="Y102" s="18"/>
      <c r="Z102" s="18"/>
      <c r="AA102" s="18"/>
      <c r="AB102" s="18">
        <v>2016</v>
      </c>
      <c r="AC102" s="18"/>
      <c r="AD102" s="18"/>
      <c r="AE102" s="18"/>
      <c r="AF102" s="18">
        <v>2017</v>
      </c>
      <c r="AG102" s="18"/>
      <c r="AH102" s="18"/>
      <c r="AI102" s="18"/>
      <c r="AJ102" s="18">
        <v>2018</v>
      </c>
      <c r="AK102" s="18"/>
      <c r="AL102" s="176"/>
      <c r="AM102" s="176"/>
      <c r="AN102" s="176">
        <v>2019</v>
      </c>
      <c r="AO102" s="176"/>
      <c r="AP102" s="176"/>
      <c r="AQ102" s="176"/>
      <c r="AR102" s="176">
        <v>2020</v>
      </c>
      <c r="AS102" s="176"/>
      <c r="AT102" s="176"/>
      <c r="AU102" s="176"/>
      <c r="AV102" s="176">
        <v>2021</v>
      </c>
      <c r="AW102" s="176"/>
    </row>
    <row r="103" spans="1:49" ht="12.75">
      <c r="A103" s="23" t="s">
        <v>70</v>
      </c>
      <c r="B103" s="23"/>
      <c r="C103" s="79">
        <f>C80</f>
        <v>13037.087189</v>
      </c>
      <c r="D103" s="80"/>
      <c r="E103" s="80"/>
      <c r="F103" s="80"/>
      <c r="G103" s="79">
        <f>D80</f>
        <v>10182.422257000002</v>
      </c>
      <c r="H103" s="79"/>
      <c r="I103" s="80"/>
      <c r="J103" s="80"/>
      <c r="K103" s="79">
        <f>E80</f>
        <v>8195.301325</v>
      </c>
      <c r="L103" s="79"/>
      <c r="M103" s="79"/>
      <c r="N103" s="80"/>
      <c r="O103" s="79">
        <f>F80</f>
        <v>7381.930150000001</v>
      </c>
      <c r="P103" s="80"/>
      <c r="Q103" s="79"/>
      <c r="R103" s="80"/>
      <c r="S103" s="79">
        <f>G80</f>
        <v>6337.720372999999</v>
      </c>
      <c r="T103" s="80"/>
      <c r="U103" s="80"/>
      <c r="V103" s="80"/>
      <c r="W103" s="79">
        <f>H80</f>
        <v>5782.566160999999</v>
      </c>
      <c r="X103" s="79"/>
      <c r="Y103" s="80"/>
      <c r="Z103" s="80"/>
      <c r="AA103" s="79">
        <f>I80</f>
        <v>5538.321871999999</v>
      </c>
      <c r="AB103" s="80"/>
      <c r="AC103" s="79"/>
      <c r="AD103" s="80"/>
      <c r="AE103" s="79">
        <f>J80</f>
        <v>5198.575460000002</v>
      </c>
      <c r="AF103" s="80"/>
      <c r="AG103" s="81"/>
      <c r="AH103" s="80"/>
      <c r="AI103" s="79">
        <f>K80</f>
        <v>4955.065920000001</v>
      </c>
      <c r="AJ103" s="80"/>
      <c r="AK103" s="81"/>
      <c r="AL103" s="180"/>
      <c r="AM103" s="83">
        <f>L80</f>
        <v>4085.590993</v>
      </c>
      <c r="AN103" s="83"/>
      <c r="AO103" s="83"/>
      <c r="AP103" s="180"/>
      <c r="AQ103" s="83">
        <f>M80</f>
        <v>3781.912877</v>
      </c>
      <c r="AR103" s="83"/>
      <c r="AS103" s="83"/>
      <c r="AT103" s="180"/>
      <c r="AU103" s="83">
        <f>N80</f>
        <v>4262.287593</v>
      </c>
      <c r="AV103" s="83"/>
      <c r="AW103" s="83"/>
    </row>
    <row r="104" spans="1:49" ht="12.75">
      <c r="A104" s="20" t="s">
        <v>129</v>
      </c>
      <c r="B104" s="20"/>
      <c r="C104" s="82"/>
      <c r="D104" s="83">
        <f>C81</f>
        <v>1689.3981050000039</v>
      </c>
      <c r="E104" s="82"/>
      <c r="F104" s="82"/>
      <c r="G104" s="82"/>
      <c r="H104" s="83">
        <f>D81</f>
        <v>1776.2169360000007</v>
      </c>
      <c r="I104" s="83"/>
      <c r="J104" s="83"/>
      <c r="K104" s="82"/>
      <c r="L104" s="83">
        <f>E81</f>
        <v>1746.1606729999949</v>
      </c>
      <c r="M104" s="83"/>
      <c r="N104" s="83"/>
      <c r="O104" s="82"/>
      <c r="P104" s="83">
        <f>F81</f>
        <v>1663.6812260000042</v>
      </c>
      <c r="Q104" s="82"/>
      <c r="R104" s="83"/>
      <c r="S104" s="82"/>
      <c r="T104" s="83">
        <f>G81</f>
        <v>1479.47494</v>
      </c>
      <c r="U104" s="82"/>
      <c r="V104" s="82"/>
      <c r="W104" s="82"/>
      <c r="X104" s="83">
        <f>H81</f>
        <v>724.4971110000006</v>
      </c>
      <c r="Y104" s="83"/>
      <c r="Z104" s="83"/>
      <c r="AA104" s="82"/>
      <c r="AB104" s="83">
        <f>I81</f>
        <v>1193.3540069999945</v>
      </c>
      <c r="AC104" s="82"/>
      <c r="AD104" s="83"/>
      <c r="AE104" s="82"/>
      <c r="AF104" s="83">
        <f>J81</f>
        <v>1437.3192750000017</v>
      </c>
      <c r="AG104" s="84"/>
      <c r="AH104" s="83"/>
      <c r="AI104" s="82"/>
      <c r="AJ104" s="83">
        <f>K81</f>
        <v>1254.4690929999997</v>
      </c>
      <c r="AK104" s="84"/>
      <c r="AL104" s="84"/>
      <c r="AM104" s="83"/>
      <c r="AN104" s="83">
        <f>L81</f>
        <v>747.0776079999996</v>
      </c>
      <c r="AO104" s="83"/>
      <c r="AP104" s="84"/>
      <c r="AQ104" s="83"/>
      <c r="AR104" s="83">
        <f>M81</f>
        <v>642.042891000001</v>
      </c>
      <c r="AS104" s="83"/>
      <c r="AT104" s="84"/>
      <c r="AU104" s="83"/>
      <c r="AV104" s="83">
        <f>N81</f>
        <v>1745.9542810000057</v>
      </c>
      <c r="AW104" s="83"/>
    </row>
    <row r="105" spans="1:49" ht="12.75">
      <c r="A105" s="24" t="s">
        <v>130</v>
      </c>
      <c r="B105" s="24"/>
      <c r="C105" s="85"/>
      <c r="D105" s="85"/>
      <c r="E105" s="86">
        <f>C82</f>
        <v>5036.732450000001</v>
      </c>
      <c r="F105" s="85"/>
      <c r="G105" s="85"/>
      <c r="H105" s="85"/>
      <c r="I105" s="86">
        <f>D82</f>
        <v>5259.61617</v>
      </c>
      <c r="J105" s="86"/>
      <c r="K105" s="86"/>
      <c r="L105" s="85"/>
      <c r="M105" s="86">
        <f>E82</f>
        <v>4429.0134819999985</v>
      </c>
      <c r="N105" s="86"/>
      <c r="O105" s="86"/>
      <c r="P105" s="86"/>
      <c r="Q105" s="86">
        <f>F82</f>
        <v>4670.681031999999</v>
      </c>
      <c r="R105" s="85"/>
      <c r="S105" s="86"/>
      <c r="T105" s="85"/>
      <c r="U105" s="86">
        <f>G82</f>
        <v>4897.283519999997</v>
      </c>
      <c r="V105" s="85"/>
      <c r="W105" s="85"/>
      <c r="X105" s="85"/>
      <c r="Y105" s="86">
        <f>H82</f>
        <v>3162.0311330000004</v>
      </c>
      <c r="Z105" s="85"/>
      <c r="AA105" s="86"/>
      <c r="AB105" s="85"/>
      <c r="AC105" s="86">
        <f>I82</f>
        <v>3189.0766820000026</v>
      </c>
      <c r="AD105" s="85"/>
      <c r="AE105" s="86"/>
      <c r="AF105" s="86"/>
      <c r="AG105" s="87">
        <f>J82</f>
        <v>2750.089095000001</v>
      </c>
      <c r="AH105" s="85"/>
      <c r="AI105" s="86"/>
      <c r="AJ105" s="86"/>
      <c r="AK105" s="87">
        <f>K82</f>
        <v>2277.3516679999993</v>
      </c>
      <c r="AL105" s="181"/>
      <c r="AM105" s="179"/>
      <c r="AN105" s="179"/>
      <c r="AO105" s="179">
        <f>L82</f>
        <v>1450.7802949999987</v>
      </c>
      <c r="AP105" s="181"/>
      <c r="AQ105" s="179"/>
      <c r="AR105" s="179"/>
      <c r="AS105" s="179">
        <f>M82</f>
        <v>2246.762822999999</v>
      </c>
      <c r="AT105" s="181"/>
      <c r="AU105" s="179"/>
      <c r="AV105" s="179"/>
      <c r="AW105" s="179">
        <f>N82</f>
        <v>2364.4398549999987</v>
      </c>
    </row>
    <row r="106" spans="1:49" ht="12.75">
      <c r="A106" s="23" t="s">
        <v>70</v>
      </c>
      <c r="B106" s="23"/>
      <c r="C106" s="79">
        <f>C66</f>
        <v>2995.121287</v>
      </c>
      <c r="D106" s="80"/>
      <c r="E106" s="80"/>
      <c r="F106" s="80"/>
      <c r="G106" s="79">
        <f>D66</f>
        <v>2837.9522179999994</v>
      </c>
      <c r="H106" s="79"/>
      <c r="I106" s="80"/>
      <c r="J106" s="80"/>
      <c r="K106" s="79">
        <f>E66</f>
        <v>3487.0283489999997</v>
      </c>
      <c r="L106" s="79"/>
      <c r="M106" s="79"/>
      <c r="N106" s="80"/>
      <c r="O106" s="79">
        <f>F66</f>
        <v>4100.507934</v>
      </c>
      <c r="P106" s="80"/>
      <c r="Q106" s="79"/>
      <c r="R106" s="80"/>
      <c r="S106" s="79">
        <f>G66</f>
        <v>3923.3255209999998</v>
      </c>
      <c r="T106" s="80"/>
      <c r="U106" s="80"/>
      <c r="V106" s="80"/>
      <c r="W106" s="79">
        <f>H66</f>
        <v>4017.866136</v>
      </c>
      <c r="X106" s="79"/>
      <c r="Y106" s="80"/>
      <c r="Z106" s="80"/>
      <c r="AA106" s="79">
        <f>I66</f>
        <v>3864.567374</v>
      </c>
      <c r="AB106" s="80"/>
      <c r="AC106" s="79"/>
      <c r="AD106" s="80"/>
      <c r="AE106" s="79">
        <f>J66</f>
        <v>3961.167216</v>
      </c>
      <c r="AF106" s="80"/>
      <c r="AG106" s="81"/>
      <c r="AH106" s="80"/>
      <c r="AI106" s="79">
        <f>K66</f>
        <v>3854.926215</v>
      </c>
      <c r="AJ106" s="80"/>
      <c r="AK106" s="81"/>
      <c r="AL106" s="180"/>
      <c r="AM106" s="178">
        <f>L66</f>
        <v>3115.4814340000003</v>
      </c>
      <c r="AN106" s="178"/>
      <c r="AO106" s="178"/>
      <c r="AP106" s="180"/>
      <c r="AQ106" s="178">
        <f>M66</f>
        <v>2105.960192</v>
      </c>
      <c r="AR106" s="178"/>
      <c r="AS106" s="178"/>
      <c r="AT106" s="180"/>
      <c r="AU106" s="178">
        <f>N66</f>
        <v>2551.993958</v>
      </c>
      <c r="AV106" s="178"/>
      <c r="AW106" s="178"/>
    </row>
    <row r="107" spans="1:49" ht="12.75">
      <c r="A107" s="20" t="s">
        <v>129</v>
      </c>
      <c r="B107" s="20"/>
      <c r="C107" s="82"/>
      <c r="D107" s="83">
        <f>C67</f>
        <v>22639.416623999998</v>
      </c>
      <c r="E107" s="82"/>
      <c r="F107" s="82"/>
      <c r="G107" s="82"/>
      <c r="H107" s="83">
        <f>D67</f>
        <v>23464.319042</v>
      </c>
      <c r="I107" s="83"/>
      <c r="J107" s="83"/>
      <c r="K107" s="82"/>
      <c r="L107" s="83">
        <f>E67</f>
        <v>24221.430026</v>
      </c>
      <c r="M107" s="83"/>
      <c r="N107" s="83"/>
      <c r="O107" s="82"/>
      <c r="P107" s="83">
        <f>F67</f>
        <v>25375.648823</v>
      </c>
      <c r="Q107" s="82"/>
      <c r="R107" s="83"/>
      <c r="S107" s="82"/>
      <c r="T107" s="83">
        <f>G67</f>
        <v>23036.72182</v>
      </c>
      <c r="U107" s="82"/>
      <c r="V107" s="82"/>
      <c r="W107" s="82"/>
      <c r="X107" s="83">
        <f>H67</f>
        <v>21543.260748</v>
      </c>
      <c r="Y107" s="83"/>
      <c r="Z107" s="83"/>
      <c r="AA107" s="82"/>
      <c r="AB107" s="83">
        <f>I67</f>
        <v>21331.764899000005</v>
      </c>
      <c r="AC107" s="82"/>
      <c r="AD107" s="83"/>
      <c r="AE107" s="82"/>
      <c r="AF107" s="83">
        <f>J67</f>
        <v>21676.668386999998</v>
      </c>
      <c r="AG107" s="84"/>
      <c r="AH107" s="83"/>
      <c r="AI107" s="82"/>
      <c r="AJ107" s="83">
        <f>K67</f>
        <v>21652.079431000002</v>
      </c>
      <c r="AK107" s="84"/>
      <c r="AL107" s="84"/>
      <c r="AM107" s="83"/>
      <c r="AN107" s="83">
        <f>L67</f>
        <v>22076.319761000002</v>
      </c>
      <c r="AO107" s="83"/>
      <c r="AP107" s="84"/>
      <c r="AQ107" s="83"/>
      <c r="AR107" s="83">
        <f>M67</f>
        <v>19277.313712</v>
      </c>
      <c r="AS107" s="83"/>
      <c r="AT107" s="84"/>
      <c r="AU107" s="83"/>
      <c r="AV107" s="83">
        <f>N67</f>
        <v>19219.299813999995</v>
      </c>
      <c r="AW107" s="83"/>
    </row>
    <row r="108" spans="1:49" ht="12.75">
      <c r="A108" s="21" t="s">
        <v>130</v>
      </c>
      <c r="B108" s="21"/>
      <c r="C108" s="88"/>
      <c r="D108" s="88"/>
      <c r="E108" s="89">
        <f>C68</f>
        <v>5421.601245</v>
      </c>
      <c r="F108" s="88"/>
      <c r="G108" s="88"/>
      <c r="H108" s="88"/>
      <c r="I108" s="89">
        <f>D68</f>
        <v>6068.022620999999</v>
      </c>
      <c r="J108" s="89"/>
      <c r="K108" s="89"/>
      <c r="L108" s="88"/>
      <c r="M108" s="89">
        <f>E68</f>
        <v>8491.342638</v>
      </c>
      <c r="N108" s="89"/>
      <c r="O108" s="89"/>
      <c r="P108" s="89"/>
      <c r="Q108" s="89">
        <f>F68</f>
        <v>10389.703262</v>
      </c>
      <c r="R108" s="88"/>
      <c r="S108" s="89"/>
      <c r="T108" s="88"/>
      <c r="U108" s="89">
        <f>G68</f>
        <v>10294.195532000002</v>
      </c>
      <c r="V108" s="88"/>
      <c r="W108" s="88"/>
      <c r="X108" s="88"/>
      <c r="Y108" s="89">
        <f>H68</f>
        <v>9234.331125</v>
      </c>
      <c r="Z108" s="88"/>
      <c r="AA108" s="89"/>
      <c r="AB108" s="88"/>
      <c r="AC108" s="89">
        <f>I68</f>
        <v>9930.473375999998</v>
      </c>
      <c r="AD108" s="88"/>
      <c r="AE108" s="89"/>
      <c r="AF108" s="89"/>
      <c r="AG108" s="39">
        <f>J68</f>
        <v>11110.134173999999</v>
      </c>
      <c r="AH108" s="88"/>
      <c r="AI108" s="89"/>
      <c r="AJ108" s="89"/>
      <c r="AK108" s="39">
        <f>K68</f>
        <v>11325.321644000001</v>
      </c>
      <c r="AL108" s="181"/>
      <c r="AM108" s="179"/>
      <c r="AN108" s="179"/>
      <c r="AO108" s="179">
        <f>L68</f>
        <v>12583.378208</v>
      </c>
      <c r="AP108" s="181"/>
      <c r="AQ108" s="179"/>
      <c r="AR108" s="179"/>
      <c r="AS108" s="179">
        <f>M68</f>
        <v>11451.385854</v>
      </c>
      <c r="AT108" s="181"/>
      <c r="AU108" s="179"/>
      <c r="AV108" s="179"/>
      <c r="AW108" s="179">
        <f>N68</f>
        <v>11882.907958</v>
      </c>
    </row>
    <row r="109" spans="1:7" ht="12.75">
      <c r="A109" s="19" t="s">
        <v>131</v>
      </c>
      <c r="B109" s="40"/>
      <c r="F109" s="40"/>
      <c r="G109" s="40"/>
    </row>
    <row r="110" ht="15" customHeight="1">
      <c r="A110" s="63" t="s">
        <v>114</v>
      </c>
    </row>
    <row r="111" ht="15" customHeight="1"/>
  </sheetData>
  <mergeCells count="1">
    <mergeCell ref="A9:B9"/>
  </mergeCells>
  <hyperlinks>
    <hyperlink ref="A2" r:id="rId1" display="https://ec.europa.eu/eurostat/databrowser/product/page/NRG_BAL_S__custom_6201413"/>
    <hyperlink ref="B2" r:id="rId2" display="https://ec.europa.eu/eurostat/databrowser/view/NRG_BAL_S__custom_6201413/default/tabl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H162"/>
  <sheetViews>
    <sheetView workbookViewId="0" topLeftCell="A124">
      <pane xSplit="1" topLeftCell="AE1" activePane="topRight" state="frozen"/>
      <selection pane="topRight" activeCell="AG114" sqref="AG114"/>
    </sheetView>
  </sheetViews>
  <sheetFormatPr defaultColWidth="9.140625" defaultRowHeight="12.75"/>
  <cols>
    <col min="1" max="1" width="26.421875" style="1" customWidth="1"/>
    <col min="2" max="27" width="11.421875" style="1" customWidth="1"/>
    <col min="28" max="32" width="10.421875" style="1" bestFit="1" customWidth="1"/>
    <col min="33" max="33" width="9.00390625" style="1" customWidth="1"/>
    <col min="34" max="34" width="7.140625" style="1" customWidth="1"/>
    <col min="35" max="35" width="10.8515625" style="1" customWidth="1"/>
    <col min="36" max="36" width="12.8515625" style="1" customWidth="1"/>
    <col min="37" max="37" width="10.57421875" style="1" bestFit="1" customWidth="1"/>
    <col min="38" max="38" width="12.00390625" style="1" customWidth="1"/>
    <col min="39" max="39" width="10.57421875" style="1" bestFit="1" customWidth="1"/>
    <col min="40" max="16384" width="9.140625" style="1" customWidth="1"/>
  </cols>
  <sheetData>
    <row r="1" spans="1:4" ht="14">
      <c r="A1" s="213" t="s">
        <v>221</v>
      </c>
      <c r="B1" s="214"/>
      <c r="C1" s="214"/>
      <c r="D1" s="214"/>
    </row>
    <row r="2" spans="1:4" s="2" customFormat="1" ht="12.5">
      <c r="A2" s="215" t="s">
        <v>183</v>
      </c>
      <c r="B2" s="215" t="s">
        <v>184</v>
      </c>
      <c r="C2" s="214"/>
      <c r="D2" s="214"/>
    </row>
    <row r="3" spans="1:4" s="2" customFormat="1" ht="12.5">
      <c r="A3" s="216" t="s">
        <v>185</v>
      </c>
      <c r="B3" s="214"/>
      <c r="C3" s="214"/>
      <c r="D3" s="216" t="s">
        <v>186</v>
      </c>
    </row>
    <row r="4" spans="1:4" s="2" customFormat="1" ht="12.5">
      <c r="A4" s="216" t="s">
        <v>187</v>
      </c>
      <c r="B4" s="214"/>
      <c r="C4" s="214"/>
      <c r="D4" s="216" t="s">
        <v>188</v>
      </c>
    </row>
    <row r="5" spans="1:2" s="2" customFormat="1" ht="12.75">
      <c r="A5" s="2" t="s">
        <v>0</v>
      </c>
      <c r="B5" s="2" t="s">
        <v>1</v>
      </c>
    </row>
    <row r="6" s="2" customFormat="1" ht="12.75"/>
    <row r="7" spans="1:2" s="2" customFormat="1" ht="12.75">
      <c r="A7" s="32" t="s">
        <v>87</v>
      </c>
      <c r="B7" s="32" t="s">
        <v>88</v>
      </c>
    </row>
    <row r="8" spans="1:2" s="2" customFormat="1" ht="12.5">
      <c r="A8" s="2" t="s">
        <v>3</v>
      </c>
      <c r="B8" s="145" t="s">
        <v>128</v>
      </c>
    </row>
    <row r="9" spans="1:39" s="32" customFormat="1" ht="12.75">
      <c r="A9" s="2" t="s">
        <v>2</v>
      </c>
      <c r="B9" s="2" t="s">
        <v>161</v>
      </c>
      <c r="AK9" s="43"/>
      <c r="AL9" s="43"/>
      <c r="AM9" s="43"/>
    </row>
    <row r="10" spans="1:39" s="2" customFormat="1" ht="22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G10" s="150"/>
      <c r="AH10" s="151"/>
      <c r="AI10" s="152"/>
      <c r="AJ10" s="45"/>
      <c r="AK10" s="150" t="s">
        <v>222</v>
      </c>
      <c r="AL10" s="162" t="s">
        <v>174</v>
      </c>
      <c r="AM10" s="162" t="s">
        <v>223</v>
      </c>
    </row>
    <row r="11" spans="1:39" ht="12.75">
      <c r="A11" s="217" t="s">
        <v>8</v>
      </c>
      <c r="B11" s="218" t="s">
        <v>189</v>
      </c>
      <c r="C11" s="218" t="s">
        <v>190</v>
      </c>
      <c r="D11" s="218" t="s">
        <v>191</v>
      </c>
      <c r="E11" s="218" t="s">
        <v>192</v>
      </c>
      <c r="F11" s="218" t="s">
        <v>193</v>
      </c>
      <c r="G11" s="218" t="s">
        <v>194</v>
      </c>
      <c r="H11" s="218" t="s">
        <v>195</v>
      </c>
      <c r="I11" s="218" t="s">
        <v>196</v>
      </c>
      <c r="J11" s="218" t="s">
        <v>197</v>
      </c>
      <c r="K11" s="218" t="s">
        <v>198</v>
      </c>
      <c r="L11" s="218" t="s">
        <v>199</v>
      </c>
      <c r="M11" s="218" t="s">
        <v>200</v>
      </c>
      <c r="N11" s="218" t="s">
        <v>201</v>
      </c>
      <c r="O11" s="218" t="s">
        <v>202</v>
      </c>
      <c r="P11" s="218" t="s">
        <v>203</v>
      </c>
      <c r="Q11" s="218" t="s">
        <v>204</v>
      </c>
      <c r="R11" s="218" t="s">
        <v>205</v>
      </c>
      <c r="S11" s="218" t="s">
        <v>206</v>
      </c>
      <c r="T11" s="218" t="s">
        <v>207</v>
      </c>
      <c r="U11" s="218" t="s">
        <v>208</v>
      </c>
      <c r="V11" s="218" t="s">
        <v>209</v>
      </c>
      <c r="W11" s="218" t="s">
        <v>210</v>
      </c>
      <c r="X11" s="218" t="s">
        <v>211</v>
      </c>
      <c r="Y11" s="218" t="s">
        <v>212</v>
      </c>
      <c r="Z11" s="218" t="s">
        <v>213</v>
      </c>
      <c r="AA11" s="218" t="s">
        <v>214</v>
      </c>
      <c r="AB11" s="218" t="s">
        <v>215</v>
      </c>
      <c r="AC11" s="218" t="s">
        <v>216</v>
      </c>
      <c r="AD11" s="218" t="s">
        <v>217</v>
      </c>
      <c r="AE11" s="218" t="s">
        <v>218</v>
      </c>
      <c r="AF11" s="218" t="s">
        <v>219</v>
      </c>
      <c r="AG11" s="218" t="s">
        <v>220</v>
      </c>
      <c r="AH11" s="154"/>
      <c r="AI11" s="154"/>
      <c r="AK11" s="42"/>
      <c r="AL11" s="42"/>
      <c r="AM11" s="42"/>
    </row>
    <row r="12" spans="1:39" ht="12.75">
      <c r="A12" s="219" t="s">
        <v>48</v>
      </c>
      <c r="B12" s="220">
        <v>31053697.575</v>
      </c>
      <c r="C12" s="220">
        <v>30398042.487</v>
      </c>
      <c r="D12" s="220">
        <v>29856295.903</v>
      </c>
      <c r="E12" s="220">
        <v>29684309.119</v>
      </c>
      <c r="F12" s="220">
        <v>29169598.878</v>
      </c>
      <c r="G12" s="220">
        <v>29535551.421</v>
      </c>
      <c r="H12" s="221">
        <v>30256300.27</v>
      </c>
      <c r="I12" s="220">
        <v>29949430.992</v>
      </c>
      <c r="J12" s="220">
        <v>28643757.548</v>
      </c>
      <c r="K12" s="220">
        <v>28275823.782</v>
      </c>
      <c r="L12" s="220">
        <v>28297125.054</v>
      </c>
      <c r="M12" s="220">
        <v>28694682.849</v>
      </c>
      <c r="N12" s="221">
        <v>28869385.97</v>
      </c>
      <c r="O12" s="220">
        <v>29070955.128</v>
      </c>
      <c r="P12" s="220">
        <v>29738961.961</v>
      </c>
      <c r="Q12" s="220">
        <v>29441984.091</v>
      </c>
      <c r="R12" s="220">
        <v>29465113.137</v>
      </c>
      <c r="S12" s="221">
        <v>28904771.58</v>
      </c>
      <c r="T12" s="220">
        <v>29257545.812</v>
      </c>
      <c r="U12" s="220">
        <v>27982894.832</v>
      </c>
      <c r="V12" s="220">
        <v>29114748.768</v>
      </c>
      <c r="W12" s="220">
        <v>28570735.916</v>
      </c>
      <c r="X12" s="220">
        <v>28836884.467</v>
      </c>
      <c r="Y12" s="220">
        <v>28877544.107</v>
      </c>
      <c r="Z12" s="221">
        <v>28181147.15</v>
      </c>
      <c r="AA12" s="220">
        <v>27517444.668</v>
      </c>
      <c r="AB12" s="220">
        <v>26855039.885</v>
      </c>
      <c r="AC12" s="220">
        <v>26789745.503</v>
      </c>
      <c r="AD12" s="221">
        <v>26654258.05</v>
      </c>
      <c r="AE12" s="220">
        <v>25859095.966</v>
      </c>
      <c r="AF12" s="220">
        <v>23988341.035</v>
      </c>
      <c r="AG12" s="220">
        <v>25020138.483</v>
      </c>
      <c r="AH12" s="158"/>
      <c r="AI12" s="158"/>
      <c r="AK12" s="163">
        <f>AG12/AF12-1</f>
        <v>0.043012455362984925</v>
      </c>
      <c r="AL12" s="42"/>
      <c r="AM12" s="163">
        <f>AG12/W12-1</f>
        <v>-0.12427392292025696</v>
      </c>
    </row>
    <row r="13" spans="1:39" ht="12.75">
      <c r="A13" s="219" t="s">
        <v>70</v>
      </c>
      <c r="B13" s="222">
        <v>12790989.883</v>
      </c>
      <c r="C13" s="222">
        <v>11702849.531</v>
      </c>
      <c r="D13" s="222">
        <v>11161380.393</v>
      </c>
      <c r="E13" s="222">
        <v>10507822.478</v>
      </c>
      <c r="F13" s="222">
        <v>10048150.711</v>
      </c>
      <c r="G13" s="222">
        <v>9986245.537</v>
      </c>
      <c r="H13" s="222">
        <v>9764384.578</v>
      </c>
      <c r="I13" s="222">
        <v>9620594.946</v>
      </c>
      <c r="J13" s="222">
        <v>8666084.235</v>
      </c>
      <c r="K13" s="222">
        <v>8203710.212</v>
      </c>
      <c r="L13" s="222">
        <v>7945605.294</v>
      </c>
      <c r="M13" s="222">
        <v>7840022.481</v>
      </c>
      <c r="N13" s="222">
        <v>7788363.799</v>
      </c>
      <c r="O13" s="222">
        <v>7737095.249</v>
      </c>
      <c r="P13" s="222">
        <v>7575252.573</v>
      </c>
      <c r="Q13" s="222">
        <v>7404417.944</v>
      </c>
      <c r="R13" s="222">
        <v>7232013.672</v>
      </c>
      <c r="S13" s="222">
        <v>7087152.613</v>
      </c>
      <c r="T13" s="222">
        <v>6743017.299</v>
      </c>
      <c r="U13" s="222">
        <v>6274272.516</v>
      </c>
      <c r="V13" s="222">
        <v>6138745.541</v>
      </c>
      <c r="W13" s="223">
        <v>6255895.3</v>
      </c>
      <c r="X13" s="222">
        <v>6322966.634</v>
      </c>
      <c r="Y13" s="222">
        <v>5895443.804</v>
      </c>
      <c r="Z13" s="222">
        <v>5661700.643</v>
      </c>
      <c r="AA13" s="222">
        <v>5601133.487</v>
      </c>
      <c r="AB13" s="222">
        <v>5219657.184</v>
      </c>
      <c r="AC13" s="222">
        <v>5134217.407</v>
      </c>
      <c r="AD13" s="222">
        <v>4860476.072</v>
      </c>
      <c r="AE13" s="222">
        <v>4189553.754</v>
      </c>
      <c r="AF13" s="222">
        <v>3499749.294</v>
      </c>
      <c r="AG13" s="222">
        <v>3808585.067</v>
      </c>
      <c r="AH13" s="155"/>
      <c r="AI13" s="158"/>
      <c r="AK13" s="163">
        <f aca="true" t="shared" si="0" ref="AK13:AK22">AG13/AF13-1</f>
        <v>0.08824511330839324</v>
      </c>
      <c r="AL13" s="155">
        <f>AG13/$AG$12</f>
        <v>0.15222078285408985</v>
      </c>
      <c r="AM13" s="163">
        <f aca="true" t="shared" si="1" ref="AM13:AM22">AG13/W13-1</f>
        <v>-0.3912006380605507</v>
      </c>
    </row>
    <row r="14" spans="1:39" ht="12.5">
      <c r="A14" s="219" t="s">
        <v>97</v>
      </c>
      <c r="B14" s="220">
        <v>157007.277</v>
      </c>
      <c r="C14" s="220">
        <v>115277.681</v>
      </c>
      <c r="D14" s="220">
        <v>138784.943</v>
      </c>
      <c r="E14" s="220">
        <v>111302.443</v>
      </c>
      <c r="F14" s="220">
        <v>160532.401</v>
      </c>
      <c r="G14" s="220">
        <v>175183.842</v>
      </c>
      <c r="H14" s="220">
        <v>164379.876</v>
      </c>
      <c r="I14" s="220">
        <v>161342.787</v>
      </c>
      <c r="J14" s="220">
        <v>63743.379</v>
      </c>
      <c r="K14" s="220">
        <v>147837.879</v>
      </c>
      <c r="L14" s="220">
        <v>98644.778</v>
      </c>
      <c r="M14" s="220">
        <v>121125.349</v>
      </c>
      <c r="N14" s="220">
        <v>136890.558</v>
      </c>
      <c r="O14" s="220">
        <v>136526.188</v>
      </c>
      <c r="P14" s="220">
        <v>91264.188</v>
      </c>
      <c r="Q14" s="220">
        <v>139361.331</v>
      </c>
      <c r="R14" s="220">
        <v>181259.671</v>
      </c>
      <c r="S14" s="220">
        <v>84685.152</v>
      </c>
      <c r="T14" s="220">
        <v>85464.758</v>
      </c>
      <c r="U14" s="220">
        <v>129217.837</v>
      </c>
      <c r="V14" s="220">
        <v>132176.918</v>
      </c>
      <c r="W14" s="220">
        <v>116110.735</v>
      </c>
      <c r="X14" s="220">
        <v>63365.132</v>
      </c>
      <c r="Y14" s="220">
        <v>138395.087</v>
      </c>
      <c r="Z14" s="220">
        <v>117849.964</v>
      </c>
      <c r="AA14" s="220">
        <v>74056.469</v>
      </c>
      <c r="AB14" s="220">
        <v>65295.002</v>
      </c>
      <c r="AC14" s="220">
        <v>67147.087</v>
      </c>
      <c r="AD14" s="220">
        <v>119987.916</v>
      </c>
      <c r="AE14" s="220">
        <v>65893.419</v>
      </c>
      <c r="AF14" s="220">
        <v>32639.132</v>
      </c>
      <c r="AG14" s="220">
        <v>18756.794</v>
      </c>
      <c r="AH14" s="155"/>
      <c r="AI14" s="158"/>
      <c r="AK14" s="163">
        <f t="shared" si="0"/>
        <v>-0.4253280387480892</v>
      </c>
      <c r="AL14" s="155">
        <f aca="true" t="shared" si="2" ref="AL14:AL22">AG14/$AG$12</f>
        <v>0.0007496678730513164</v>
      </c>
      <c r="AM14" s="163">
        <f t="shared" si="1"/>
        <v>-0.8384577102194728</v>
      </c>
    </row>
    <row r="15" spans="1:39" ht="12.5">
      <c r="A15" s="219" t="s">
        <v>98</v>
      </c>
      <c r="B15" s="222">
        <v>245591.462</v>
      </c>
      <c r="C15" s="222">
        <v>213836.069</v>
      </c>
      <c r="D15" s="222">
        <v>175762.213</v>
      </c>
      <c r="E15" s="222">
        <v>143557.248</v>
      </c>
      <c r="F15" s="222">
        <v>148970.874</v>
      </c>
      <c r="G15" s="222">
        <v>140494.903</v>
      </c>
      <c r="H15" s="222">
        <v>146868.799</v>
      </c>
      <c r="I15" s="222">
        <v>142430.088</v>
      </c>
      <c r="J15" s="222">
        <v>121969.314</v>
      </c>
      <c r="K15" s="222">
        <v>109431.022</v>
      </c>
      <c r="L15" s="223">
        <v>116749.99</v>
      </c>
      <c r="M15" s="222">
        <v>116037.532</v>
      </c>
      <c r="N15" s="222">
        <v>115411.971</v>
      </c>
      <c r="O15" s="222">
        <v>133020.958</v>
      </c>
      <c r="P15" s="222">
        <v>135314.339</v>
      </c>
      <c r="Q15" s="222">
        <v>136611.564</v>
      </c>
      <c r="R15" s="222">
        <v>135989.025</v>
      </c>
      <c r="S15" s="222">
        <v>161273.774</v>
      </c>
      <c r="T15" s="222">
        <v>142176.889</v>
      </c>
      <c r="U15" s="222">
        <v>119285.659</v>
      </c>
      <c r="V15" s="222">
        <v>166436.711</v>
      </c>
      <c r="W15" s="222">
        <v>168304.757</v>
      </c>
      <c r="X15" s="223">
        <v>153031.75</v>
      </c>
      <c r="Y15" s="222">
        <v>172156.658</v>
      </c>
      <c r="Z15" s="222">
        <v>168078.643</v>
      </c>
      <c r="AA15" s="222">
        <v>147160.232</v>
      </c>
      <c r="AB15" s="222">
        <v>155583.054</v>
      </c>
      <c r="AC15" s="222">
        <v>179743.386</v>
      </c>
      <c r="AD15" s="222">
        <v>179265.724</v>
      </c>
      <c r="AE15" s="222">
        <v>133044.541</v>
      </c>
      <c r="AF15" s="222">
        <v>105363.155</v>
      </c>
      <c r="AG15" s="222">
        <v>101668.925</v>
      </c>
      <c r="AH15" s="155"/>
      <c r="AI15" s="158"/>
      <c r="AK15" s="163">
        <f t="shared" si="0"/>
        <v>-0.03506187718087972</v>
      </c>
      <c r="AL15" s="155">
        <f t="shared" si="2"/>
        <v>0.0040634837041001685</v>
      </c>
      <c r="AM15" s="163">
        <f t="shared" si="1"/>
        <v>-0.3959236398766792</v>
      </c>
    </row>
    <row r="16" spans="1:39" ht="12.75">
      <c r="A16" s="219" t="s">
        <v>76</v>
      </c>
      <c r="B16" s="220">
        <v>5152579.766</v>
      </c>
      <c r="C16" s="220">
        <v>5381871.531</v>
      </c>
      <c r="D16" s="220">
        <v>5308224.941</v>
      </c>
      <c r="E16" s="220">
        <v>5426543.705</v>
      </c>
      <c r="F16" s="220">
        <v>5240338.066</v>
      </c>
      <c r="G16" s="220">
        <v>5328786.037</v>
      </c>
      <c r="H16" s="220">
        <v>5695804.027</v>
      </c>
      <c r="I16" s="221">
        <v>5261924.18</v>
      </c>
      <c r="J16" s="220">
        <v>5026072.744</v>
      </c>
      <c r="K16" s="220">
        <v>4819321.514</v>
      </c>
      <c r="L16" s="220">
        <v>4698886.007</v>
      </c>
      <c r="M16" s="220">
        <v>4791498.411</v>
      </c>
      <c r="N16" s="221">
        <v>4728997.93</v>
      </c>
      <c r="O16" s="220">
        <v>4556882.199</v>
      </c>
      <c r="P16" s="220">
        <v>4940845.738</v>
      </c>
      <c r="Q16" s="220">
        <v>4652319.011</v>
      </c>
      <c r="R16" s="220">
        <v>4625806.164</v>
      </c>
      <c r="S16" s="220">
        <v>4403166.977</v>
      </c>
      <c r="T16" s="220">
        <v>4625207.264</v>
      </c>
      <c r="U16" s="220">
        <v>4320426.117</v>
      </c>
      <c r="V16" s="220">
        <v>4584699.465</v>
      </c>
      <c r="W16" s="220">
        <v>4307102.658</v>
      </c>
      <c r="X16" s="220">
        <v>4161854.836</v>
      </c>
      <c r="Y16" s="220">
        <v>4164252.212</v>
      </c>
      <c r="Z16" s="220">
        <v>3595063.695</v>
      </c>
      <c r="AA16" s="220">
        <v>3030350.725</v>
      </c>
      <c r="AB16" s="220">
        <v>2990891.626</v>
      </c>
      <c r="AC16" s="220">
        <v>2788975.991</v>
      </c>
      <c r="AD16" s="221">
        <v>2483796.16</v>
      </c>
      <c r="AE16" s="220">
        <v>2184023.573</v>
      </c>
      <c r="AF16" s="220">
        <v>1725251.496</v>
      </c>
      <c r="AG16" s="221">
        <v>1589489.84</v>
      </c>
      <c r="AH16" s="155"/>
      <c r="AI16" s="158"/>
      <c r="AK16" s="163">
        <f t="shared" si="0"/>
        <v>-0.07869093654737513</v>
      </c>
      <c r="AL16" s="155">
        <f t="shared" si="2"/>
        <v>0.06352841896058982</v>
      </c>
      <c r="AM16" s="163">
        <f t="shared" si="1"/>
        <v>-0.6309607719593853</v>
      </c>
    </row>
    <row r="17" spans="1:39" ht="12.75">
      <c r="A17" s="219" t="s">
        <v>89</v>
      </c>
      <c r="B17" s="222">
        <v>1692094.732</v>
      </c>
      <c r="C17" s="222">
        <v>1635312.011</v>
      </c>
      <c r="D17" s="222">
        <v>1612368.321</v>
      </c>
      <c r="E17" s="222">
        <v>1608455.792</v>
      </c>
      <c r="F17" s="222">
        <v>1675015.064</v>
      </c>
      <c r="G17" s="222">
        <v>1653013.755</v>
      </c>
      <c r="H17" s="222">
        <v>1639747.082</v>
      </c>
      <c r="I17" s="223">
        <v>1685797.79</v>
      </c>
      <c r="J17" s="222">
        <v>1657474.048</v>
      </c>
      <c r="K17" s="222">
        <v>1714226.928</v>
      </c>
      <c r="L17" s="222">
        <v>1865926.095</v>
      </c>
      <c r="M17" s="223">
        <v>1774733.61</v>
      </c>
      <c r="N17" s="222">
        <v>1980477.219</v>
      </c>
      <c r="O17" s="222">
        <v>1984274.349</v>
      </c>
      <c r="P17" s="222">
        <v>1964598.738</v>
      </c>
      <c r="Q17" s="222">
        <v>1920956.111</v>
      </c>
      <c r="R17" s="223">
        <v>1795203</v>
      </c>
      <c r="S17" s="223">
        <v>1702550.83</v>
      </c>
      <c r="T17" s="222">
        <v>1591351.219</v>
      </c>
      <c r="U17" s="222">
        <v>1451816.681</v>
      </c>
      <c r="V17" s="222">
        <v>1385980.806</v>
      </c>
      <c r="W17" s="223">
        <v>1316085.98</v>
      </c>
      <c r="X17" s="222">
        <v>1267002.199</v>
      </c>
      <c r="Y17" s="222">
        <v>1230596.941</v>
      </c>
      <c r="Z17" s="222">
        <v>1214245.146</v>
      </c>
      <c r="AA17" s="222">
        <v>1183701.418</v>
      </c>
      <c r="AB17" s="222">
        <v>1057130.992</v>
      </c>
      <c r="AC17" s="222">
        <v>1049092.158</v>
      </c>
      <c r="AD17" s="222">
        <v>1026797.076</v>
      </c>
      <c r="AE17" s="223">
        <v>949364.76</v>
      </c>
      <c r="AF17" s="222">
        <v>892791.996</v>
      </c>
      <c r="AG17" s="222">
        <v>841950.118</v>
      </c>
      <c r="AH17" s="155"/>
      <c r="AI17" s="158"/>
      <c r="AK17" s="163">
        <f t="shared" si="0"/>
        <v>-0.05694705847250903</v>
      </c>
      <c r="AL17" s="155">
        <f t="shared" si="2"/>
        <v>0.03365089759883085</v>
      </c>
      <c r="AM17" s="163">
        <f t="shared" si="1"/>
        <v>-0.3602620719354521</v>
      </c>
    </row>
    <row r="18" spans="1:39" ht="12.75">
      <c r="A18" s="219" t="s">
        <v>90</v>
      </c>
      <c r="B18" s="220">
        <v>2960202.654</v>
      </c>
      <c r="C18" s="220">
        <v>3081339.264</v>
      </c>
      <c r="D18" s="220">
        <v>3156538.893</v>
      </c>
      <c r="E18" s="220">
        <v>3345575.052</v>
      </c>
      <c r="F18" s="220">
        <v>3365495.762</v>
      </c>
      <c r="G18" s="220">
        <v>3455776.947</v>
      </c>
      <c r="H18" s="220">
        <v>3617018.709</v>
      </c>
      <c r="I18" s="220">
        <v>3753443.601</v>
      </c>
      <c r="J18" s="220">
        <v>3856818.428</v>
      </c>
      <c r="K18" s="220">
        <v>3871881.426</v>
      </c>
      <c r="L18" s="220">
        <v>4017941.506</v>
      </c>
      <c r="M18" s="220">
        <v>4153248.913</v>
      </c>
      <c r="N18" s="220">
        <v>4079421.913</v>
      </c>
      <c r="O18" s="220">
        <v>4441402.294</v>
      </c>
      <c r="P18" s="220">
        <v>4691288.308</v>
      </c>
      <c r="Q18" s="220">
        <v>4951937.303</v>
      </c>
      <c r="R18" s="220">
        <v>5245175.725</v>
      </c>
      <c r="S18" s="220">
        <v>5651129.732</v>
      </c>
      <c r="T18" s="220">
        <v>6085893.609</v>
      </c>
      <c r="U18" s="220">
        <v>6345989.587</v>
      </c>
      <c r="V18" s="220">
        <v>7036304.085</v>
      </c>
      <c r="W18" s="220">
        <v>6891725.145</v>
      </c>
      <c r="X18" s="220">
        <v>7641256.359</v>
      </c>
      <c r="Y18" s="220">
        <v>8108382.595</v>
      </c>
      <c r="Z18" s="220">
        <v>8129647.092</v>
      </c>
      <c r="AA18" s="220">
        <v>8389767.171</v>
      </c>
      <c r="AB18" s="220">
        <v>8513117.198</v>
      </c>
      <c r="AC18" s="220">
        <v>8803288.353</v>
      </c>
      <c r="AD18" s="220">
        <v>9200680.923</v>
      </c>
      <c r="AE18" s="220">
        <v>9505045.674</v>
      </c>
      <c r="AF18" s="220">
        <v>9769076.616</v>
      </c>
      <c r="AG18" s="220">
        <v>10214560.843</v>
      </c>
      <c r="AH18" s="155"/>
      <c r="AI18" s="158"/>
      <c r="AK18" s="163">
        <f t="shared" si="0"/>
        <v>0.04560146721240543</v>
      </c>
      <c r="AL18" s="155">
        <f t="shared" si="2"/>
        <v>0.40825356941730406</v>
      </c>
      <c r="AM18" s="163">
        <f t="shared" si="1"/>
        <v>0.48214860983113117</v>
      </c>
    </row>
    <row r="19" spans="1:39" ht="12.75">
      <c r="A19" s="219" t="s">
        <v>11</v>
      </c>
      <c r="B19" s="223">
        <v>155929</v>
      </c>
      <c r="C19" s="223">
        <v>163982</v>
      </c>
      <c r="D19" s="223">
        <v>183310</v>
      </c>
      <c r="E19" s="223">
        <v>182224</v>
      </c>
      <c r="F19" s="223">
        <v>198574</v>
      </c>
      <c r="G19" s="223">
        <v>230008</v>
      </c>
      <c r="H19" s="223">
        <v>233525</v>
      </c>
      <c r="I19" s="223">
        <v>240431</v>
      </c>
      <c r="J19" s="223">
        <v>235549</v>
      </c>
      <c r="K19" s="223">
        <v>232559</v>
      </c>
      <c r="L19" s="222">
        <v>245724.384</v>
      </c>
      <c r="M19" s="222">
        <v>271858.953</v>
      </c>
      <c r="N19" s="222">
        <v>264905.578</v>
      </c>
      <c r="O19" s="222">
        <v>253390.492</v>
      </c>
      <c r="P19" s="222">
        <v>274383.277</v>
      </c>
      <c r="Q19" s="222">
        <v>300703.402</v>
      </c>
      <c r="R19" s="222">
        <v>331097.326</v>
      </c>
      <c r="S19" s="222">
        <v>350387.673</v>
      </c>
      <c r="T19" s="222">
        <v>380761.441</v>
      </c>
      <c r="U19" s="222">
        <v>418164.701</v>
      </c>
      <c r="V19" s="222">
        <v>444933.762</v>
      </c>
      <c r="W19" s="222">
        <v>468563.539</v>
      </c>
      <c r="X19" s="222">
        <v>471072.403</v>
      </c>
      <c r="Y19" s="222">
        <v>487540.559</v>
      </c>
      <c r="Z19" s="223">
        <v>509170.12</v>
      </c>
      <c r="AA19" s="222">
        <v>517556.969</v>
      </c>
      <c r="AB19" s="222">
        <v>557541.464</v>
      </c>
      <c r="AC19" s="222">
        <v>559853.724</v>
      </c>
      <c r="AD19" s="222">
        <v>563584.392</v>
      </c>
      <c r="AE19" s="223">
        <v>572951.56</v>
      </c>
      <c r="AF19" s="222">
        <v>582850.554</v>
      </c>
      <c r="AG19" s="222">
        <v>583351.039</v>
      </c>
      <c r="AH19" s="155"/>
      <c r="AI19" s="158"/>
      <c r="AK19" s="163">
        <f t="shared" si="0"/>
        <v>0.0008586849520262341</v>
      </c>
      <c r="AL19" s="155">
        <f t="shared" si="2"/>
        <v>0.023315260201151943</v>
      </c>
      <c r="AM19" s="163">
        <f t="shared" si="1"/>
        <v>0.24497744797851206</v>
      </c>
    </row>
    <row r="20" spans="1:39" ht="12.75">
      <c r="A20" s="219" t="s">
        <v>6</v>
      </c>
      <c r="B20" s="221">
        <v>7895476.2</v>
      </c>
      <c r="C20" s="221">
        <v>8099946.6</v>
      </c>
      <c r="D20" s="221">
        <v>8116030.8</v>
      </c>
      <c r="E20" s="221">
        <v>8356761</v>
      </c>
      <c r="F20" s="221">
        <v>8330859.6</v>
      </c>
      <c r="G20" s="221">
        <v>8563326.6</v>
      </c>
      <c r="H20" s="221">
        <v>8990828.4</v>
      </c>
      <c r="I20" s="221">
        <v>9079330.8</v>
      </c>
      <c r="J20" s="221">
        <v>9010857</v>
      </c>
      <c r="K20" s="221">
        <v>9171373.8</v>
      </c>
      <c r="L20" s="221">
        <v>9296847</v>
      </c>
      <c r="M20" s="221">
        <v>9616662.6</v>
      </c>
      <c r="N20" s="221">
        <v>9761861.4</v>
      </c>
      <c r="O20" s="221">
        <v>9814276.2</v>
      </c>
      <c r="P20" s="221">
        <v>10046747.4</v>
      </c>
      <c r="Q20" s="221">
        <v>9913264.8</v>
      </c>
      <c r="R20" s="221">
        <v>9895477.8</v>
      </c>
      <c r="S20" s="221">
        <v>9439366.2</v>
      </c>
      <c r="T20" s="221">
        <v>9574006.2</v>
      </c>
      <c r="U20" s="220">
        <v>8898772.693</v>
      </c>
      <c r="V20" s="220">
        <v>9195080.199</v>
      </c>
      <c r="W20" s="220">
        <v>9016102.699</v>
      </c>
      <c r="X20" s="220">
        <v>8724135.468</v>
      </c>
      <c r="Y20" s="220">
        <v>8646330.093</v>
      </c>
      <c r="Z20" s="220">
        <v>8748994.582</v>
      </c>
      <c r="AA20" s="220">
        <v>8531930.193</v>
      </c>
      <c r="AB20" s="220">
        <v>8250206.291</v>
      </c>
      <c r="AC20" s="220">
        <v>8160025.344</v>
      </c>
      <c r="AD20" s="220">
        <v>8174627.019</v>
      </c>
      <c r="AE20" s="220">
        <v>8213702.811</v>
      </c>
      <c r="AF20" s="220">
        <v>7334274.183</v>
      </c>
      <c r="AG20" s="220">
        <v>7815185.829</v>
      </c>
      <c r="AH20" s="155"/>
      <c r="AI20" s="158"/>
      <c r="AK20" s="163">
        <f t="shared" si="0"/>
        <v>0.06557044828167147</v>
      </c>
      <c r="AL20" s="155">
        <f t="shared" si="2"/>
        <v>0.3123558182665555</v>
      </c>
      <c r="AM20" s="163">
        <f t="shared" si="1"/>
        <v>-0.13319689339088792</v>
      </c>
    </row>
    <row r="21" spans="1:39" ht="12.75">
      <c r="A21" s="219" t="s">
        <v>9</v>
      </c>
      <c r="B21" s="224" t="s">
        <v>4</v>
      </c>
      <c r="C21" s="224" t="s">
        <v>4</v>
      </c>
      <c r="D21" s="224" t="s">
        <v>4</v>
      </c>
      <c r="E21" s="224" t="s">
        <v>4</v>
      </c>
      <c r="F21" s="224" t="s">
        <v>4</v>
      </c>
      <c r="G21" s="224" t="s">
        <v>4</v>
      </c>
      <c r="H21" s="224" t="s">
        <v>4</v>
      </c>
      <c r="I21" s="224" t="s">
        <v>4</v>
      </c>
      <c r="J21" s="224" t="s">
        <v>4</v>
      </c>
      <c r="K21" s="224" t="s">
        <v>4</v>
      </c>
      <c r="L21" s="224" t="s">
        <v>4</v>
      </c>
      <c r="M21" s="224" t="s">
        <v>4</v>
      </c>
      <c r="N21" s="224" t="s">
        <v>4</v>
      </c>
      <c r="O21" s="224" t="s">
        <v>4</v>
      </c>
      <c r="P21" s="224" t="s">
        <v>4</v>
      </c>
      <c r="Q21" s="224" t="s">
        <v>4</v>
      </c>
      <c r="R21" s="224" t="s">
        <v>4</v>
      </c>
      <c r="S21" s="224" t="s">
        <v>4</v>
      </c>
      <c r="T21" s="224" t="s">
        <v>4</v>
      </c>
      <c r="U21" s="224" t="s">
        <v>4</v>
      </c>
      <c r="V21" s="224" t="s">
        <v>4</v>
      </c>
      <c r="W21" s="224" t="s">
        <v>4</v>
      </c>
      <c r="X21" s="224" t="s">
        <v>4</v>
      </c>
      <c r="Y21" s="224" t="s">
        <v>4</v>
      </c>
      <c r="Z21" s="224" t="s">
        <v>4</v>
      </c>
      <c r="AA21" s="224" t="s">
        <v>4</v>
      </c>
      <c r="AB21" s="224" t="s">
        <v>4</v>
      </c>
      <c r="AC21" s="224" t="s">
        <v>4</v>
      </c>
      <c r="AD21" s="224" t="s">
        <v>4</v>
      </c>
      <c r="AE21" s="224" t="s">
        <v>4</v>
      </c>
      <c r="AF21" s="224" t="s">
        <v>4</v>
      </c>
      <c r="AG21" s="224" t="s">
        <v>4</v>
      </c>
      <c r="AH21" s="155"/>
      <c r="AI21" s="158"/>
      <c r="AK21" s="163" t="e">
        <f t="shared" si="0"/>
        <v>#VALUE!</v>
      </c>
      <c r="AL21" s="155" t="e">
        <f t="shared" si="2"/>
        <v>#VALUE!</v>
      </c>
      <c r="AM21" s="163" t="e">
        <f t="shared" si="1"/>
        <v>#VALUE!</v>
      </c>
    </row>
    <row r="22" spans="1:39" ht="12.75">
      <c r="A22" s="219" t="s">
        <v>91</v>
      </c>
      <c r="B22" s="221">
        <v>3826.6</v>
      </c>
      <c r="C22" s="221">
        <v>3627.8</v>
      </c>
      <c r="D22" s="221">
        <v>3895.4</v>
      </c>
      <c r="E22" s="221">
        <v>2067.4</v>
      </c>
      <c r="F22" s="221">
        <v>1662.4</v>
      </c>
      <c r="G22" s="221">
        <v>2715.8</v>
      </c>
      <c r="H22" s="221">
        <v>3743.8</v>
      </c>
      <c r="I22" s="221">
        <v>4135.8</v>
      </c>
      <c r="J22" s="221">
        <v>5189.4</v>
      </c>
      <c r="K22" s="221">
        <v>5482</v>
      </c>
      <c r="L22" s="221">
        <v>10800</v>
      </c>
      <c r="M22" s="221">
        <v>9495</v>
      </c>
      <c r="N22" s="221">
        <v>13055.6</v>
      </c>
      <c r="O22" s="221">
        <v>14087.2</v>
      </c>
      <c r="P22" s="221">
        <v>19267.4</v>
      </c>
      <c r="Q22" s="220">
        <v>22412.624</v>
      </c>
      <c r="R22" s="220">
        <v>23090.755</v>
      </c>
      <c r="S22" s="220">
        <v>25058.629</v>
      </c>
      <c r="T22" s="220">
        <v>29667.133</v>
      </c>
      <c r="U22" s="220">
        <v>24949.048</v>
      </c>
      <c r="V22" s="221">
        <v>30391.28</v>
      </c>
      <c r="W22" s="220">
        <v>30845.107</v>
      </c>
      <c r="X22" s="220">
        <v>32199.686</v>
      </c>
      <c r="Y22" s="220">
        <v>34446.158</v>
      </c>
      <c r="Z22" s="220">
        <v>36397.266</v>
      </c>
      <c r="AA22" s="220">
        <v>41788.006</v>
      </c>
      <c r="AB22" s="220">
        <v>45617.073</v>
      </c>
      <c r="AC22" s="220">
        <v>47402.057</v>
      </c>
      <c r="AD22" s="221">
        <v>45042.77</v>
      </c>
      <c r="AE22" s="220">
        <v>45515.872</v>
      </c>
      <c r="AF22" s="220">
        <v>46344.606</v>
      </c>
      <c r="AG22" s="220">
        <v>46590.027</v>
      </c>
      <c r="AH22" s="155"/>
      <c r="AI22" s="158"/>
      <c r="AK22" s="163">
        <f t="shared" si="0"/>
        <v>0.00529556773014761</v>
      </c>
      <c r="AL22" s="155">
        <f t="shared" si="2"/>
        <v>0.0018621010843587345</v>
      </c>
      <c r="AM22" s="163">
        <f t="shared" si="1"/>
        <v>0.5104511389764348</v>
      </c>
    </row>
    <row r="23" spans="33:35" ht="12.75">
      <c r="AG23" s="42"/>
      <c r="AH23" s="42"/>
      <c r="AI23" s="42"/>
    </row>
    <row r="24" spans="33:35" ht="12.75">
      <c r="AG24" s="42"/>
      <c r="AH24" s="42"/>
      <c r="AI24" s="42"/>
    </row>
    <row r="25" spans="30:35" ht="12.75">
      <c r="AD25" s="1">
        <f>AD12/1000</f>
        <v>26654.25805</v>
      </c>
      <c r="AF25" s="1">
        <f>AF12/1000</f>
        <v>23988.341035</v>
      </c>
      <c r="AG25" s="1">
        <f>AG12/1000</f>
        <v>25020.138483</v>
      </c>
      <c r="AH25" s="42"/>
      <c r="AI25" s="42"/>
    </row>
    <row r="26" spans="1:35" ht="15.5">
      <c r="A26" s="122" t="s">
        <v>225</v>
      </c>
      <c r="AG26" s="42"/>
      <c r="AH26" s="42"/>
      <c r="AI26" s="42"/>
    </row>
    <row r="27" spans="1:35" ht="12.5">
      <c r="A27" s="123" t="s">
        <v>162</v>
      </c>
      <c r="AG27" s="42"/>
      <c r="AH27" s="42"/>
      <c r="AI27" s="42"/>
    </row>
    <row r="28" spans="33:35" ht="12.75">
      <c r="AG28" s="42"/>
      <c r="AH28" s="42"/>
      <c r="AI28" s="42"/>
    </row>
    <row r="29" spans="1:35" ht="12.75">
      <c r="A29" s="69"/>
      <c r="B29" s="70">
        <v>1990</v>
      </c>
      <c r="C29" s="70">
        <v>1991</v>
      </c>
      <c r="D29" s="70">
        <v>1992</v>
      </c>
      <c r="E29" s="70">
        <v>1993</v>
      </c>
      <c r="F29" s="70">
        <v>1994</v>
      </c>
      <c r="G29" s="70">
        <v>1995</v>
      </c>
      <c r="H29" s="70">
        <v>1996</v>
      </c>
      <c r="I29" s="70">
        <v>1997</v>
      </c>
      <c r="J29" s="70">
        <v>1998</v>
      </c>
      <c r="K29" s="70">
        <v>1999</v>
      </c>
      <c r="L29" s="70">
        <v>2000</v>
      </c>
      <c r="M29" s="70">
        <v>2001</v>
      </c>
      <c r="N29" s="70">
        <v>2002</v>
      </c>
      <c r="O29" s="70">
        <v>2003</v>
      </c>
      <c r="P29" s="70">
        <v>2004</v>
      </c>
      <c r="Q29" s="70">
        <v>2005</v>
      </c>
      <c r="R29" s="70">
        <v>2006</v>
      </c>
      <c r="S29" s="70">
        <v>2007</v>
      </c>
      <c r="T29" s="70">
        <v>2008</v>
      </c>
      <c r="U29" s="70">
        <v>2009</v>
      </c>
      <c r="V29" s="70">
        <v>2010</v>
      </c>
      <c r="W29" s="70">
        <v>2011</v>
      </c>
      <c r="X29" s="70">
        <v>2012</v>
      </c>
      <c r="Y29" s="70">
        <v>2013</v>
      </c>
      <c r="Z29" s="70">
        <v>2014</v>
      </c>
      <c r="AA29" s="70">
        <v>2015</v>
      </c>
      <c r="AB29" s="165">
        <v>2016</v>
      </c>
      <c r="AC29" s="165">
        <v>2017</v>
      </c>
      <c r="AD29" s="165">
        <v>2018</v>
      </c>
      <c r="AE29" s="165">
        <v>2019</v>
      </c>
      <c r="AF29" s="165">
        <v>2020</v>
      </c>
      <c r="AG29" s="165">
        <v>2021</v>
      </c>
      <c r="AH29" s="42"/>
      <c r="AI29" s="42"/>
    </row>
    <row r="30" spans="1:35" ht="12.75">
      <c r="A30" s="7" t="str">
        <f>A13</f>
        <v>Solid fossil fuels</v>
      </c>
      <c r="B30" s="187">
        <f>B13/1000</f>
        <v>12790.989883</v>
      </c>
      <c r="C30" s="187">
        <f aca="true" t="shared" si="3" ref="C30:AB30">C13/1000</f>
        <v>11702.849531</v>
      </c>
      <c r="D30" s="187">
        <f t="shared" si="3"/>
        <v>11161.380393</v>
      </c>
      <c r="E30" s="187">
        <f t="shared" si="3"/>
        <v>10507.822478</v>
      </c>
      <c r="F30" s="187">
        <f t="shared" si="3"/>
        <v>10048.150710999998</v>
      </c>
      <c r="G30" s="187">
        <f t="shared" si="3"/>
        <v>9986.245537</v>
      </c>
      <c r="H30" s="187">
        <f t="shared" si="3"/>
        <v>9764.384578</v>
      </c>
      <c r="I30" s="187">
        <f t="shared" si="3"/>
        <v>9620.594946000001</v>
      </c>
      <c r="J30" s="187">
        <f t="shared" si="3"/>
        <v>8666.084235</v>
      </c>
      <c r="K30" s="187">
        <f t="shared" si="3"/>
        <v>8203.710212</v>
      </c>
      <c r="L30" s="187">
        <f t="shared" si="3"/>
        <v>7945.605294</v>
      </c>
      <c r="M30" s="187">
        <f t="shared" si="3"/>
        <v>7840.022481</v>
      </c>
      <c r="N30" s="187">
        <f t="shared" si="3"/>
        <v>7788.363799</v>
      </c>
      <c r="O30" s="187">
        <f t="shared" si="3"/>
        <v>7737.095249</v>
      </c>
      <c r="P30" s="187">
        <f t="shared" si="3"/>
        <v>7575.252573</v>
      </c>
      <c r="Q30" s="187">
        <f t="shared" si="3"/>
        <v>7404.417944</v>
      </c>
      <c r="R30" s="187">
        <f t="shared" si="3"/>
        <v>7232.013672</v>
      </c>
      <c r="S30" s="187">
        <f t="shared" si="3"/>
        <v>7087.152613</v>
      </c>
      <c r="T30" s="187">
        <f t="shared" si="3"/>
        <v>6743.017299</v>
      </c>
      <c r="U30" s="187">
        <f t="shared" si="3"/>
        <v>6274.272516</v>
      </c>
      <c r="V30" s="187">
        <f t="shared" si="3"/>
        <v>6138.745541</v>
      </c>
      <c r="W30" s="187">
        <f t="shared" si="3"/>
        <v>6255.8953</v>
      </c>
      <c r="X30" s="187">
        <f t="shared" si="3"/>
        <v>6322.966633999999</v>
      </c>
      <c r="Y30" s="187">
        <f t="shared" si="3"/>
        <v>5895.443804</v>
      </c>
      <c r="Z30" s="187">
        <f t="shared" si="3"/>
        <v>5661.700643</v>
      </c>
      <c r="AA30" s="187">
        <f t="shared" si="3"/>
        <v>5601.133487</v>
      </c>
      <c r="AB30" s="190">
        <f t="shared" si="3"/>
        <v>5219.657184000001</v>
      </c>
      <c r="AC30" s="190">
        <f aca="true" t="shared" si="4" ref="AC30:AD30">AC13/1000</f>
        <v>5134.217407</v>
      </c>
      <c r="AD30" s="190">
        <f t="shared" si="4"/>
        <v>4860.4760719999995</v>
      </c>
      <c r="AE30" s="190">
        <f aca="true" t="shared" si="5" ref="AE30">AE13/1000</f>
        <v>4189.5537540000005</v>
      </c>
      <c r="AF30" s="190">
        <f aca="true" t="shared" si="6" ref="AF30:AG30">AF13/1000</f>
        <v>3499.749294</v>
      </c>
      <c r="AG30" s="190">
        <f t="shared" si="6"/>
        <v>3808.585067</v>
      </c>
      <c r="AH30" s="42"/>
      <c r="AI30" s="42"/>
    </row>
    <row r="31" spans="1:35" ht="12.75">
      <c r="A31" s="143" t="s">
        <v>97</v>
      </c>
      <c r="B31" s="187">
        <f aca="true" t="shared" si="7" ref="B31:AB31">B14/1000</f>
        <v>157.007277</v>
      </c>
      <c r="C31" s="187">
        <f t="shared" si="7"/>
        <v>115.277681</v>
      </c>
      <c r="D31" s="187">
        <f t="shared" si="7"/>
        <v>138.784943</v>
      </c>
      <c r="E31" s="187">
        <f t="shared" si="7"/>
        <v>111.302443</v>
      </c>
      <c r="F31" s="187">
        <f t="shared" si="7"/>
        <v>160.53240100000002</v>
      </c>
      <c r="G31" s="187">
        <f t="shared" si="7"/>
        <v>175.183842</v>
      </c>
      <c r="H31" s="187">
        <f t="shared" si="7"/>
        <v>164.379876</v>
      </c>
      <c r="I31" s="187">
        <f t="shared" si="7"/>
        <v>161.34278700000002</v>
      </c>
      <c r="J31" s="187">
        <f t="shared" si="7"/>
        <v>63.743379</v>
      </c>
      <c r="K31" s="187">
        <f t="shared" si="7"/>
        <v>147.837879</v>
      </c>
      <c r="L31" s="187">
        <f t="shared" si="7"/>
        <v>98.644778</v>
      </c>
      <c r="M31" s="187">
        <f t="shared" si="7"/>
        <v>121.125349</v>
      </c>
      <c r="N31" s="187">
        <f t="shared" si="7"/>
        <v>136.890558</v>
      </c>
      <c r="O31" s="187">
        <f t="shared" si="7"/>
        <v>136.526188</v>
      </c>
      <c r="P31" s="187">
        <f t="shared" si="7"/>
        <v>91.26418799999999</v>
      </c>
      <c r="Q31" s="187">
        <f t="shared" si="7"/>
        <v>139.361331</v>
      </c>
      <c r="R31" s="187">
        <f t="shared" si="7"/>
        <v>181.259671</v>
      </c>
      <c r="S31" s="187">
        <f t="shared" si="7"/>
        <v>84.685152</v>
      </c>
      <c r="T31" s="187">
        <f t="shared" si="7"/>
        <v>85.464758</v>
      </c>
      <c r="U31" s="187">
        <f t="shared" si="7"/>
        <v>129.217837</v>
      </c>
      <c r="V31" s="187">
        <f t="shared" si="7"/>
        <v>132.176918</v>
      </c>
      <c r="W31" s="187">
        <f t="shared" si="7"/>
        <v>116.110735</v>
      </c>
      <c r="X31" s="187">
        <f t="shared" si="7"/>
        <v>63.365131999999996</v>
      </c>
      <c r="Y31" s="187">
        <f t="shared" si="7"/>
        <v>138.395087</v>
      </c>
      <c r="Z31" s="187">
        <f t="shared" si="7"/>
        <v>117.84996400000001</v>
      </c>
      <c r="AA31" s="187">
        <f t="shared" si="7"/>
        <v>74.05646899999999</v>
      </c>
      <c r="AB31" s="187">
        <f t="shared" si="7"/>
        <v>65.295002</v>
      </c>
      <c r="AC31" s="187">
        <f aca="true" t="shared" si="8" ref="AC31:AD31">AC14/1000</f>
        <v>67.147087</v>
      </c>
      <c r="AD31" s="187">
        <f t="shared" si="8"/>
        <v>119.987916</v>
      </c>
      <c r="AE31" s="187">
        <f aca="true" t="shared" si="9" ref="AE31">AE14/1000</f>
        <v>65.893419</v>
      </c>
      <c r="AF31" s="187">
        <f aca="true" t="shared" si="10" ref="AF31:AG31">AF14/1000</f>
        <v>32.639132000000004</v>
      </c>
      <c r="AG31" s="187">
        <f t="shared" si="10"/>
        <v>18.756794000000003</v>
      </c>
      <c r="AH31" s="42"/>
      <c r="AI31" s="42"/>
    </row>
    <row r="32" spans="1:35" ht="12.75">
      <c r="A32" s="143" t="s">
        <v>98</v>
      </c>
      <c r="B32" s="187">
        <f aca="true" t="shared" si="11" ref="B32:AB32">B15/1000</f>
        <v>245.591462</v>
      </c>
      <c r="C32" s="187">
        <f t="shared" si="11"/>
        <v>213.83606899999998</v>
      </c>
      <c r="D32" s="187">
        <f t="shared" si="11"/>
        <v>175.762213</v>
      </c>
      <c r="E32" s="187">
        <f t="shared" si="11"/>
        <v>143.557248</v>
      </c>
      <c r="F32" s="187">
        <f t="shared" si="11"/>
        <v>148.970874</v>
      </c>
      <c r="G32" s="187">
        <f t="shared" si="11"/>
        <v>140.494903</v>
      </c>
      <c r="H32" s="187">
        <f t="shared" si="11"/>
        <v>146.868799</v>
      </c>
      <c r="I32" s="187">
        <f t="shared" si="11"/>
        <v>142.43008799999998</v>
      </c>
      <c r="J32" s="187">
        <f t="shared" si="11"/>
        <v>121.969314</v>
      </c>
      <c r="K32" s="187">
        <f t="shared" si="11"/>
        <v>109.431022</v>
      </c>
      <c r="L32" s="187">
        <f t="shared" si="11"/>
        <v>116.74999000000001</v>
      </c>
      <c r="M32" s="187">
        <f t="shared" si="11"/>
        <v>116.03753200000001</v>
      </c>
      <c r="N32" s="187">
        <f t="shared" si="11"/>
        <v>115.41197100000001</v>
      </c>
      <c r="O32" s="187">
        <f t="shared" si="11"/>
        <v>133.020958</v>
      </c>
      <c r="P32" s="187">
        <f t="shared" si="11"/>
        <v>135.31433900000002</v>
      </c>
      <c r="Q32" s="187">
        <f t="shared" si="11"/>
        <v>136.61156400000002</v>
      </c>
      <c r="R32" s="187">
        <f t="shared" si="11"/>
        <v>135.989025</v>
      </c>
      <c r="S32" s="187">
        <f t="shared" si="11"/>
        <v>161.273774</v>
      </c>
      <c r="T32" s="187">
        <f t="shared" si="11"/>
        <v>142.176889</v>
      </c>
      <c r="U32" s="187">
        <f t="shared" si="11"/>
        <v>119.285659</v>
      </c>
      <c r="V32" s="187">
        <f t="shared" si="11"/>
        <v>166.436711</v>
      </c>
      <c r="W32" s="187">
        <f t="shared" si="11"/>
        <v>168.30475700000002</v>
      </c>
      <c r="X32" s="187">
        <f t="shared" si="11"/>
        <v>153.03175</v>
      </c>
      <c r="Y32" s="187">
        <f t="shared" si="11"/>
        <v>172.156658</v>
      </c>
      <c r="Z32" s="187">
        <f t="shared" si="11"/>
        <v>168.078643</v>
      </c>
      <c r="AA32" s="187">
        <f t="shared" si="11"/>
        <v>147.16023199999998</v>
      </c>
      <c r="AB32" s="187">
        <f t="shared" si="11"/>
        <v>155.583054</v>
      </c>
      <c r="AC32" s="187">
        <f aca="true" t="shared" si="12" ref="AC32:AD32">AC15/1000</f>
        <v>179.743386</v>
      </c>
      <c r="AD32" s="187">
        <f t="shared" si="12"/>
        <v>179.26572399999998</v>
      </c>
      <c r="AE32" s="187">
        <f aca="true" t="shared" si="13" ref="AE32">AE15/1000</f>
        <v>133.044541</v>
      </c>
      <c r="AF32" s="187">
        <f aca="true" t="shared" si="14" ref="AF32:AG32">AF15/1000</f>
        <v>105.36315499999999</v>
      </c>
      <c r="AG32" s="187">
        <f t="shared" si="14"/>
        <v>101.668925</v>
      </c>
      <c r="AH32" s="42"/>
      <c r="AI32" s="42"/>
    </row>
    <row r="33" spans="1:35" ht="12.75">
      <c r="A33" s="7" t="str">
        <f>A16</f>
        <v>Natural gas</v>
      </c>
      <c r="B33" s="187">
        <f aca="true" t="shared" si="15" ref="B33:AB33">B16/1000</f>
        <v>5152.579766</v>
      </c>
      <c r="C33" s="187">
        <f t="shared" si="15"/>
        <v>5381.871531000001</v>
      </c>
      <c r="D33" s="187">
        <f t="shared" si="15"/>
        <v>5308.2249409999995</v>
      </c>
      <c r="E33" s="187">
        <f t="shared" si="15"/>
        <v>5426.543705</v>
      </c>
      <c r="F33" s="187">
        <f t="shared" si="15"/>
        <v>5240.338065999999</v>
      </c>
      <c r="G33" s="187">
        <f t="shared" si="15"/>
        <v>5328.786037</v>
      </c>
      <c r="H33" s="187">
        <f t="shared" si="15"/>
        <v>5695.804027</v>
      </c>
      <c r="I33" s="187">
        <f t="shared" si="15"/>
        <v>5261.92418</v>
      </c>
      <c r="J33" s="187">
        <f t="shared" si="15"/>
        <v>5026.072744</v>
      </c>
      <c r="K33" s="187">
        <f t="shared" si="15"/>
        <v>4819.321514</v>
      </c>
      <c r="L33" s="187">
        <f t="shared" si="15"/>
        <v>4698.886007</v>
      </c>
      <c r="M33" s="187">
        <f t="shared" si="15"/>
        <v>4791.4984110000005</v>
      </c>
      <c r="N33" s="187">
        <f t="shared" si="15"/>
        <v>4728.9979299999995</v>
      </c>
      <c r="O33" s="187">
        <f t="shared" si="15"/>
        <v>4556.882199</v>
      </c>
      <c r="P33" s="187">
        <f t="shared" si="15"/>
        <v>4940.845738</v>
      </c>
      <c r="Q33" s="187">
        <f t="shared" si="15"/>
        <v>4652.319011</v>
      </c>
      <c r="R33" s="187">
        <f t="shared" si="15"/>
        <v>4625.806164</v>
      </c>
      <c r="S33" s="187">
        <f t="shared" si="15"/>
        <v>4403.166977</v>
      </c>
      <c r="T33" s="187">
        <f t="shared" si="15"/>
        <v>4625.207264000001</v>
      </c>
      <c r="U33" s="187">
        <f t="shared" si="15"/>
        <v>4320.426117</v>
      </c>
      <c r="V33" s="187">
        <f t="shared" si="15"/>
        <v>4584.699465</v>
      </c>
      <c r="W33" s="187">
        <f t="shared" si="15"/>
        <v>4307.102658</v>
      </c>
      <c r="X33" s="187">
        <f t="shared" si="15"/>
        <v>4161.854836</v>
      </c>
      <c r="Y33" s="187">
        <f t="shared" si="15"/>
        <v>4164.252211999999</v>
      </c>
      <c r="Z33" s="187">
        <f t="shared" si="15"/>
        <v>3595.063695</v>
      </c>
      <c r="AA33" s="187">
        <f t="shared" si="15"/>
        <v>3030.3507250000002</v>
      </c>
      <c r="AB33" s="187">
        <f t="shared" si="15"/>
        <v>2990.891626</v>
      </c>
      <c r="AC33" s="187">
        <f aca="true" t="shared" si="16" ref="AC33:AD33">AC16/1000</f>
        <v>2788.975991</v>
      </c>
      <c r="AD33" s="187">
        <f t="shared" si="16"/>
        <v>2483.7961600000003</v>
      </c>
      <c r="AE33" s="187">
        <f aca="true" t="shared" si="17" ref="AE33">AE16/1000</f>
        <v>2184.023573</v>
      </c>
      <c r="AF33" s="187">
        <f aca="true" t="shared" si="18" ref="AF33:AG33">AF16/1000</f>
        <v>1725.251496</v>
      </c>
      <c r="AG33" s="187">
        <f t="shared" si="18"/>
        <v>1589.4898400000002</v>
      </c>
      <c r="AH33" s="42"/>
      <c r="AI33" s="42"/>
    </row>
    <row r="34" spans="1:35" ht="12.75">
      <c r="A34" s="12" t="str">
        <f>A17</f>
        <v>Oil and petroleum products (excluding biofuel portion)</v>
      </c>
      <c r="B34" s="190">
        <f aca="true" t="shared" si="19" ref="B34:AB34">B17/1000</f>
        <v>1692.094732</v>
      </c>
      <c r="C34" s="190">
        <f t="shared" si="19"/>
        <v>1635.312011</v>
      </c>
      <c r="D34" s="190">
        <f t="shared" si="19"/>
        <v>1612.368321</v>
      </c>
      <c r="E34" s="190">
        <f t="shared" si="19"/>
        <v>1608.455792</v>
      </c>
      <c r="F34" s="190">
        <f t="shared" si="19"/>
        <v>1675.015064</v>
      </c>
      <c r="G34" s="190">
        <f t="shared" si="19"/>
        <v>1653.013755</v>
      </c>
      <c r="H34" s="190">
        <f t="shared" si="19"/>
        <v>1639.7470819999999</v>
      </c>
      <c r="I34" s="190">
        <f t="shared" si="19"/>
        <v>1685.79779</v>
      </c>
      <c r="J34" s="190">
        <f t="shared" si="19"/>
        <v>1657.474048</v>
      </c>
      <c r="K34" s="190">
        <f t="shared" si="19"/>
        <v>1714.226928</v>
      </c>
      <c r="L34" s="190">
        <f t="shared" si="19"/>
        <v>1865.926095</v>
      </c>
      <c r="M34" s="190">
        <f t="shared" si="19"/>
        <v>1774.73361</v>
      </c>
      <c r="N34" s="190">
        <f t="shared" si="19"/>
        <v>1980.477219</v>
      </c>
      <c r="O34" s="190">
        <f t="shared" si="19"/>
        <v>1984.274349</v>
      </c>
      <c r="P34" s="190">
        <f t="shared" si="19"/>
        <v>1964.598738</v>
      </c>
      <c r="Q34" s="190">
        <f t="shared" si="19"/>
        <v>1920.956111</v>
      </c>
      <c r="R34" s="190">
        <f t="shared" si="19"/>
        <v>1795.203</v>
      </c>
      <c r="S34" s="190">
        <f t="shared" si="19"/>
        <v>1702.5508300000001</v>
      </c>
      <c r="T34" s="190">
        <f t="shared" si="19"/>
        <v>1591.3512190000001</v>
      </c>
      <c r="U34" s="190">
        <f t="shared" si="19"/>
        <v>1451.816681</v>
      </c>
      <c r="V34" s="190">
        <f t="shared" si="19"/>
        <v>1385.980806</v>
      </c>
      <c r="W34" s="190">
        <f t="shared" si="19"/>
        <v>1316.08598</v>
      </c>
      <c r="X34" s="190">
        <f t="shared" si="19"/>
        <v>1267.002199</v>
      </c>
      <c r="Y34" s="190">
        <f t="shared" si="19"/>
        <v>1230.596941</v>
      </c>
      <c r="Z34" s="190">
        <f t="shared" si="19"/>
        <v>1214.245146</v>
      </c>
      <c r="AA34" s="190">
        <f t="shared" si="19"/>
        <v>1183.701418</v>
      </c>
      <c r="AB34" s="190">
        <f t="shared" si="19"/>
        <v>1057.130992</v>
      </c>
      <c r="AC34" s="190">
        <f aca="true" t="shared" si="20" ref="AC34:AD34">AC17/1000</f>
        <v>1049.0921580000002</v>
      </c>
      <c r="AD34" s="190">
        <f t="shared" si="20"/>
        <v>1026.797076</v>
      </c>
      <c r="AE34" s="190">
        <f aca="true" t="shared" si="21" ref="AE34">AE17/1000</f>
        <v>949.36476</v>
      </c>
      <c r="AF34" s="190">
        <f aca="true" t="shared" si="22" ref="AF34:AG34">AF17/1000</f>
        <v>892.791996</v>
      </c>
      <c r="AG34" s="190">
        <f t="shared" si="22"/>
        <v>841.950118</v>
      </c>
      <c r="AH34" s="42"/>
      <c r="AI34" s="42"/>
    </row>
    <row r="35" spans="1:35" ht="12.75">
      <c r="A35" s="7" t="str">
        <f>A18</f>
        <v>Renewables and biofuels</v>
      </c>
      <c r="B35" s="187">
        <f aca="true" t="shared" si="23" ref="B35:AB35">B18/1000</f>
        <v>2960.202654</v>
      </c>
      <c r="C35" s="187">
        <f t="shared" si="23"/>
        <v>3081.339264</v>
      </c>
      <c r="D35" s="187">
        <f t="shared" si="23"/>
        <v>3156.5388930000004</v>
      </c>
      <c r="E35" s="187">
        <f t="shared" si="23"/>
        <v>3345.575052</v>
      </c>
      <c r="F35" s="187">
        <f t="shared" si="23"/>
        <v>3365.495762</v>
      </c>
      <c r="G35" s="187">
        <f t="shared" si="23"/>
        <v>3455.7769470000003</v>
      </c>
      <c r="H35" s="187">
        <f t="shared" si="23"/>
        <v>3617.018709</v>
      </c>
      <c r="I35" s="187">
        <f t="shared" si="23"/>
        <v>3753.443601</v>
      </c>
      <c r="J35" s="187">
        <f t="shared" si="23"/>
        <v>3856.818428</v>
      </c>
      <c r="K35" s="187">
        <f t="shared" si="23"/>
        <v>3871.881426</v>
      </c>
      <c r="L35" s="187">
        <f t="shared" si="23"/>
        <v>4017.941506</v>
      </c>
      <c r="M35" s="187">
        <f t="shared" si="23"/>
        <v>4153.248913</v>
      </c>
      <c r="N35" s="187">
        <f t="shared" si="23"/>
        <v>4079.421913</v>
      </c>
      <c r="O35" s="187">
        <f t="shared" si="23"/>
        <v>4441.4022939999995</v>
      </c>
      <c r="P35" s="187">
        <f t="shared" si="23"/>
        <v>4691.288308</v>
      </c>
      <c r="Q35" s="187">
        <f t="shared" si="23"/>
        <v>4951.937303000001</v>
      </c>
      <c r="R35" s="187">
        <f t="shared" si="23"/>
        <v>5245.175725</v>
      </c>
      <c r="S35" s="187">
        <f t="shared" si="23"/>
        <v>5651.129731999999</v>
      </c>
      <c r="T35" s="187">
        <f t="shared" si="23"/>
        <v>6085.893609</v>
      </c>
      <c r="U35" s="187">
        <f t="shared" si="23"/>
        <v>6345.989587</v>
      </c>
      <c r="V35" s="187">
        <f t="shared" si="23"/>
        <v>7036.304085</v>
      </c>
      <c r="W35" s="187">
        <f t="shared" si="23"/>
        <v>6891.725144999999</v>
      </c>
      <c r="X35" s="187">
        <f t="shared" si="23"/>
        <v>7641.256359</v>
      </c>
      <c r="Y35" s="187">
        <f t="shared" si="23"/>
        <v>8108.382595</v>
      </c>
      <c r="Z35" s="187">
        <f t="shared" si="23"/>
        <v>8129.647092</v>
      </c>
      <c r="AA35" s="187">
        <f t="shared" si="23"/>
        <v>8389.767171</v>
      </c>
      <c r="AB35" s="187">
        <f t="shared" si="23"/>
        <v>8513.117198</v>
      </c>
      <c r="AC35" s="187">
        <f aca="true" t="shared" si="24" ref="AC35:AD35">AC18/1000</f>
        <v>8803.288353</v>
      </c>
      <c r="AD35" s="187">
        <f t="shared" si="24"/>
        <v>9200.680923</v>
      </c>
      <c r="AE35" s="187">
        <f aca="true" t="shared" si="25" ref="AE35">AE18/1000</f>
        <v>9505.045674</v>
      </c>
      <c r="AF35" s="187">
        <f aca="true" t="shared" si="26" ref="AF35:AG35">AF18/1000</f>
        <v>9769.076616</v>
      </c>
      <c r="AG35" s="187">
        <f t="shared" si="26"/>
        <v>10214.560843000001</v>
      </c>
      <c r="AH35" s="42"/>
      <c r="AI35" s="42"/>
    </row>
    <row r="36" spans="1:35" ht="12.75">
      <c r="A36" s="8" t="str">
        <f>A19</f>
        <v>Non-renewable waste</v>
      </c>
      <c r="B36" s="188">
        <f aca="true" t="shared" si="27" ref="B36:AB36">B19/1000</f>
        <v>155.929</v>
      </c>
      <c r="C36" s="188">
        <f t="shared" si="27"/>
        <v>163.982</v>
      </c>
      <c r="D36" s="188">
        <f t="shared" si="27"/>
        <v>183.31</v>
      </c>
      <c r="E36" s="188">
        <f t="shared" si="27"/>
        <v>182.224</v>
      </c>
      <c r="F36" s="188">
        <f t="shared" si="27"/>
        <v>198.574</v>
      </c>
      <c r="G36" s="188">
        <f t="shared" si="27"/>
        <v>230.008</v>
      </c>
      <c r="H36" s="188">
        <f t="shared" si="27"/>
        <v>233.525</v>
      </c>
      <c r="I36" s="188">
        <f t="shared" si="27"/>
        <v>240.431</v>
      </c>
      <c r="J36" s="188">
        <f t="shared" si="27"/>
        <v>235.549</v>
      </c>
      <c r="K36" s="188">
        <f t="shared" si="27"/>
        <v>232.559</v>
      </c>
      <c r="L36" s="188">
        <f t="shared" si="27"/>
        <v>245.724384</v>
      </c>
      <c r="M36" s="188">
        <f t="shared" si="27"/>
        <v>271.858953</v>
      </c>
      <c r="N36" s="188">
        <f t="shared" si="27"/>
        <v>264.905578</v>
      </c>
      <c r="O36" s="188">
        <f t="shared" si="27"/>
        <v>253.390492</v>
      </c>
      <c r="P36" s="188">
        <f t="shared" si="27"/>
        <v>274.383277</v>
      </c>
      <c r="Q36" s="188">
        <f t="shared" si="27"/>
        <v>300.703402</v>
      </c>
      <c r="R36" s="188">
        <f t="shared" si="27"/>
        <v>331.097326</v>
      </c>
      <c r="S36" s="188">
        <f t="shared" si="27"/>
        <v>350.387673</v>
      </c>
      <c r="T36" s="188">
        <f t="shared" si="27"/>
        <v>380.761441</v>
      </c>
      <c r="U36" s="188">
        <f t="shared" si="27"/>
        <v>418.164701</v>
      </c>
      <c r="V36" s="188">
        <f t="shared" si="27"/>
        <v>444.933762</v>
      </c>
      <c r="W36" s="188">
        <f t="shared" si="27"/>
        <v>468.563539</v>
      </c>
      <c r="X36" s="188">
        <f t="shared" si="27"/>
        <v>471.072403</v>
      </c>
      <c r="Y36" s="188">
        <f t="shared" si="27"/>
        <v>487.54055900000003</v>
      </c>
      <c r="Z36" s="188">
        <f t="shared" si="27"/>
        <v>509.17012</v>
      </c>
      <c r="AA36" s="188">
        <f t="shared" si="27"/>
        <v>517.556969</v>
      </c>
      <c r="AB36" s="188">
        <f t="shared" si="27"/>
        <v>557.541464</v>
      </c>
      <c r="AC36" s="188">
        <f aca="true" t="shared" si="28" ref="AC36:AD36">AC19/1000</f>
        <v>559.853724</v>
      </c>
      <c r="AD36" s="188">
        <f t="shared" si="28"/>
        <v>563.584392</v>
      </c>
      <c r="AE36" s="188">
        <f aca="true" t="shared" si="29" ref="AE36">AE19/1000</f>
        <v>572.9515600000001</v>
      </c>
      <c r="AF36" s="188">
        <f aca="true" t="shared" si="30" ref="AF36:AG36">AF19/1000</f>
        <v>582.850554</v>
      </c>
      <c r="AG36" s="188">
        <f t="shared" si="30"/>
        <v>583.351039</v>
      </c>
      <c r="AH36" s="42"/>
      <c r="AI36" s="42"/>
    </row>
    <row r="37" spans="1:35" ht="12.75">
      <c r="A37" s="7" t="str">
        <f>A20</f>
        <v>Nuclear heat</v>
      </c>
      <c r="B37" s="187">
        <f>B20/1000</f>
        <v>7895.4762</v>
      </c>
      <c r="C37" s="187">
        <f aca="true" t="shared" si="31" ref="C37:AD37">C20/1000</f>
        <v>8099.946599999999</v>
      </c>
      <c r="D37" s="187">
        <f t="shared" si="31"/>
        <v>8116.0307999999995</v>
      </c>
      <c r="E37" s="187">
        <f t="shared" si="31"/>
        <v>8356.761</v>
      </c>
      <c r="F37" s="187">
        <f t="shared" si="31"/>
        <v>8330.8596</v>
      </c>
      <c r="G37" s="187">
        <f t="shared" si="31"/>
        <v>8563.3266</v>
      </c>
      <c r="H37" s="187">
        <f t="shared" si="31"/>
        <v>8990.8284</v>
      </c>
      <c r="I37" s="187">
        <f t="shared" si="31"/>
        <v>9079.330800000002</v>
      </c>
      <c r="J37" s="187">
        <f t="shared" si="31"/>
        <v>9010.857</v>
      </c>
      <c r="K37" s="187">
        <f t="shared" si="31"/>
        <v>9171.373800000001</v>
      </c>
      <c r="L37" s="187">
        <f t="shared" si="31"/>
        <v>9296.847</v>
      </c>
      <c r="M37" s="187">
        <f t="shared" si="31"/>
        <v>9616.6626</v>
      </c>
      <c r="N37" s="187">
        <f t="shared" si="31"/>
        <v>9761.8614</v>
      </c>
      <c r="O37" s="187">
        <f t="shared" si="31"/>
        <v>9814.276199999998</v>
      </c>
      <c r="P37" s="187">
        <f t="shared" si="31"/>
        <v>10046.7474</v>
      </c>
      <c r="Q37" s="187">
        <f t="shared" si="31"/>
        <v>9913.2648</v>
      </c>
      <c r="R37" s="187">
        <f t="shared" si="31"/>
        <v>9895.4778</v>
      </c>
      <c r="S37" s="187">
        <f t="shared" si="31"/>
        <v>9439.366199999999</v>
      </c>
      <c r="T37" s="187">
        <f t="shared" si="31"/>
        <v>9574.0062</v>
      </c>
      <c r="U37" s="187">
        <f t="shared" si="31"/>
        <v>8898.772693</v>
      </c>
      <c r="V37" s="187">
        <f t="shared" si="31"/>
        <v>9195.080199</v>
      </c>
      <c r="W37" s="187">
        <f t="shared" si="31"/>
        <v>9016.102699</v>
      </c>
      <c r="X37" s="187">
        <f t="shared" si="31"/>
        <v>8724.135468</v>
      </c>
      <c r="Y37" s="187">
        <f t="shared" si="31"/>
        <v>8646.330093</v>
      </c>
      <c r="Z37" s="187">
        <f t="shared" si="31"/>
        <v>8748.994582000001</v>
      </c>
      <c r="AA37" s="187">
        <f t="shared" si="31"/>
        <v>8531.930193</v>
      </c>
      <c r="AB37" s="187">
        <f t="shared" si="31"/>
        <v>8250.206291</v>
      </c>
      <c r="AC37" s="187">
        <f t="shared" si="31"/>
        <v>8160.025344</v>
      </c>
      <c r="AD37" s="187">
        <f t="shared" si="31"/>
        <v>8174.6270190000005</v>
      </c>
      <c r="AE37" s="187">
        <f aca="true" t="shared" si="32" ref="AE37">AE20/1000</f>
        <v>8213.702811</v>
      </c>
      <c r="AF37" s="187">
        <f aca="true" t="shared" si="33" ref="AF37:AG37">AF20/1000</f>
        <v>7334.274183</v>
      </c>
      <c r="AG37" s="187">
        <f t="shared" si="33"/>
        <v>7815.185829</v>
      </c>
      <c r="AH37" s="42"/>
      <c r="AI37" s="42"/>
    </row>
    <row r="38" spans="1:35" ht="12.75">
      <c r="A38" s="10" t="str">
        <f>A22</f>
        <v>Heat</v>
      </c>
      <c r="B38" s="189">
        <f>B22/1000</f>
        <v>3.8266</v>
      </c>
      <c r="C38" s="189">
        <f aca="true" t="shared" si="34" ref="C38:AD38">C22/1000</f>
        <v>3.6278</v>
      </c>
      <c r="D38" s="189">
        <f t="shared" si="34"/>
        <v>3.8954</v>
      </c>
      <c r="E38" s="189">
        <f t="shared" si="34"/>
        <v>2.0674</v>
      </c>
      <c r="F38" s="189">
        <f t="shared" si="34"/>
        <v>1.6624</v>
      </c>
      <c r="G38" s="189">
        <f t="shared" si="34"/>
        <v>2.7158</v>
      </c>
      <c r="H38" s="189">
        <f t="shared" si="34"/>
        <v>3.7438000000000002</v>
      </c>
      <c r="I38" s="189">
        <f t="shared" si="34"/>
        <v>4.135800000000001</v>
      </c>
      <c r="J38" s="189">
        <f t="shared" si="34"/>
        <v>5.1894</v>
      </c>
      <c r="K38" s="189">
        <f t="shared" si="34"/>
        <v>5.482</v>
      </c>
      <c r="L38" s="189">
        <f t="shared" si="34"/>
        <v>10.8</v>
      </c>
      <c r="M38" s="189">
        <f t="shared" si="34"/>
        <v>9.495</v>
      </c>
      <c r="N38" s="189">
        <f t="shared" si="34"/>
        <v>13.0556</v>
      </c>
      <c r="O38" s="189">
        <f t="shared" si="34"/>
        <v>14.087200000000001</v>
      </c>
      <c r="P38" s="189">
        <f t="shared" si="34"/>
        <v>19.267400000000002</v>
      </c>
      <c r="Q38" s="189">
        <f t="shared" si="34"/>
        <v>22.412624</v>
      </c>
      <c r="R38" s="189">
        <f t="shared" si="34"/>
        <v>23.090755</v>
      </c>
      <c r="S38" s="189">
        <f t="shared" si="34"/>
        <v>25.058629</v>
      </c>
      <c r="T38" s="189">
        <f t="shared" si="34"/>
        <v>29.667133000000003</v>
      </c>
      <c r="U38" s="189">
        <f t="shared" si="34"/>
        <v>24.949047999999998</v>
      </c>
      <c r="V38" s="189">
        <f t="shared" si="34"/>
        <v>30.39128</v>
      </c>
      <c r="W38" s="189">
        <f t="shared" si="34"/>
        <v>30.845107</v>
      </c>
      <c r="X38" s="189">
        <f t="shared" si="34"/>
        <v>32.199686</v>
      </c>
      <c r="Y38" s="189">
        <f t="shared" si="34"/>
        <v>34.446158000000004</v>
      </c>
      <c r="Z38" s="189">
        <f t="shared" si="34"/>
        <v>36.397266</v>
      </c>
      <c r="AA38" s="189">
        <f t="shared" si="34"/>
        <v>41.788006</v>
      </c>
      <c r="AB38" s="189">
        <f t="shared" si="34"/>
        <v>45.617073</v>
      </c>
      <c r="AC38" s="189">
        <f t="shared" si="34"/>
        <v>47.402057</v>
      </c>
      <c r="AD38" s="189">
        <f t="shared" si="34"/>
        <v>45.04277</v>
      </c>
      <c r="AE38" s="189">
        <f aca="true" t="shared" si="35" ref="AE38">AE22/1000</f>
        <v>45.515872</v>
      </c>
      <c r="AF38" s="189">
        <f aca="true" t="shared" si="36" ref="AF38:AG38">AF22/1000</f>
        <v>46.344606</v>
      </c>
      <c r="AG38" s="189">
        <f t="shared" si="36"/>
        <v>46.590027</v>
      </c>
      <c r="AH38" s="42"/>
      <c r="AI38" s="42"/>
    </row>
    <row r="39" spans="1:35" ht="15" customHeight="1">
      <c r="A39" s="63" t="s">
        <v>93</v>
      </c>
      <c r="AG39" s="42"/>
      <c r="AH39" s="42"/>
      <c r="AI39" s="42"/>
    </row>
    <row r="40" spans="33:35" ht="12.75">
      <c r="AG40" s="42"/>
      <c r="AH40" s="42"/>
      <c r="AI40" s="42"/>
    </row>
    <row r="41" spans="33:35" ht="12.75">
      <c r="AG41" s="42"/>
      <c r="AH41" s="42"/>
      <c r="AI41" s="42"/>
    </row>
    <row r="42" spans="33:35" ht="12.75">
      <c r="AG42" s="42"/>
      <c r="AH42" s="42"/>
      <c r="AI42" s="42"/>
    </row>
    <row r="43" spans="33:35" ht="12.75">
      <c r="AG43" s="42"/>
      <c r="AH43" s="42"/>
      <c r="AI43" s="42"/>
    </row>
    <row r="44" spans="33:35" ht="12.75">
      <c r="AG44" s="42"/>
      <c r="AH44" s="42"/>
      <c r="AI44" s="42"/>
    </row>
    <row r="45" spans="33:35" ht="12.75">
      <c r="AG45" s="42"/>
      <c r="AH45" s="42"/>
      <c r="AI45" s="42"/>
    </row>
    <row r="46" spans="1:35" ht="12.75">
      <c r="A46" s="57" t="s">
        <v>87</v>
      </c>
      <c r="B46" s="57" t="s">
        <v>163</v>
      </c>
      <c r="AG46" s="42"/>
      <c r="AH46" s="42"/>
      <c r="AI46" s="42"/>
    </row>
    <row r="47" spans="1:35" ht="12.5">
      <c r="A47" s="1" t="s">
        <v>3</v>
      </c>
      <c r="B47" s="145" t="s">
        <v>128</v>
      </c>
      <c r="AG47" s="42"/>
      <c r="AH47" s="42"/>
      <c r="AI47" s="42"/>
    </row>
    <row r="48" spans="1:35" s="32" customFormat="1" ht="12.75">
      <c r="A48" s="2" t="s">
        <v>2</v>
      </c>
      <c r="B48" s="2" t="s">
        <v>161</v>
      </c>
      <c r="AG48" s="43"/>
      <c r="AH48" s="43"/>
      <c r="AI48" s="43"/>
    </row>
    <row r="49" spans="35:44" ht="19" customHeight="1">
      <c r="AI49" s="150" t="s">
        <v>222</v>
      </c>
      <c r="AJ49" s="151" t="s">
        <v>290</v>
      </c>
      <c r="AK49" s="152" t="s">
        <v>223</v>
      </c>
      <c r="AL49" s="150" t="s">
        <v>293</v>
      </c>
      <c r="AM49" s="150" t="s">
        <v>224</v>
      </c>
      <c r="AO49" s="150" t="s">
        <v>145</v>
      </c>
      <c r="AP49" s="151" t="s">
        <v>147</v>
      </c>
      <c r="AQ49" s="152" t="s">
        <v>146</v>
      </c>
      <c r="AR49" s="42" t="s">
        <v>148</v>
      </c>
    </row>
    <row r="50" spans="1:39" ht="12.75">
      <c r="A50" s="5" t="s">
        <v>92</v>
      </c>
      <c r="B50" s="225" t="s">
        <v>189</v>
      </c>
      <c r="C50" s="225" t="s">
        <v>190</v>
      </c>
      <c r="D50" s="225" t="s">
        <v>191</v>
      </c>
      <c r="E50" s="225" t="s">
        <v>192</v>
      </c>
      <c r="F50" s="225" t="s">
        <v>193</v>
      </c>
      <c r="G50" s="225" t="s">
        <v>194</v>
      </c>
      <c r="H50" s="225" t="s">
        <v>195</v>
      </c>
      <c r="I50" s="225" t="s">
        <v>196</v>
      </c>
      <c r="J50" s="225" t="s">
        <v>197</v>
      </c>
      <c r="K50" s="225" t="s">
        <v>198</v>
      </c>
      <c r="L50" s="225" t="s">
        <v>199</v>
      </c>
      <c r="M50" s="225" t="s">
        <v>200</v>
      </c>
      <c r="N50" s="225" t="s">
        <v>201</v>
      </c>
      <c r="O50" s="225" t="s">
        <v>202</v>
      </c>
      <c r="P50" s="225" t="s">
        <v>203</v>
      </c>
      <c r="Q50" s="225" t="s">
        <v>204</v>
      </c>
      <c r="R50" s="225" t="s">
        <v>205</v>
      </c>
      <c r="S50" s="225" t="s">
        <v>206</v>
      </c>
      <c r="T50" s="225" t="s">
        <v>207</v>
      </c>
      <c r="U50" s="225" t="s">
        <v>208</v>
      </c>
      <c r="V50" s="225" t="s">
        <v>209</v>
      </c>
      <c r="W50" s="225" t="s">
        <v>210</v>
      </c>
      <c r="X50" s="225" t="s">
        <v>211</v>
      </c>
      <c r="Y50" s="225" t="s">
        <v>212</v>
      </c>
      <c r="Z50" s="225" t="s">
        <v>213</v>
      </c>
      <c r="AA50" s="225" t="s">
        <v>214</v>
      </c>
      <c r="AB50" s="225" t="s">
        <v>215</v>
      </c>
      <c r="AC50" s="225" t="s">
        <v>216</v>
      </c>
      <c r="AD50" s="225" t="s">
        <v>217</v>
      </c>
      <c r="AE50" s="225" t="s">
        <v>218</v>
      </c>
      <c r="AF50" s="225" t="s">
        <v>219</v>
      </c>
      <c r="AG50" s="225" t="s">
        <v>220</v>
      </c>
      <c r="AI50" s="153"/>
      <c r="AJ50" s="153"/>
      <c r="AK50" s="153"/>
      <c r="AL50" s="154"/>
      <c r="AM50" s="154"/>
    </row>
    <row r="51" spans="1:44" ht="12.75">
      <c r="A51" s="219" t="s">
        <v>48</v>
      </c>
      <c r="B51" s="220">
        <v>62375896.034</v>
      </c>
      <c r="C51" s="221">
        <v>62130063.59</v>
      </c>
      <c r="D51" s="220">
        <v>60460216.093</v>
      </c>
      <c r="E51" s="220">
        <v>60395830.857</v>
      </c>
      <c r="F51" s="220">
        <v>60070444.781</v>
      </c>
      <c r="G51" s="220">
        <v>62147961.902</v>
      </c>
      <c r="H51" s="220">
        <v>64259095.472</v>
      </c>
      <c r="I51" s="220">
        <v>63992209.933</v>
      </c>
      <c r="J51" s="220">
        <v>64413062.712</v>
      </c>
      <c r="K51" s="220">
        <v>63824855.912</v>
      </c>
      <c r="L51" s="221">
        <v>64415386.59</v>
      </c>
      <c r="M51" s="220">
        <v>66056008.861</v>
      </c>
      <c r="N51" s="220">
        <v>66190755.987</v>
      </c>
      <c r="O51" s="220">
        <v>67823979.046</v>
      </c>
      <c r="P51" s="220">
        <v>68797750.972</v>
      </c>
      <c r="Q51" s="221">
        <v>69123623.05</v>
      </c>
      <c r="R51" s="220">
        <v>69818097.795</v>
      </c>
      <c r="S51" s="220">
        <v>69048222.302</v>
      </c>
      <c r="T51" s="220">
        <v>68859556.789</v>
      </c>
      <c r="U51" s="220">
        <v>64689002.165</v>
      </c>
      <c r="V51" s="220">
        <v>67226045.109</v>
      </c>
      <c r="W51" s="220">
        <v>65298732.214</v>
      </c>
      <c r="X51" s="220">
        <v>64360766.743</v>
      </c>
      <c r="Y51" s="220">
        <v>63638766.708</v>
      </c>
      <c r="Z51" s="220">
        <v>61464381.796</v>
      </c>
      <c r="AA51" s="220">
        <v>62319743.473</v>
      </c>
      <c r="AB51" s="220">
        <v>62873601.791</v>
      </c>
      <c r="AC51" s="220">
        <v>64183085.325</v>
      </c>
      <c r="AD51" s="220">
        <v>63838105.952</v>
      </c>
      <c r="AE51" s="221">
        <v>62860717.34</v>
      </c>
      <c r="AF51" s="220">
        <v>57739986.142</v>
      </c>
      <c r="AG51" s="220">
        <v>61228886.377</v>
      </c>
      <c r="AI51" s="163">
        <f>AG51/AF51-1</f>
        <v>0.06042433447108464</v>
      </c>
      <c r="AJ51" s="155">
        <f>AG51/$AG$51</f>
        <v>1</v>
      </c>
      <c r="AK51" s="156"/>
      <c r="AL51" s="157">
        <f>U51/T51-1</f>
        <v>-0.06056609740866403</v>
      </c>
      <c r="AM51" s="157">
        <f>AG51/B51-1</f>
        <v>-0.01838866821848606</v>
      </c>
      <c r="AO51" s="164">
        <f aca="true" t="shared" si="37" ref="AO51:AO61">AE51/AD51-1</f>
        <v>-0.015310426232490348</v>
      </c>
      <c r="AQ51" s="163">
        <f aca="true" t="shared" si="38" ref="AQ51:AQ61">AE51/U51-1</f>
        <v>-0.02826268397735754</v>
      </c>
      <c r="AR51" s="164">
        <f aca="true" t="shared" si="39" ref="AR51:AR61">AE51/B51-1</f>
        <v>0.007772574613368777</v>
      </c>
    </row>
    <row r="52" spans="1:44" ht="12.75">
      <c r="A52" s="219" t="s">
        <v>70</v>
      </c>
      <c r="B52" s="222">
        <v>16032208.476</v>
      </c>
      <c r="C52" s="222">
        <v>15151200.238</v>
      </c>
      <c r="D52" s="222">
        <v>14103791.059</v>
      </c>
      <c r="E52" s="222">
        <v>13420207.509</v>
      </c>
      <c r="F52" s="222">
        <v>13135925.978</v>
      </c>
      <c r="G52" s="222">
        <v>13020374.475</v>
      </c>
      <c r="H52" s="222">
        <v>13000979.333</v>
      </c>
      <c r="I52" s="222">
        <v>12646711.712</v>
      </c>
      <c r="J52" s="222">
        <v>12041478.902</v>
      </c>
      <c r="K52" s="222">
        <v>11420517.487</v>
      </c>
      <c r="L52" s="222">
        <v>11682329.674</v>
      </c>
      <c r="M52" s="222">
        <v>11648831.181</v>
      </c>
      <c r="N52" s="222">
        <v>11644267.985</v>
      </c>
      <c r="O52" s="223">
        <v>11950136.39</v>
      </c>
      <c r="P52" s="222">
        <v>11886447.746</v>
      </c>
      <c r="Q52" s="222">
        <v>11482438.084</v>
      </c>
      <c r="R52" s="222">
        <v>11798878.595</v>
      </c>
      <c r="S52" s="222">
        <v>11837585.355</v>
      </c>
      <c r="T52" s="222">
        <v>10948116.333</v>
      </c>
      <c r="U52" s="222">
        <v>9699956.766</v>
      </c>
      <c r="V52" s="222">
        <v>10261045.894</v>
      </c>
      <c r="W52" s="222">
        <v>10488017.893</v>
      </c>
      <c r="X52" s="222">
        <v>10415284.383</v>
      </c>
      <c r="Y52" s="222">
        <v>10254446.315</v>
      </c>
      <c r="Z52" s="223">
        <v>9745379.39</v>
      </c>
      <c r="AA52" s="222">
        <v>9800432.297</v>
      </c>
      <c r="AB52" s="222">
        <v>9402889.246</v>
      </c>
      <c r="AC52" s="222">
        <v>9159742.676</v>
      </c>
      <c r="AD52" s="222">
        <v>8809992.135</v>
      </c>
      <c r="AE52" s="222">
        <v>7201072.427</v>
      </c>
      <c r="AF52" s="222">
        <v>5887873.069</v>
      </c>
      <c r="AG52" s="222">
        <v>6814281.551</v>
      </c>
      <c r="AI52" s="163">
        <f aca="true" t="shared" si="40" ref="AI52:AI61">AG52/AF52-1</f>
        <v>0.15734178898617834</v>
      </c>
      <c r="AJ52" s="155">
        <f aca="true" t="shared" si="41" ref="AJ52:AJ61">AG52/$AG$51</f>
        <v>0.11129194003371119</v>
      </c>
      <c r="AK52" s="158">
        <f>AG52/W52-1</f>
        <v>-0.3502793739941992</v>
      </c>
      <c r="AL52" s="157">
        <f aca="true" t="shared" si="42" ref="AL52:AL61">U52/T52-1</f>
        <v>-0.1140067870157514</v>
      </c>
      <c r="AM52" s="157">
        <f aca="true" t="shared" si="43" ref="AM52:AM61">AG52/B52-1</f>
        <v>-0.5749630151578375</v>
      </c>
      <c r="AO52" s="164">
        <f t="shared" si="37"/>
        <v>-0.18262442047004157</v>
      </c>
      <c r="AP52" s="155">
        <f aca="true" t="shared" si="44" ref="AP52:AP61">AE52/$AE$51</f>
        <v>0.11455600145399168</v>
      </c>
      <c r="AQ52" s="163">
        <f t="shared" si="38"/>
        <v>-0.2576180903979918</v>
      </c>
      <c r="AR52" s="164">
        <f t="shared" si="39"/>
        <v>-0.550837151489147</v>
      </c>
    </row>
    <row r="53" spans="1:44" ht="12.5">
      <c r="A53" s="219" t="s">
        <v>97</v>
      </c>
      <c r="B53" s="220">
        <v>126232.625</v>
      </c>
      <c r="C53" s="220">
        <v>142279.383</v>
      </c>
      <c r="D53" s="220">
        <v>142468.481</v>
      </c>
      <c r="E53" s="220">
        <v>134705.345</v>
      </c>
      <c r="F53" s="220">
        <v>141954.357</v>
      </c>
      <c r="G53" s="220">
        <v>130554.209</v>
      </c>
      <c r="H53" s="220">
        <v>149616.305</v>
      </c>
      <c r="I53" s="220">
        <v>157469.433</v>
      </c>
      <c r="J53" s="220">
        <v>142862.123</v>
      </c>
      <c r="K53" s="220">
        <v>113132.322</v>
      </c>
      <c r="L53" s="220">
        <v>105900.045</v>
      </c>
      <c r="M53" s="220">
        <v>137702.209</v>
      </c>
      <c r="N53" s="220">
        <v>155865.733</v>
      </c>
      <c r="O53" s="220">
        <v>147446.874</v>
      </c>
      <c r="P53" s="220">
        <v>125469.038</v>
      </c>
      <c r="Q53" s="220">
        <v>116977.924</v>
      </c>
      <c r="R53" s="220">
        <v>138918.193</v>
      </c>
      <c r="S53" s="220">
        <v>152178.786</v>
      </c>
      <c r="T53" s="220">
        <v>145131.557</v>
      </c>
      <c r="U53" s="221">
        <v>136690.34</v>
      </c>
      <c r="V53" s="220">
        <v>140127.033</v>
      </c>
      <c r="W53" s="220">
        <v>132091.462</v>
      </c>
      <c r="X53" s="220">
        <v>125950.251</v>
      </c>
      <c r="Y53" s="220">
        <v>86330.151</v>
      </c>
      <c r="Z53" s="220">
        <v>98164.125</v>
      </c>
      <c r="AA53" s="220">
        <v>98112.801</v>
      </c>
      <c r="AB53" s="221">
        <v>97672.01</v>
      </c>
      <c r="AC53" s="220">
        <v>91164.552</v>
      </c>
      <c r="AD53" s="220">
        <v>98958.722</v>
      </c>
      <c r="AE53" s="220">
        <v>96469.932</v>
      </c>
      <c r="AF53" s="220">
        <v>72937.688</v>
      </c>
      <c r="AG53" s="220">
        <v>57353.681</v>
      </c>
      <c r="AH53" s="1"/>
      <c r="AI53" s="163">
        <f t="shared" si="40"/>
        <v>-0.21366192742495482</v>
      </c>
      <c r="AJ53" s="155">
        <f t="shared" si="41"/>
        <v>0.0009367095237836028</v>
      </c>
      <c r="AK53" s="158">
        <f aca="true" t="shared" si="45" ref="AK53:AK61">AG53/W53-1</f>
        <v>-0.5658032689501158</v>
      </c>
      <c r="AL53" s="157">
        <f t="shared" si="42"/>
        <v>-0.058162519402999324</v>
      </c>
      <c r="AM53" s="157">
        <f t="shared" si="43"/>
        <v>-0.5456508885876373</v>
      </c>
      <c r="AO53" s="164">
        <f t="shared" si="37"/>
        <v>-0.025149779116993787</v>
      </c>
      <c r="AP53" s="155">
        <f t="shared" si="44"/>
        <v>0.001534661646926729</v>
      </c>
      <c r="AQ53" s="163">
        <f t="shared" si="38"/>
        <v>-0.2942446993693921</v>
      </c>
      <c r="AR53" s="164">
        <f t="shared" si="39"/>
        <v>-0.23577655142638443</v>
      </c>
    </row>
    <row r="54" spans="1:44" ht="12.5">
      <c r="A54" s="219" t="s">
        <v>98</v>
      </c>
      <c r="B54" s="222">
        <v>277394.475</v>
      </c>
      <c r="C54" s="222">
        <v>251947.517</v>
      </c>
      <c r="D54" s="222">
        <v>174010.482</v>
      </c>
      <c r="E54" s="222">
        <v>144553.696</v>
      </c>
      <c r="F54" s="222">
        <v>162366.348</v>
      </c>
      <c r="G54" s="223">
        <v>149623.35</v>
      </c>
      <c r="H54" s="222">
        <v>149313.649</v>
      </c>
      <c r="I54" s="222">
        <v>145600.863</v>
      </c>
      <c r="J54" s="223">
        <v>125283.45</v>
      </c>
      <c r="K54" s="222">
        <v>119316.501</v>
      </c>
      <c r="L54" s="222">
        <v>119438.374</v>
      </c>
      <c r="M54" s="222">
        <v>119241.772</v>
      </c>
      <c r="N54" s="222">
        <v>112118.614</v>
      </c>
      <c r="O54" s="222">
        <v>126281.345</v>
      </c>
      <c r="P54" s="222">
        <v>139074.319</v>
      </c>
      <c r="Q54" s="222">
        <v>140922.742</v>
      </c>
      <c r="R54" s="222">
        <v>137453.492</v>
      </c>
      <c r="S54" s="222">
        <v>177089.152</v>
      </c>
      <c r="T54" s="222">
        <v>140907.222</v>
      </c>
      <c r="U54" s="222">
        <v>104208.438</v>
      </c>
      <c r="V54" s="222">
        <v>172068.789</v>
      </c>
      <c r="W54" s="222">
        <v>170938.166</v>
      </c>
      <c r="X54" s="222">
        <v>143773.116</v>
      </c>
      <c r="Y54" s="222">
        <v>171588.256</v>
      </c>
      <c r="Z54" s="222">
        <v>164629.901</v>
      </c>
      <c r="AA54" s="222">
        <v>133192.868</v>
      </c>
      <c r="AB54" s="222">
        <v>176758.055</v>
      </c>
      <c r="AC54" s="222">
        <v>182072.316</v>
      </c>
      <c r="AD54" s="222">
        <v>174769.889</v>
      </c>
      <c r="AE54" s="222">
        <v>127560.173</v>
      </c>
      <c r="AF54" s="222">
        <v>104364.049</v>
      </c>
      <c r="AG54" s="222">
        <v>114130.003</v>
      </c>
      <c r="AH54" s="1"/>
      <c r="AI54" s="163">
        <f t="shared" si="40"/>
        <v>0.09357584430247612</v>
      </c>
      <c r="AJ54" s="155">
        <f t="shared" si="41"/>
        <v>0.0018639895277088</v>
      </c>
      <c r="AK54" s="158">
        <f t="shared" si="45"/>
        <v>-0.33233165143470655</v>
      </c>
      <c r="AL54" s="157">
        <f t="shared" si="42"/>
        <v>-0.2604464375857187</v>
      </c>
      <c r="AM54" s="157">
        <f t="shared" si="43"/>
        <v>-0.5885642531272477</v>
      </c>
      <c r="AO54" s="164">
        <f t="shared" si="37"/>
        <v>-0.27012499847728344</v>
      </c>
      <c r="AP54" s="155">
        <f t="shared" si="44"/>
        <v>0.002029250991681413</v>
      </c>
      <c r="AQ54" s="163">
        <f t="shared" si="38"/>
        <v>0.22408679611913973</v>
      </c>
      <c r="AR54" s="164">
        <f t="shared" si="39"/>
        <v>-0.5401488331734077</v>
      </c>
    </row>
    <row r="55" spans="1:44" ht="12.75">
      <c r="A55" s="219" t="s">
        <v>76</v>
      </c>
      <c r="B55" s="220">
        <v>10458333.695</v>
      </c>
      <c r="C55" s="220">
        <v>10711535.232</v>
      </c>
      <c r="D55" s="220">
        <v>10351613.061</v>
      </c>
      <c r="E55" s="220">
        <v>10538044.526</v>
      </c>
      <c r="F55" s="220">
        <v>10426370.549</v>
      </c>
      <c r="G55" s="220">
        <v>11327638.791</v>
      </c>
      <c r="H55" s="220">
        <v>12289680.567</v>
      </c>
      <c r="I55" s="220">
        <v>11962939.379</v>
      </c>
      <c r="J55" s="220">
        <v>12310669.758</v>
      </c>
      <c r="K55" s="220">
        <v>12587489.081</v>
      </c>
      <c r="L55" s="221">
        <v>12920356.12</v>
      </c>
      <c r="M55" s="220">
        <v>13383333.913</v>
      </c>
      <c r="N55" s="220">
        <v>13479571.177</v>
      </c>
      <c r="O55" s="220">
        <v>14177321.672</v>
      </c>
      <c r="P55" s="220">
        <v>14551071.069</v>
      </c>
      <c r="Q55" s="220">
        <v>15060384.294</v>
      </c>
      <c r="R55" s="220">
        <v>15037858.416</v>
      </c>
      <c r="S55" s="221">
        <v>14780969.58</v>
      </c>
      <c r="T55" s="220">
        <v>15042436.966</v>
      </c>
      <c r="U55" s="220">
        <v>14138477.592</v>
      </c>
      <c r="V55" s="220">
        <v>15191479.052</v>
      </c>
      <c r="W55" s="220">
        <v>13963700.492</v>
      </c>
      <c r="X55" s="220">
        <v>13708334.166</v>
      </c>
      <c r="Y55" s="220">
        <v>13455707.397</v>
      </c>
      <c r="Z55" s="220">
        <v>11870448.831</v>
      </c>
      <c r="AA55" s="220">
        <v>12396362.258</v>
      </c>
      <c r="AB55" s="220">
        <v>13119550.059</v>
      </c>
      <c r="AC55" s="220">
        <v>13860223.269</v>
      </c>
      <c r="AD55" s="220">
        <v>13602673.312</v>
      </c>
      <c r="AE55" s="220">
        <v>14034158.503</v>
      </c>
      <c r="AF55" s="220">
        <v>13698148.677</v>
      </c>
      <c r="AG55" s="220">
        <v>14247347.813</v>
      </c>
      <c r="AI55" s="163">
        <f t="shared" si="40"/>
        <v>0.04009294605789604</v>
      </c>
      <c r="AJ55" s="155">
        <f t="shared" si="41"/>
        <v>0.23268997128701444</v>
      </c>
      <c r="AK55" s="158">
        <f t="shared" si="45"/>
        <v>0.020313191418170673</v>
      </c>
      <c r="AL55" s="157">
        <f t="shared" si="42"/>
        <v>-0.0600939446210208</v>
      </c>
      <c r="AM55" s="157">
        <f t="shared" si="43"/>
        <v>0.36229615811661087</v>
      </c>
      <c r="AO55" s="164">
        <f t="shared" si="37"/>
        <v>0.03172061705101403</v>
      </c>
      <c r="AP55" s="155">
        <f t="shared" si="44"/>
        <v>0.22325800749444644</v>
      </c>
      <c r="AQ55" s="163">
        <f t="shared" si="38"/>
        <v>-0.007378382030256647</v>
      </c>
      <c r="AR55" s="164">
        <f t="shared" si="39"/>
        <v>0.34191152360242216</v>
      </c>
    </row>
    <row r="56" spans="1:44" ht="12.75">
      <c r="A56" s="219" t="s">
        <v>89</v>
      </c>
      <c r="B56" s="222">
        <v>24328814.729</v>
      </c>
      <c r="C56" s="222">
        <v>24489174.616</v>
      </c>
      <c r="D56" s="223">
        <v>24192662.01</v>
      </c>
      <c r="E56" s="222">
        <v>24234266.618</v>
      </c>
      <c r="F56" s="222">
        <v>24283167.119</v>
      </c>
      <c r="G56" s="222">
        <v>25240535.978</v>
      </c>
      <c r="H56" s="223">
        <v>25878025.29</v>
      </c>
      <c r="I56" s="222">
        <v>26029932.741</v>
      </c>
      <c r="J56" s="222">
        <v>26719640.378</v>
      </c>
      <c r="K56" s="222">
        <v>26303451.217</v>
      </c>
      <c r="L56" s="222">
        <v>25967590.699</v>
      </c>
      <c r="M56" s="222">
        <v>26709509.321</v>
      </c>
      <c r="N56" s="223">
        <v>26634138.93</v>
      </c>
      <c r="O56" s="222">
        <v>26893359.852</v>
      </c>
      <c r="P56" s="222">
        <v>27084510.577</v>
      </c>
      <c r="Q56" s="223">
        <v>27039330.05</v>
      </c>
      <c r="R56" s="222">
        <v>27097629.346</v>
      </c>
      <c r="S56" s="222">
        <v>26469735.052</v>
      </c>
      <c r="T56" s="222">
        <v>26331494.512</v>
      </c>
      <c r="U56" s="222">
        <v>24684016.677</v>
      </c>
      <c r="V56" s="223">
        <v>24516196.76</v>
      </c>
      <c r="W56" s="222">
        <v>23879320.548</v>
      </c>
      <c r="X56" s="222">
        <v>22814008.424</v>
      </c>
      <c r="Y56" s="222">
        <v>22208179.219</v>
      </c>
      <c r="Z56" s="223">
        <v>21995206.14</v>
      </c>
      <c r="AA56" s="222">
        <v>22267757.859</v>
      </c>
      <c r="AB56" s="222">
        <v>22525118.906</v>
      </c>
      <c r="AC56" s="222">
        <v>23113987.662</v>
      </c>
      <c r="AD56" s="222">
        <v>22906548.524</v>
      </c>
      <c r="AE56" s="223">
        <v>22823397.37</v>
      </c>
      <c r="AF56" s="223">
        <v>19919356.6</v>
      </c>
      <c r="AG56" s="222">
        <v>20965254.095</v>
      </c>
      <c r="AI56" s="163">
        <f t="shared" si="40"/>
        <v>0.052506590248000196</v>
      </c>
      <c r="AJ56" s="155">
        <f t="shared" si="41"/>
        <v>0.34240789495847146</v>
      </c>
      <c r="AK56" s="158">
        <f t="shared" si="45"/>
        <v>-0.12203305563667166</v>
      </c>
      <c r="AL56" s="157">
        <f t="shared" si="42"/>
        <v>-0.06256681838735723</v>
      </c>
      <c r="AM56" s="157">
        <f t="shared" si="43"/>
        <v>-0.138254192465473</v>
      </c>
      <c r="AO56" s="164">
        <f t="shared" si="37"/>
        <v>-0.003630016713905171</v>
      </c>
      <c r="AP56" s="155">
        <f t="shared" si="44"/>
        <v>0.3630788564908222</v>
      </c>
      <c r="AQ56" s="163">
        <f t="shared" si="38"/>
        <v>-0.07537749351521394</v>
      </c>
      <c r="AR56" s="164">
        <f t="shared" si="39"/>
        <v>-0.06187795730161638</v>
      </c>
    </row>
    <row r="57" spans="1:44" ht="12.75">
      <c r="A57" s="219" t="s">
        <v>90</v>
      </c>
      <c r="B57" s="220">
        <v>2974635.654</v>
      </c>
      <c r="C57" s="220">
        <v>3102612.264</v>
      </c>
      <c r="D57" s="221">
        <v>3169887.1</v>
      </c>
      <c r="E57" s="220">
        <v>3361342.263</v>
      </c>
      <c r="F57" s="220">
        <v>3379146.928</v>
      </c>
      <c r="G57" s="220">
        <v>3467686.898</v>
      </c>
      <c r="H57" s="220">
        <v>3628433.328</v>
      </c>
      <c r="I57" s="220">
        <v>3762664.606</v>
      </c>
      <c r="J57" s="220">
        <v>3863267.903</v>
      </c>
      <c r="K57" s="220">
        <v>3875144.104</v>
      </c>
      <c r="L57" s="220">
        <v>4034501.209</v>
      </c>
      <c r="M57" s="220">
        <v>4171571.844</v>
      </c>
      <c r="N57" s="221">
        <v>4099235.57</v>
      </c>
      <c r="O57" s="220">
        <v>4455249.252</v>
      </c>
      <c r="P57" s="220">
        <v>4713507.928</v>
      </c>
      <c r="Q57" s="220">
        <v>5020818.606</v>
      </c>
      <c r="R57" s="220">
        <v>5356058.028</v>
      </c>
      <c r="S57" s="220">
        <v>5777044.338</v>
      </c>
      <c r="T57" s="220">
        <v>6223525.567</v>
      </c>
      <c r="U57" s="220">
        <v>6520843.375</v>
      </c>
      <c r="V57" s="220">
        <v>7255126.534</v>
      </c>
      <c r="W57" s="220">
        <v>7139397.243</v>
      </c>
      <c r="X57" s="220">
        <v>7892830.617</v>
      </c>
      <c r="Y57" s="220">
        <v>8288244.805</v>
      </c>
      <c r="Z57" s="220">
        <v>8299674.103</v>
      </c>
      <c r="AA57" s="220">
        <v>8540003.684</v>
      </c>
      <c r="AB57" s="221">
        <v>8677506.2</v>
      </c>
      <c r="AC57" s="220">
        <v>9005946.578</v>
      </c>
      <c r="AD57" s="220">
        <v>9411186.655</v>
      </c>
      <c r="AE57" s="220">
        <v>9715763.301</v>
      </c>
      <c r="AF57" s="220">
        <v>10024905.906</v>
      </c>
      <c r="AG57" s="220">
        <v>10535361.396</v>
      </c>
      <c r="AI57" s="163">
        <f t="shared" si="40"/>
        <v>0.050918731286494046</v>
      </c>
      <c r="AJ57" s="155">
        <f t="shared" si="41"/>
        <v>0.17206521332319216</v>
      </c>
      <c r="AK57" s="158">
        <f t="shared" si="45"/>
        <v>0.47566538706466543</v>
      </c>
      <c r="AL57" s="157">
        <f t="shared" si="42"/>
        <v>0.047773212273203525</v>
      </c>
      <c r="AM57" s="157">
        <f t="shared" si="43"/>
        <v>2.5417317014381484</v>
      </c>
      <c r="AO57" s="164">
        <f t="shared" si="37"/>
        <v>0.032363256320942835</v>
      </c>
      <c r="AP57" s="155">
        <f t="shared" si="44"/>
        <v>0.1545601722686291</v>
      </c>
      <c r="AQ57" s="163">
        <f t="shared" si="38"/>
        <v>0.48995501689994225</v>
      </c>
      <c r="AR57" s="164">
        <f t="shared" si="39"/>
        <v>2.2662027996387355</v>
      </c>
    </row>
    <row r="58" spans="1:44" ht="12.75">
      <c r="A58" s="219" t="s">
        <v>11</v>
      </c>
      <c r="B58" s="223">
        <v>155929</v>
      </c>
      <c r="C58" s="223">
        <v>163982</v>
      </c>
      <c r="D58" s="223">
        <v>183310</v>
      </c>
      <c r="E58" s="223">
        <v>182224</v>
      </c>
      <c r="F58" s="223">
        <v>198574</v>
      </c>
      <c r="G58" s="223">
        <v>229997</v>
      </c>
      <c r="H58" s="223">
        <v>233525</v>
      </c>
      <c r="I58" s="223">
        <v>240429</v>
      </c>
      <c r="J58" s="223">
        <v>235545</v>
      </c>
      <c r="K58" s="223">
        <v>232559</v>
      </c>
      <c r="L58" s="222">
        <v>245911.384</v>
      </c>
      <c r="M58" s="222">
        <v>271929.953</v>
      </c>
      <c r="N58" s="222">
        <v>265192.578</v>
      </c>
      <c r="O58" s="222">
        <v>253390.492</v>
      </c>
      <c r="P58" s="222">
        <v>274400.277</v>
      </c>
      <c r="Q58" s="222">
        <v>300824.402</v>
      </c>
      <c r="R58" s="222">
        <v>331311.326</v>
      </c>
      <c r="S58" s="222">
        <v>351210.673</v>
      </c>
      <c r="T58" s="222">
        <v>381082.441</v>
      </c>
      <c r="U58" s="222">
        <v>419044.701</v>
      </c>
      <c r="V58" s="222">
        <v>447072.762</v>
      </c>
      <c r="W58" s="222">
        <v>475003.539</v>
      </c>
      <c r="X58" s="222">
        <v>479984.403</v>
      </c>
      <c r="Y58" s="222">
        <v>500104.559</v>
      </c>
      <c r="Z58" s="223">
        <v>523544.82</v>
      </c>
      <c r="AA58" s="222">
        <v>534159.299</v>
      </c>
      <c r="AB58" s="222">
        <v>575925.844</v>
      </c>
      <c r="AC58" s="223">
        <v>578940.88</v>
      </c>
      <c r="AD58" s="222">
        <v>582279.868</v>
      </c>
      <c r="AE58" s="222">
        <v>592322.957</v>
      </c>
      <c r="AF58" s="222">
        <v>601362.397</v>
      </c>
      <c r="AG58" s="222">
        <v>606877.916</v>
      </c>
      <c r="AI58" s="163">
        <f t="shared" si="40"/>
        <v>0.009171705825830045</v>
      </c>
      <c r="AJ58" s="155">
        <f t="shared" si="41"/>
        <v>0.009911627532523072</v>
      </c>
      <c r="AK58" s="158">
        <f t="shared" si="45"/>
        <v>0.2776281988922191</v>
      </c>
      <c r="AL58" s="157">
        <f t="shared" si="42"/>
        <v>0.09961692252307164</v>
      </c>
      <c r="AM58" s="157">
        <f t="shared" si="43"/>
        <v>2.8920144168179105</v>
      </c>
      <c r="AO58" s="164">
        <f t="shared" si="37"/>
        <v>0.017247872632958794</v>
      </c>
      <c r="AP58" s="155">
        <f t="shared" si="44"/>
        <v>0.009422783927142502</v>
      </c>
      <c r="AQ58" s="163">
        <f t="shared" si="38"/>
        <v>0.41350780856193214</v>
      </c>
      <c r="AR58" s="164">
        <f t="shared" si="39"/>
        <v>2.7986709143263924</v>
      </c>
    </row>
    <row r="59" spans="1:44" ht="12.75">
      <c r="A59" s="219" t="s">
        <v>6</v>
      </c>
      <c r="B59" s="221">
        <v>7895476.2</v>
      </c>
      <c r="C59" s="221">
        <v>8099946.6</v>
      </c>
      <c r="D59" s="221">
        <v>8116030.8</v>
      </c>
      <c r="E59" s="221">
        <v>8356761</v>
      </c>
      <c r="F59" s="221">
        <v>8330859.6</v>
      </c>
      <c r="G59" s="221">
        <v>8563326.6</v>
      </c>
      <c r="H59" s="221">
        <v>8990828.4</v>
      </c>
      <c r="I59" s="221">
        <v>9079330.8</v>
      </c>
      <c r="J59" s="221">
        <v>9010857</v>
      </c>
      <c r="K59" s="221">
        <v>9171373.8</v>
      </c>
      <c r="L59" s="221">
        <v>9296847</v>
      </c>
      <c r="M59" s="221">
        <v>9616662.6</v>
      </c>
      <c r="N59" s="221">
        <v>9761861.4</v>
      </c>
      <c r="O59" s="221">
        <v>9814276.2</v>
      </c>
      <c r="P59" s="221">
        <v>10046747.4</v>
      </c>
      <c r="Q59" s="221">
        <v>9913264.8</v>
      </c>
      <c r="R59" s="221">
        <v>9895477.8</v>
      </c>
      <c r="S59" s="221">
        <v>9439366.2</v>
      </c>
      <c r="T59" s="221">
        <v>9574006.2</v>
      </c>
      <c r="U59" s="220">
        <v>8898772.693</v>
      </c>
      <c r="V59" s="220">
        <v>9195080.199</v>
      </c>
      <c r="W59" s="220">
        <v>9016102.699</v>
      </c>
      <c r="X59" s="220">
        <v>8724135.468</v>
      </c>
      <c r="Y59" s="220">
        <v>8646330.093</v>
      </c>
      <c r="Z59" s="220">
        <v>8748994.582</v>
      </c>
      <c r="AA59" s="220">
        <v>8531930.193</v>
      </c>
      <c r="AB59" s="220">
        <v>8250206.291</v>
      </c>
      <c r="AC59" s="220">
        <v>8160025.344</v>
      </c>
      <c r="AD59" s="220">
        <v>8174627.019</v>
      </c>
      <c r="AE59" s="220">
        <v>8213702.811</v>
      </c>
      <c r="AF59" s="220">
        <v>7334274.183</v>
      </c>
      <c r="AG59" s="220">
        <v>7815185.829</v>
      </c>
      <c r="AI59" s="163">
        <f t="shared" si="40"/>
        <v>0.06557044828167147</v>
      </c>
      <c r="AJ59" s="155">
        <f t="shared" si="41"/>
        <v>0.1276388693545747</v>
      </c>
      <c r="AK59" s="158">
        <f t="shared" si="45"/>
        <v>-0.13319689339088792</v>
      </c>
      <c r="AL59" s="157">
        <f t="shared" si="42"/>
        <v>-0.0705277908635571</v>
      </c>
      <c r="AM59" s="157">
        <f t="shared" si="43"/>
        <v>-0.010169161297706175</v>
      </c>
      <c r="AO59" s="164">
        <f t="shared" si="37"/>
        <v>0.0047801314860209665</v>
      </c>
      <c r="AP59" s="155">
        <f t="shared" si="44"/>
        <v>0.13066511421710097</v>
      </c>
      <c r="AQ59" s="163">
        <f t="shared" si="38"/>
        <v>-0.07698476021742795</v>
      </c>
      <c r="AR59" s="164">
        <f t="shared" si="39"/>
        <v>0.04030492942274955</v>
      </c>
    </row>
    <row r="60" spans="1:44" ht="12.75">
      <c r="A60" s="219" t="s">
        <v>9</v>
      </c>
      <c r="B60" s="223">
        <v>121434.48</v>
      </c>
      <c r="C60" s="223">
        <v>12318.84</v>
      </c>
      <c r="D60" s="223">
        <v>19335.6</v>
      </c>
      <c r="E60" s="223">
        <v>19418.4</v>
      </c>
      <c r="F60" s="223">
        <v>10350</v>
      </c>
      <c r="G60" s="223">
        <v>15508.8</v>
      </c>
      <c r="H60" s="223">
        <v>-65052</v>
      </c>
      <c r="I60" s="223">
        <v>-37004.4</v>
      </c>
      <c r="J60" s="223">
        <v>-41731.2</v>
      </c>
      <c r="K60" s="223">
        <v>-3459.6</v>
      </c>
      <c r="L60" s="222">
        <v>31851.086</v>
      </c>
      <c r="M60" s="223">
        <v>-12115.93</v>
      </c>
      <c r="N60" s="222">
        <v>25591.399</v>
      </c>
      <c r="O60" s="222">
        <v>-7431.232</v>
      </c>
      <c r="P60" s="222">
        <v>-42545.779</v>
      </c>
      <c r="Q60" s="222">
        <v>26477.528</v>
      </c>
      <c r="R60" s="222">
        <v>1631.844</v>
      </c>
      <c r="S60" s="222">
        <v>38172.535</v>
      </c>
      <c r="T60" s="222">
        <v>43391.859</v>
      </c>
      <c r="U60" s="222">
        <v>62218.541</v>
      </c>
      <c r="V60" s="222">
        <v>17637.805</v>
      </c>
      <c r="W60" s="222">
        <v>3479.069</v>
      </c>
      <c r="X60" s="222">
        <v>24428.229</v>
      </c>
      <c r="Y60" s="222">
        <v>-6553.246</v>
      </c>
      <c r="Z60" s="222">
        <v>-18084.363</v>
      </c>
      <c r="AA60" s="222">
        <v>-24030.382</v>
      </c>
      <c r="AB60" s="222">
        <v>2326.961</v>
      </c>
      <c r="AC60" s="222">
        <v>-16472.484</v>
      </c>
      <c r="AD60" s="222">
        <v>31861.875</v>
      </c>
      <c r="AE60" s="222">
        <v>10601.004</v>
      </c>
      <c r="AF60" s="222">
        <v>50264.269</v>
      </c>
      <c r="AG60" s="222">
        <v>26342.712</v>
      </c>
      <c r="AI60" s="163">
        <f t="shared" si="40"/>
        <v>-0.47591574444263773</v>
      </c>
      <c r="AJ60" s="155">
        <f t="shared" si="41"/>
        <v>0.0004302334005848483</v>
      </c>
      <c r="AK60" s="158">
        <f t="shared" si="45"/>
        <v>6.571770493772903</v>
      </c>
      <c r="AL60" s="157">
        <f t="shared" si="42"/>
        <v>0.433875902850809</v>
      </c>
      <c r="AM60" s="157">
        <f t="shared" si="43"/>
        <v>-0.7830705743541703</v>
      </c>
      <c r="AO60" s="164">
        <f t="shared" si="37"/>
        <v>-0.6672824810215972</v>
      </c>
      <c r="AP60" s="167">
        <f t="shared" si="44"/>
        <v>0.0001686427461949164</v>
      </c>
      <c r="AQ60" s="163">
        <f t="shared" si="38"/>
        <v>-0.8296166411231019</v>
      </c>
      <c r="AR60" s="164">
        <f t="shared" si="39"/>
        <v>-0.9127018619423413</v>
      </c>
    </row>
    <row r="61" spans="1:44" ht="12.75">
      <c r="A61" s="219" t="s">
        <v>91</v>
      </c>
      <c r="B61" s="221">
        <v>3826.6</v>
      </c>
      <c r="C61" s="221">
        <v>3627.8</v>
      </c>
      <c r="D61" s="221">
        <v>3895.4</v>
      </c>
      <c r="E61" s="221">
        <v>2067.4</v>
      </c>
      <c r="F61" s="221">
        <v>1662.4</v>
      </c>
      <c r="G61" s="221">
        <v>2715.8</v>
      </c>
      <c r="H61" s="221">
        <v>3743.8</v>
      </c>
      <c r="I61" s="221">
        <v>4135.8</v>
      </c>
      <c r="J61" s="221">
        <v>5189.4</v>
      </c>
      <c r="K61" s="221">
        <v>5332</v>
      </c>
      <c r="L61" s="221">
        <v>10661</v>
      </c>
      <c r="M61" s="221">
        <v>9342</v>
      </c>
      <c r="N61" s="221">
        <v>12912.6</v>
      </c>
      <c r="O61" s="221">
        <v>13948.2</v>
      </c>
      <c r="P61" s="221">
        <v>19068.4</v>
      </c>
      <c r="Q61" s="220">
        <v>22184.624</v>
      </c>
      <c r="R61" s="220">
        <v>22880.755</v>
      </c>
      <c r="S61" s="220">
        <v>24870.629</v>
      </c>
      <c r="T61" s="220">
        <v>29464.133</v>
      </c>
      <c r="U61" s="220">
        <v>24773.048</v>
      </c>
      <c r="V61" s="221">
        <v>30210.28</v>
      </c>
      <c r="W61" s="220">
        <v>30681.107</v>
      </c>
      <c r="X61" s="220">
        <v>32037.686</v>
      </c>
      <c r="Y61" s="220">
        <v>34389.158</v>
      </c>
      <c r="Z61" s="220">
        <v>36424.266</v>
      </c>
      <c r="AA61" s="220">
        <v>41822.597</v>
      </c>
      <c r="AB61" s="220">
        <v>45648.222</v>
      </c>
      <c r="AC61" s="220">
        <v>47454.534</v>
      </c>
      <c r="AD61" s="220">
        <v>45207.953</v>
      </c>
      <c r="AE61" s="220">
        <v>45668.864</v>
      </c>
      <c r="AF61" s="220">
        <v>46499.301</v>
      </c>
      <c r="AG61" s="221">
        <v>46751.38</v>
      </c>
      <c r="AI61" s="163">
        <f t="shared" si="40"/>
        <v>0.005421135255345044</v>
      </c>
      <c r="AJ61" s="155">
        <f t="shared" si="41"/>
        <v>0.0007635510421035793</v>
      </c>
      <c r="AK61" s="158">
        <f t="shared" si="45"/>
        <v>0.5237840016659112</v>
      </c>
      <c r="AL61" s="157">
        <f t="shared" si="42"/>
        <v>-0.1592134070260952</v>
      </c>
      <c r="AM61" s="157">
        <f t="shared" si="43"/>
        <v>11.217472429833272</v>
      </c>
      <c r="AO61" s="164">
        <f t="shared" si="37"/>
        <v>0.010195352131957769</v>
      </c>
      <c r="AP61" s="155">
        <f t="shared" si="44"/>
        <v>0.0007265087948803863</v>
      </c>
      <c r="AQ61" s="163">
        <f t="shared" si="38"/>
        <v>0.8434899088719323</v>
      </c>
      <c r="AR61" s="164">
        <f t="shared" si="39"/>
        <v>10.934580044948518</v>
      </c>
    </row>
    <row r="62" spans="35:39" ht="12.75">
      <c r="AI62" s="153"/>
      <c r="AJ62" s="157">
        <f>SUM(AJ52,AJ55,AJ56)</f>
        <v>0.6863898062791971</v>
      </c>
      <c r="AK62" s="153"/>
      <c r="AL62" s="154"/>
      <c r="AM62" s="154"/>
    </row>
    <row r="63" spans="2:35" ht="12.75">
      <c r="B63" s="46">
        <f>(B52/B51)*100</f>
        <v>25.70257021600319</v>
      </c>
      <c r="C63" s="46"/>
      <c r="M63" s="46">
        <f>(M52/M51)*100</f>
        <v>17.634779003243054</v>
      </c>
      <c r="N63" s="46">
        <f>(N52/N51)*100</f>
        <v>17.591985181868836</v>
      </c>
      <c r="U63" s="166"/>
      <c r="AB63" s="46">
        <f>(AB52/AB51)*100</f>
        <v>14.955226006069164</v>
      </c>
      <c r="AC63" s="46"/>
      <c r="AD63" s="46"/>
      <c r="AG63" s="42"/>
      <c r="AH63" s="42"/>
      <c r="AI63" s="42"/>
    </row>
    <row r="64" spans="2:35" ht="12.75">
      <c r="B64" s="46">
        <f>(B60/B51*100)</f>
        <v>0.1946817404174975</v>
      </c>
      <c r="C64" s="46"/>
      <c r="M64" s="46">
        <f>(M60/M51*100)</f>
        <v>-0.01834190440644885</v>
      </c>
      <c r="N64" s="46">
        <f>(N60/N51*100)</f>
        <v>0.03866310124185045</v>
      </c>
      <c r="AB64" s="46">
        <f>(AB60/AB51*100)</f>
        <v>0.0037010143107994984</v>
      </c>
      <c r="AC64" s="46"/>
      <c r="AD64" s="46"/>
      <c r="AG64" s="42"/>
      <c r="AH64" s="42"/>
      <c r="AI64" s="42"/>
    </row>
    <row r="65" spans="2:35" ht="12.75">
      <c r="B65" s="46">
        <f>(B56/B51*100)</f>
        <v>39.00355149325437</v>
      </c>
      <c r="C65" s="46"/>
      <c r="M65" s="46">
        <f>(M56/M51*100)</f>
        <v>40.43463990869346</v>
      </c>
      <c r="N65" s="46">
        <f>(N56/N51*100)</f>
        <v>40.23845706677077</v>
      </c>
      <c r="AB65" s="46">
        <f>(AB56/AB51*100)</f>
        <v>35.826035513086104</v>
      </c>
      <c r="AC65" s="46"/>
      <c r="AD65" s="46"/>
      <c r="AG65" s="42"/>
      <c r="AH65" s="42"/>
      <c r="AI65" s="42"/>
    </row>
    <row r="66" spans="2:35" ht="12.75">
      <c r="B66" s="25"/>
      <c r="C66" s="25">
        <f aca="true" t="shared" si="46" ref="C66:AB66">C51/B51-1</f>
        <v>-0.0039411448913856395</v>
      </c>
      <c r="D66" s="25">
        <f t="shared" si="46"/>
        <v>-0.026876642329218048</v>
      </c>
      <c r="E66" s="25">
        <f t="shared" si="46"/>
        <v>-0.0010649190519095297</v>
      </c>
      <c r="F66" s="25">
        <f t="shared" si="46"/>
        <v>-0.005387558567915396</v>
      </c>
      <c r="G66" s="25">
        <f t="shared" si="46"/>
        <v>0.034584680179646554</v>
      </c>
      <c r="H66" s="25">
        <f t="shared" si="46"/>
        <v>0.033969473903730174</v>
      </c>
      <c r="I66" s="25">
        <f t="shared" si="46"/>
        <v>-0.0041532725762736256</v>
      </c>
      <c r="J66" s="25">
        <f t="shared" si="46"/>
        <v>0.006576625177355799</v>
      </c>
      <c r="K66" s="25">
        <f t="shared" si="46"/>
        <v>-0.009131793695790424</v>
      </c>
      <c r="L66" s="25">
        <f t="shared" si="46"/>
        <v>0.009252362101909162</v>
      </c>
      <c r="M66" s="25">
        <f t="shared" si="46"/>
        <v>0.02546941589347984</v>
      </c>
      <c r="N66" s="25">
        <f t="shared" si="46"/>
        <v>0.002039892029861212</v>
      </c>
      <c r="O66" s="25">
        <f t="shared" si="46"/>
        <v>0.024674488675137107</v>
      </c>
      <c r="P66" s="25">
        <f t="shared" si="46"/>
        <v>0.01435733998059252</v>
      </c>
      <c r="Q66" s="25">
        <f t="shared" si="46"/>
        <v>0.004736667600262479</v>
      </c>
      <c r="R66" s="25">
        <f t="shared" si="46"/>
        <v>0.010046851052608385</v>
      </c>
      <c r="S66" s="25">
        <f t="shared" si="46"/>
        <v>-0.011026875800319136</v>
      </c>
      <c r="T66" s="25">
        <f t="shared" si="46"/>
        <v>-0.002732373212663175</v>
      </c>
      <c r="U66" s="25">
        <f>U51/T51-1</f>
        <v>-0.06056609740866403</v>
      </c>
      <c r="V66" s="25">
        <f t="shared" si="46"/>
        <v>0.03921907679962122</v>
      </c>
      <c r="W66" s="25">
        <f t="shared" si="46"/>
        <v>-0.028669139942340216</v>
      </c>
      <c r="X66" s="25">
        <f t="shared" si="46"/>
        <v>-0.01436422177272989</v>
      </c>
      <c r="Y66" s="25">
        <f t="shared" si="46"/>
        <v>-0.011218014817676591</v>
      </c>
      <c r="Z66" s="25">
        <f t="shared" si="46"/>
        <v>-0.03416761550356473</v>
      </c>
      <c r="AA66" s="25">
        <f t="shared" si="46"/>
        <v>0.013916379730930073</v>
      </c>
      <c r="AB66" s="25">
        <f t="shared" si="46"/>
        <v>0.008887365177296713</v>
      </c>
      <c r="AC66" s="25">
        <f aca="true" t="shared" si="47" ref="AC66">AC51/AB51-1</f>
        <v>0.020827239043070822</v>
      </c>
      <c r="AD66" s="25">
        <f>AD51/AC51-1</f>
        <v>-0.005374926606490638</v>
      </c>
      <c r="AE66" s="166">
        <f>AE51/AD51-1</f>
        <v>-0.015310426232490348</v>
      </c>
      <c r="AF66" s="166">
        <f>AF51/AE51-1</f>
        <v>-0.08146154569479502</v>
      </c>
      <c r="AG66" s="166">
        <f>AG51/AF51-1</f>
        <v>0.06042433447108464</v>
      </c>
      <c r="AH66" s="42"/>
      <c r="AI66" s="42"/>
    </row>
    <row r="67" spans="2:35" ht="12.75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>
        <f>U52/T52-1</f>
        <v>-0.1140067870157514</v>
      </c>
      <c r="V67" s="25"/>
      <c r="W67" s="25"/>
      <c r="X67" s="25"/>
      <c r="Y67" s="25"/>
      <c r="Z67" s="25"/>
      <c r="AA67" s="25"/>
      <c r="AB67" s="25"/>
      <c r="AC67" s="25"/>
      <c r="AG67" s="42"/>
      <c r="AH67" s="42"/>
      <c r="AI67" s="42"/>
    </row>
    <row r="68" spans="2:35" ht="12.75">
      <c r="B68" s="25">
        <f>B57/B51</f>
        <v>0.04768886449949478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>
        <f>U55/T55-1</f>
        <v>-0.0600939446210208</v>
      </c>
      <c r="V68" s="25"/>
      <c r="W68" s="25"/>
      <c r="X68" s="25"/>
      <c r="Y68" s="25"/>
      <c r="Z68" s="25"/>
      <c r="AA68" s="25"/>
      <c r="AB68" s="25"/>
      <c r="AC68" s="25"/>
      <c r="AG68" s="42"/>
      <c r="AH68" s="42"/>
      <c r="AI68" s="42"/>
    </row>
    <row r="69" spans="2:35" ht="12.75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>
        <f>U56/T56-1</f>
        <v>-0.06256681838735723</v>
      </c>
      <c r="V69" s="25"/>
      <c r="W69" s="25"/>
      <c r="X69" s="25"/>
      <c r="Y69" s="25"/>
      <c r="Z69" s="25"/>
      <c r="AA69" s="25"/>
      <c r="AB69" s="25"/>
      <c r="AC69" s="25"/>
      <c r="AG69" s="42"/>
      <c r="AH69" s="42"/>
      <c r="AI69" s="42"/>
    </row>
    <row r="70" spans="1:35" ht="15.5">
      <c r="A70" s="122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>
        <f>U57/T57-1</f>
        <v>0.047773212273203525</v>
      </c>
      <c r="V70" s="25"/>
      <c r="W70" s="25"/>
      <c r="X70" s="25"/>
      <c r="Y70" s="25"/>
      <c r="Z70" s="25"/>
      <c r="AA70" s="25"/>
      <c r="AB70" s="25"/>
      <c r="AC70" s="25"/>
      <c r="AG70" s="42"/>
      <c r="AH70" s="42"/>
      <c r="AI70" s="42"/>
    </row>
    <row r="71" spans="1:35" ht="12.5">
      <c r="A71" s="123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>
        <f>U58/T58-1</f>
        <v>0.09961692252307164</v>
      </c>
      <c r="V71" s="25"/>
      <c r="W71" s="25"/>
      <c r="X71" s="25"/>
      <c r="Y71" s="25"/>
      <c r="Z71" s="25"/>
      <c r="AA71" s="25"/>
      <c r="AB71" s="25"/>
      <c r="AC71" s="25"/>
      <c r="AG71" s="42"/>
      <c r="AH71" s="42"/>
      <c r="AI71" s="42"/>
    </row>
    <row r="72" spans="1:35" ht="15.5">
      <c r="A72" s="122" t="s">
        <v>226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>
        <f aca="true" t="shared" si="48" ref="U72:U73">U59/T59-1</f>
        <v>-0.0705277908635571</v>
      </c>
      <c r="V72" s="25"/>
      <c r="W72" s="25"/>
      <c r="X72" s="25"/>
      <c r="Y72" s="25"/>
      <c r="Z72" s="25"/>
      <c r="AA72" s="25"/>
      <c r="AB72" s="25"/>
      <c r="AC72" s="25"/>
      <c r="AG72" s="42"/>
      <c r="AH72" s="42"/>
      <c r="AI72" s="42"/>
    </row>
    <row r="73" spans="1:35" ht="15.5">
      <c r="A73" s="122" t="s">
        <v>227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>
        <f t="shared" si="48"/>
        <v>0.433875902850809</v>
      </c>
      <c r="V73" s="25"/>
      <c r="W73" s="25"/>
      <c r="X73" s="25"/>
      <c r="Y73" s="25"/>
      <c r="Z73" s="25"/>
      <c r="AA73" s="25"/>
      <c r="AB73" s="25"/>
      <c r="AC73" s="25"/>
      <c r="AG73" s="42"/>
      <c r="AH73" s="42"/>
      <c r="AI73" s="42"/>
    </row>
    <row r="74" spans="1:35" ht="12.5">
      <c r="A74" s="123" t="s">
        <v>162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>
        <f>U61/T61-1</f>
        <v>-0.1592134070260952</v>
      </c>
      <c r="V74" s="25"/>
      <c r="W74" s="25"/>
      <c r="X74" s="25"/>
      <c r="Y74" s="25"/>
      <c r="Z74" s="25"/>
      <c r="AA74" s="25"/>
      <c r="AB74" s="25"/>
      <c r="AC74" s="25"/>
      <c r="AG74" s="42"/>
      <c r="AH74" s="42"/>
      <c r="AI74" s="42"/>
    </row>
    <row r="75" spans="2:35" ht="12.75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G75" s="42"/>
      <c r="AH75" s="42"/>
      <c r="AI75" s="42"/>
    </row>
    <row r="76" spans="1:35" ht="12.75">
      <c r="A76" s="69"/>
      <c r="B76" s="70">
        <v>1990</v>
      </c>
      <c r="C76" s="70">
        <v>1991</v>
      </c>
      <c r="D76" s="70">
        <v>1992</v>
      </c>
      <c r="E76" s="70">
        <v>1993</v>
      </c>
      <c r="F76" s="70">
        <v>1994</v>
      </c>
      <c r="G76" s="70">
        <v>1995</v>
      </c>
      <c r="H76" s="70">
        <v>1996</v>
      </c>
      <c r="I76" s="70">
        <v>1997</v>
      </c>
      <c r="J76" s="70">
        <v>1998</v>
      </c>
      <c r="K76" s="70">
        <v>1999</v>
      </c>
      <c r="L76" s="70">
        <v>2000</v>
      </c>
      <c r="M76" s="70">
        <v>2001</v>
      </c>
      <c r="N76" s="70">
        <v>2002</v>
      </c>
      <c r="O76" s="70">
        <v>2003</v>
      </c>
      <c r="P76" s="70">
        <v>2004</v>
      </c>
      <c r="Q76" s="70">
        <v>2005</v>
      </c>
      <c r="R76" s="70">
        <v>2006</v>
      </c>
      <c r="S76" s="70">
        <v>2007</v>
      </c>
      <c r="T76" s="70">
        <v>2008</v>
      </c>
      <c r="U76" s="70">
        <v>2009</v>
      </c>
      <c r="V76" s="70">
        <v>2010</v>
      </c>
      <c r="W76" s="70">
        <v>2011</v>
      </c>
      <c r="X76" s="70">
        <v>2012</v>
      </c>
      <c r="Y76" s="70">
        <v>2013</v>
      </c>
      <c r="Z76" s="70">
        <v>2014</v>
      </c>
      <c r="AA76" s="70">
        <v>2015</v>
      </c>
      <c r="AB76" s="70">
        <v>2016</v>
      </c>
      <c r="AC76" s="70">
        <v>2017</v>
      </c>
      <c r="AD76" s="70">
        <v>2018</v>
      </c>
      <c r="AE76" s="70">
        <v>2019</v>
      </c>
      <c r="AF76" s="70">
        <v>2020</v>
      </c>
      <c r="AG76" s="70">
        <v>2021</v>
      </c>
      <c r="AH76" s="42"/>
      <c r="AI76" s="42"/>
    </row>
    <row r="77" spans="1:60" ht="12.75">
      <c r="A77" s="7" t="str">
        <f>A52</f>
        <v>Solid fossil fuels</v>
      </c>
      <c r="B77" s="193">
        <f aca="true" t="shared" si="49" ref="B77:AB77">B52/1000</f>
        <v>16032.208476</v>
      </c>
      <c r="C77" s="193">
        <f t="shared" si="49"/>
        <v>15151.200238</v>
      </c>
      <c r="D77" s="193">
        <f t="shared" si="49"/>
        <v>14103.791059000001</v>
      </c>
      <c r="E77" s="193">
        <f t="shared" si="49"/>
        <v>13420.207509</v>
      </c>
      <c r="F77" s="193">
        <f t="shared" si="49"/>
        <v>13135.925978</v>
      </c>
      <c r="G77" s="193">
        <f t="shared" si="49"/>
        <v>13020.374475</v>
      </c>
      <c r="H77" s="193">
        <f t="shared" si="49"/>
        <v>13000.979333000001</v>
      </c>
      <c r="I77" s="193">
        <f t="shared" si="49"/>
        <v>12646.711712</v>
      </c>
      <c r="J77" s="193">
        <f t="shared" si="49"/>
        <v>12041.478902</v>
      </c>
      <c r="K77" s="193">
        <f t="shared" si="49"/>
        <v>11420.517487</v>
      </c>
      <c r="L77" s="193">
        <f t="shared" si="49"/>
        <v>11682.329674</v>
      </c>
      <c r="M77" s="193">
        <f t="shared" si="49"/>
        <v>11648.831181</v>
      </c>
      <c r="N77" s="193">
        <f t="shared" si="49"/>
        <v>11644.267984999999</v>
      </c>
      <c r="O77" s="193">
        <f t="shared" si="49"/>
        <v>11950.136390000001</v>
      </c>
      <c r="P77" s="193">
        <f t="shared" si="49"/>
        <v>11886.447746</v>
      </c>
      <c r="Q77" s="193">
        <f t="shared" si="49"/>
        <v>11482.438084000001</v>
      </c>
      <c r="R77" s="193">
        <f t="shared" si="49"/>
        <v>11798.878595</v>
      </c>
      <c r="S77" s="193">
        <f t="shared" si="49"/>
        <v>11837.585355000001</v>
      </c>
      <c r="T77" s="193">
        <f t="shared" si="49"/>
        <v>10948.116333</v>
      </c>
      <c r="U77" s="193">
        <f t="shared" si="49"/>
        <v>9699.956766000001</v>
      </c>
      <c r="V77" s="193">
        <f t="shared" si="49"/>
        <v>10261.045893999999</v>
      </c>
      <c r="W77" s="193">
        <f t="shared" si="49"/>
        <v>10488.017892999998</v>
      </c>
      <c r="X77" s="193">
        <f t="shared" si="49"/>
        <v>10415.284383</v>
      </c>
      <c r="Y77" s="193">
        <f t="shared" si="49"/>
        <v>10254.446315</v>
      </c>
      <c r="Z77" s="193">
        <f t="shared" si="49"/>
        <v>9745.37939</v>
      </c>
      <c r="AA77" s="193">
        <f t="shared" si="49"/>
        <v>9800.432297</v>
      </c>
      <c r="AB77" s="193">
        <f t="shared" si="49"/>
        <v>9402.889245999999</v>
      </c>
      <c r="AC77" s="194">
        <f aca="true" t="shared" si="50" ref="AC77:AE77">AC52/1000</f>
        <v>9159.742676000002</v>
      </c>
      <c r="AD77" s="194">
        <f t="shared" si="50"/>
        <v>8809.992135</v>
      </c>
      <c r="AE77" s="194">
        <f t="shared" si="50"/>
        <v>7201.072427</v>
      </c>
      <c r="AF77" s="194">
        <f>AF52/1000</f>
        <v>5887.873069</v>
      </c>
      <c r="AG77" s="194">
        <f aca="true" t="shared" si="51" ref="AG77">AG52/1000</f>
        <v>6814.281551</v>
      </c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</row>
    <row r="78" spans="1:60" ht="12.75">
      <c r="A78" s="143" t="s">
        <v>97</v>
      </c>
      <c r="B78" s="193">
        <f aca="true" t="shared" si="52" ref="B78:AB78">B53/1000</f>
        <v>126.232625</v>
      </c>
      <c r="C78" s="193">
        <f t="shared" si="52"/>
        <v>142.279383</v>
      </c>
      <c r="D78" s="193">
        <f t="shared" si="52"/>
        <v>142.468481</v>
      </c>
      <c r="E78" s="193">
        <f t="shared" si="52"/>
        <v>134.705345</v>
      </c>
      <c r="F78" s="193">
        <f t="shared" si="52"/>
        <v>141.954357</v>
      </c>
      <c r="G78" s="193">
        <f t="shared" si="52"/>
        <v>130.55420900000001</v>
      </c>
      <c r="H78" s="193">
        <f t="shared" si="52"/>
        <v>149.61630499999998</v>
      </c>
      <c r="I78" s="193">
        <f t="shared" si="52"/>
        <v>157.46943299999998</v>
      </c>
      <c r="J78" s="193">
        <f t="shared" si="52"/>
        <v>142.862123</v>
      </c>
      <c r="K78" s="193">
        <f t="shared" si="52"/>
        <v>113.132322</v>
      </c>
      <c r="L78" s="193">
        <f t="shared" si="52"/>
        <v>105.90004499999999</v>
      </c>
      <c r="M78" s="193">
        <f t="shared" si="52"/>
        <v>137.702209</v>
      </c>
      <c r="N78" s="193">
        <f t="shared" si="52"/>
        <v>155.865733</v>
      </c>
      <c r="O78" s="193">
        <f t="shared" si="52"/>
        <v>147.446874</v>
      </c>
      <c r="P78" s="193">
        <f t="shared" si="52"/>
        <v>125.469038</v>
      </c>
      <c r="Q78" s="193">
        <f t="shared" si="52"/>
        <v>116.977924</v>
      </c>
      <c r="R78" s="193">
        <f t="shared" si="52"/>
        <v>138.918193</v>
      </c>
      <c r="S78" s="193">
        <f t="shared" si="52"/>
        <v>152.178786</v>
      </c>
      <c r="T78" s="193">
        <f t="shared" si="52"/>
        <v>145.131557</v>
      </c>
      <c r="U78" s="193">
        <f t="shared" si="52"/>
        <v>136.69034</v>
      </c>
      <c r="V78" s="193">
        <f t="shared" si="52"/>
        <v>140.12703299999998</v>
      </c>
      <c r="W78" s="193">
        <f t="shared" si="52"/>
        <v>132.091462</v>
      </c>
      <c r="X78" s="193">
        <f t="shared" si="52"/>
        <v>125.95025100000001</v>
      </c>
      <c r="Y78" s="193">
        <f t="shared" si="52"/>
        <v>86.330151</v>
      </c>
      <c r="Z78" s="193">
        <f t="shared" si="52"/>
        <v>98.164125</v>
      </c>
      <c r="AA78" s="193">
        <f t="shared" si="52"/>
        <v>98.112801</v>
      </c>
      <c r="AB78" s="193">
        <f t="shared" si="52"/>
        <v>97.67201</v>
      </c>
      <c r="AC78" s="193">
        <f aca="true" t="shared" si="53" ref="AC78:AE78">AC53/1000</f>
        <v>91.164552</v>
      </c>
      <c r="AD78" s="193">
        <f t="shared" si="53"/>
        <v>98.958722</v>
      </c>
      <c r="AE78" s="194">
        <f t="shared" si="53"/>
        <v>96.469932</v>
      </c>
      <c r="AF78" s="194">
        <f aca="true" t="shared" si="54" ref="AF78:AG78">AF53/1000</f>
        <v>72.937688</v>
      </c>
      <c r="AG78" s="194">
        <f t="shared" si="54"/>
        <v>57.353680999999995</v>
      </c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</row>
    <row r="79" spans="1:60" ht="12.75">
      <c r="A79" s="143" t="s">
        <v>98</v>
      </c>
      <c r="B79" s="193">
        <f aca="true" t="shared" si="55" ref="B79:AB79">B54/1000</f>
        <v>277.394475</v>
      </c>
      <c r="C79" s="193">
        <f t="shared" si="55"/>
        <v>251.947517</v>
      </c>
      <c r="D79" s="193">
        <f t="shared" si="55"/>
        <v>174.010482</v>
      </c>
      <c r="E79" s="193">
        <f t="shared" si="55"/>
        <v>144.553696</v>
      </c>
      <c r="F79" s="193">
        <f t="shared" si="55"/>
        <v>162.366348</v>
      </c>
      <c r="G79" s="193">
        <f t="shared" si="55"/>
        <v>149.62335000000002</v>
      </c>
      <c r="H79" s="193">
        <f t="shared" si="55"/>
        <v>149.313649</v>
      </c>
      <c r="I79" s="193">
        <f t="shared" si="55"/>
        <v>145.600863</v>
      </c>
      <c r="J79" s="193">
        <f t="shared" si="55"/>
        <v>125.28345</v>
      </c>
      <c r="K79" s="193">
        <f t="shared" si="55"/>
        <v>119.316501</v>
      </c>
      <c r="L79" s="193">
        <f t="shared" si="55"/>
        <v>119.438374</v>
      </c>
      <c r="M79" s="193">
        <f t="shared" si="55"/>
        <v>119.241772</v>
      </c>
      <c r="N79" s="193">
        <f t="shared" si="55"/>
        <v>112.11861400000001</v>
      </c>
      <c r="O79" s="193">
        <f t="shared" si="55"/>
        <v>126.281345</v>
      </c>
      <c r="P79" s="193">
        <f t="shared" si="55"/>
        <v>139.074319</v>
      </c>
      <c r="Q79" s="193">
        <f t="shared" si="55"/>
        <v>140.922742</v>
      </c>
      <c r="R79" s="193">
        <f t="shared" si="55"/>
        <v>137.453492</v>
      </c>
      <c r="S79" s="193">
        <f t="shared" si="55"/>
        <v>177.089152</v>
      </c>
      <c r="T79" s="193">
        <f t="shared" si="55"/>
        <v>140.90722200000002</v>
      </c>
      <c r="U79" s="193">
        <f t="shared" si="55"/>
        <v>104.208438</v>
      </c>
      <c r="V79" s="193">
        <f t="shared" si="55"/>
        <v>172.06878899999998</v>
      </c>
      <c r="W79" s="193">
        <f t="shared" si="55"/>
        <v>170.938166</v>
      </c>
      <c r="X79" s="193">
        <f t="shared" si="55"/>
        <v>143.77311600000002</v>
      </c>
      <c r="Y79" s="193">
        <f t="shared" si="55"/>
        <v>171.588256</v>
      </c>
      <c r="Z79" s="193">
        <f t="shared" si="55"/>
        <v>164.62990100000002</v>
      </c>
      <c r="AA79" s="193">
        <f t="shared" si="55"/>
        <v>133.19286799999998</v>
      </c>
      <c r="AB79" s="193">
        <f t="shared" si="55"/>
        <v>176.75805499999998</v>
      </c>
      <c r="AC79" s="193">
        <f aca="true" t="shared" si="56" ref="AC79:AE79">AC54/1000</f>
        <v>182.072316</v>
      </c>
      <c r="AD79" s="193">
        <f t="shared" si="56"/>
        <v>174.769889</v>
      </c>
      <c r="AE79" s="194">
        <f t="shared" si="56"/>
        <v>127.56017299999999</v>
      </c>
      <c r="AF79" s="194">
        <f aca="true" t="shared" si="57" ref="AF79:AG79">AF54/1000</f>
        <v>104.364049</v>
      </c>
      <c r="AG79" s="194">
        <f t="shared" si="57"/>
        <v>114.130003</v>
      </c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</row>
    <row r="80" spans="1:60" ht="12.75">
      <c r="A80" s="7" t="str">
        <f aca="true" t="shared" si="58" ref="A80:A86">A55</f>
        <v>Natural gas</v>
      </c>
      <c r="B80" s="193">
        <f aca="true" t="shared" si="59" ref="B80:AB80">B55/1000</f>
        <v>10458.333695000001</v>
      </c>
      <c r="C80" s="193">
        <f t="shared" si="59"/>
        <v>10711.535232</v>
      </c>
      <c r="D80" s="193">
        <f t="shared" si="59"/>
        <v>10351.613061</v>
      </c>
      <c r="E80" s="193">
        <f t="shared" si="59"/>
        <v>10538.044526</v>
      </c>
      <c r="F80" s="193">
        <f t="shared" si="59"/>
        <v>10426.370549000001</v>
      </c>
      <c r="G80" s="193">
        <f t="shared" si="59"/>
        <v>11327.638791</v>
      </c>
      <c r="H80" s="193">
        <f t="shared" si="59"/>
        <v>12289.680567</v>
      </c>
      <c r="I80" s="193">
        <f t="shared" si="59"/>
        <v>11962.939379000001</v>
      </c>
      <c r="J80" s="193">
        <f t="shared" si="59"/>
        <v>12310.669758</v>
      </c>
      <c r="K80" s="193">
        <f t="shared" si="59"/>
        <v>12587.489081</v>
      </c>
      <c r="L80" s="193">
        <f t="shared" si="59"/>
        <v>12920.356119999999</v>
      </c>
      <c r="M80" s="193">
        <f t="shared" si="59"/>
        <v>13383.333913</v>
      </c>
      <c r="N80" s="193">
        <f t="shared" si="59"/>
        <v>13479.571177</v>
      </c>
      <c r="O80" s="193">
        <f t="shared" si="59"/>
        <v>14177.321672</v>
      </c>
      <c r="P80" s="193">
        <f t="shared" si="59"/>
        <v>14551.071069</v>
      </c>
      <c r="Q80" s="193">
        <f t="shared" si="59"/>
        <v>15060.384294</v>
      </c>
      <c r="R80" s="193">
        <f t="shared" si="59"/>
        <v>15037.858416</v>
      </c>
      <c r="S80" s="193">
        <f t="shared" si="59"/>
        <v>14780.96958</v>
      </c>
      <c r="T80" s="193">
        <f t="shared" si="59"/>
        <v>15042.436966</v>
      </c>
      <c r="U80" s="193">
        <f t="shared" si="59"/>
        <v>14138.477592</v>
      </c>
      <c r="V80" s="193">
        <f t="shared" si="59"/>
        <v>15191.479051999999</v>
      </c>
      <c r="W80" s="193">
        <f t="shared" si="59"/>
        <v>13963.700492</v>
      </c>
      <c r="X80" s="193">
        <f t="shared" si="59"/>
        <v>13708.334165999999</v>
      </c>
      <c r="Y80" s="193">
        <f t="shared" si="59"/>
        <v>13455.707397</v>
      </c>
      <c r="Z80" s="193">
        <f t="shared" si="59"/>
        <v>11870.448831</v>
      </c>
      <c r="AA80" s="193">
        <f t="shared" si="59"/>
        <v>12396.362258</v>
      </c>
      <c r="AB80" s="193">
        <f t="shared" si="59"/>
        <v>13119.550059000001</v>
      </c>
      <c r="AC80" s="193">
        <f aca="true" t="shared" si="60" ref="AC80:AE80">AC55/1000</f>
        <v>13860.223269</v>
      </c>
      <c r="AD80" s="193">
        <f t="shared" si="60"/>
        <v>13602.673312</v>
      </c>
      <c r="AE80" s="194">
        <f t="shared" si="60"/>
        <v>14034.158503</v>
      </c>
      <c r="AF80" s="194">
        <f aca="true" t="shared" si="61" ref="AF80:AG80">AF55/1000</f>
        <v>13698.148677</v>
      </c>
      <c r="AG80" s="194">
        <f t="shared" si="61"/>
        <v>14247.347812999998</v>
      </c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</row>
    <row r="81" spans="1:60" ht="12.75">
      <c r="A81" s="12" t="str">
        <f t="shared" si="58"/>
        <v>Oil and petroleum products (excluding biofuel portion)</v>
      </c>
      <c r="B81" s="194">
        <f aca="true" t="shared" si="62" ref="B81:AB81">B56/1000</f>
        <v>24328.814728999998</v>
      </c>
      <c r="C81" s="194">
        <f t="shared" si="62"/>
        <v>24489.174616</v>
      </c>
      <c r="D81" s="194">
        <f t="shared" si="62"/>
        <v>24192.66201</v>
      </c>
      <c r="E81" s="194">
        <f t="shared" si="62"/>
        <v>24234.266618</v>
      </c>
      <c r="F81" s="194">
        <f t="shared" si="62"/>
        <v>24283.167118999998</v>
      </c>
      <c r="G81" s="194">
        <f t="shared" si="62"/>
        <v>25240.535978</v>
      </c>
      <c r="H81" s="194">
        <f t="shared" si="62"/>
        <v>25878.025289999998</v>
      </c>
      <c r="I81" s="194">
        <f t="shared" si="62"/>
        <v>26029.932741</v>
      </c>
      <c r="J81" s="194">
        <f t="shared" si="62"/>
        <v>26719.640378</v>
      </c>
      <c r="K81" s="194">
        <f t="shared" si="62"/>
        <v>26303.451217</v>
      </c>
      <c r="L81" s="194">
        <f t="shared" si="62"/>
        <v>25967.590699</v>
      </c>
      <c r="M81" s="194">
        <f t="shared" si="62"/>
        <v>26709.509320999998</v>
      </c>
      <c r="N81" s="194">
        <f t="shared" si="62"/>
        <v>26634.13893</v>
      </c>
      <c r="O81" s="194">
        <f t="shared" si="62"/>
        <v>26893.359852</v>
      </c>
      <c r="P81" s="194">
        <f t="shared" si="62"/>
        <v>27084.510577</v>
      </c>
      <c r="Q81" s="194">
        <f t="shared" si="62"/>
        <v>27039.33005</v>
      </c>
      <c r="R81" s="194">
        <f t="shared" si="62"/>
        <v>27097.629346</v>
      </c>
      <c r="S81" s="194">
        <f t="shared" si="62"/>
        <v>26469.735052</v>
      </c>
      <c r="T81" s="194">
        <f t="shared" si="62"/>
        <v>26331.494511999997</v>
      </c>
      <c r="U81" s="194">
        <f t="shared" si="62"/>
        <v>24684.016677</v>
      </c>
      <c r="V81" s="194">
        <f t="shared" si="62"/>
        <v>24516.196760000003</v>
      </c>
      <c r="W81" s="194">
        <f t="shared" si="62"/>
        <v>23879.320548</v>
      </c>
      <c r="X81" s="194">
        <f t="shared" si="62"/>
        <v>22814.008424</v>
      </c>
      <c r="Y81" s="194">
        <f t="shared" si="62"/>
        <v>22208.179219</v>
      </c>
      <c r="Z81" s="194">
        <f t="shared" si="62"/>
        <v>21995.206140000002</v>
      </c>
      <c r="AA81" s="194">
        <f t="shared" si="62"/>
        <v>22267.757859</v>
      </c>
      <c r="AB81" s="194">
        <f t="shared" si="62"/>
        <v>22525.118906</v>
      </c>
      <c r="AC81" s="194">
        <f aca="true" t="shared" si="63" ref="AC81:AE81">AC56/1000</f>
        <v>23113.987662</v>
      </c>
      <c r="AD81" s="194">
        <f t="shared" si="63"/>
        <v>22906.548524</v>
      </c>
      <c r="AE81" s="194">
        <f t="shared" si="63"/>
        <v>22823.397370000002</v>
      </c>
      <c r="AF81" s="194">
        <f aca="true" t="shared" si="64" ref="AF81:AG81">AF56/1000</f>
        <v>19919.356600000003</v>
      </c>
      <c r="AG81" s="194">
        <f t="shared" si="64"/>
        <v>20965.254095</v>
      </c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</row>
    <row r="82" spans="1:60" ht="12.75">
      <c r="A82" s="8" t="str">
        <f t="shared" si="58"/>
        <v>Renewables and biofuels</v>
      </c>
      <c r="B82" s="195">
        <f aca="true" t="shared" si="65" ref="B82:AB82">B57/1000</f>
        <v>2974.635654</v>
      </c>
      <c r="C82" s="195">
        <f t="shared" si="65"/>
        <v>3102.612264</v>
      </c>
      <c r="D82" s="195">
        <f t="shared" si="65"/>
        <v>3169.8871</v>
      </c>
      <c r="E82" s="195">
        <f t="shared" si="65"/>
        <v>3361.342263</v>
      </c>
      <c r="F82" s="195">
        <f t="shared" si="65"/>
        <v>3379.1469279999997</v>
      </c>
      <c r="G82" s="195">
        <f t="shared" si="65"/>
        <v>3467.686898</v>
      </c>
      <c r="H82" s="195">
        <f t="shared" si="65"/>
        <v>3628.433328</v>
      </c>
      <c r="I82" s="195">
        <f t="shared" si="65"/>
        <v>3762.6646060000003</v>
      </c>
      <c r="J82" s="195">
        <f t="shared" si="65"/>
        <v>3863.267903</v>
      </c>
      <c r="K82" s="195">
        <f t="shared" si="65"/>
        <v>3875.144104</v>
      </c>
      <c r="L82" s="195">
        <f t="shared" si="65"/>
        <v>4034.501209</v>
      </c>
      <c r="M82" s="195">
        <f t="shared" si="65"/>
        <v>4171.571844</v>
      </c>
      <c r="N82" s="195">
        <f t="shared" si="65"/>
        <v>4099.23557</v>
      </c>
      <c r="O82" s="195">
        <f t="shared" si="65"/>
        <v>4455.2492520000005</v>
      </c>
      <c r="P82" s="195">
        <f t="shared" si="65"/>
        <v>4713.507928</v>
      </c>
      <c r="Q82" s="195">
        <f t="shared" si="65"/>
        <v>5020.818606</v>
      </c>
      <c r="R82" s="195">
        <f t="shared" si="65"/>
        <v>5356.058028</v>
      </c>
      <c r="S82" s="195">
        <f t="shared" si="65"/>
        <v>5777.044338000001</v>
      </c>
      <c r="T82" s="195">
        <f t="shared" si="65"/>
        <v>6223.525567</v>
      </c>
      <c r="U82" s="195">
        <f t="shared" si="65"/>
        <v>6520.843375</v>
      </c>
      <c r="V82" s="195">
        <f t="shared" si="65"/>
        <v>7255.126534</v>
      </c>
      <c r="W82" s="195">
        <f t="shared" si="65"/>
        <v>7139.397242999999</v>
      </c>
      <c r="X82" s="195">
        <f t="shared" si="65"/>
        <v>7892.830617</v>
      </c>
      <c r="Y82" s="195">
        <f t="shared" si="65"/>
        <v>8288.244805</v>
      </c>
      <c r="Z82" s="195">
        <f t="shared" si="65"/>
        <v>8299.674103</v>
      </c>
      <c r="AA82" s="195">
        <f t="shared" si="65"/>
        <v>8540.003684000001</v>
      </c>
      <c r="AB82" s="195">
        <f t="shared" si="65"/>
        <v>8677.5062</v>
      </c>
      <c r="AC82" s="195">
        <f aca="true" t="shared" si="66" ref="AC82:AE82">AC57/1000</f>
        <v>9005.946578</v>
      </c>
      <c r="AD82" s="195">
        <f t="shared" si="66"/>
        <v>9411.186655</v>
      </c>
      <c r="AE82" s="194">
        <f t="shared" si="66"/>
        <v>9715.763301</v>
      </c>
      <c r="AF82" s="194">
        <f aca="true" t="shared" si="67" ref="AF82:AG82">AF57/1000</f>
        <v>10024.905906</v>
      </c>
      <c r="AG82" s="194">
        <f t="shared" si="67"/>
        <v>10535.361396</v>
      </c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</row>
    <row r="83" spans="1:60" ht="12.75">
      <c r="A83" s="7" t="str">
        <f t="shared" si="58"/>
        <v>Non-renewable waste</v>
      </c>
      <c r="B83" s="193">
        <f aca="true" t="shared" si="68" ref="B83:AB83">B58/1000</f>
        <v>155.929</v>
      </c>
      <c r="C83" s="193">
        <f t="shared" si="68"/>
        <v>163.982</v>
      </c>
      <c r="D83" s="193">
        <f t="shared" si="68"/>
        <v>183.31</v>
      </c>
      <c r="E83" s="193">
        <f t="shared" si="68"/>
        <v>182.224</v>
      </c>
      <c r="F83" s="193">
        <f t="shared" si="68"/>
        <v>198.574</v>
      </c>
      <c r="G83" s="193">
        <f t="shared" si="68"/>
        <v>229.997</v>
      </c>
      <c r="H83" s="193">
        <f t="shared" si="68"/>
        <v>233.525</v>
      </c>
      <c r="I83" s="193">
        <f t="shared" si="68"/>
        <v>240.429</v>
      </c>
      <c r="J83" s="193">
        <f t="shared" si="68"/>
        <v>235.545</v>
      </c>
      <c r="K83" s="193">
        <f t="shared" si="68"/>
        <v>232.559</v>
      </c>
      <c r="L83" s="193">
        <f t="shared" si="68"/>
        <v>245.911384</v>
      </c>
      <c r="M83" s="193">
        <f t="shared" si="68"/>
        <v>271.92995299999995</v>
      </c>
      <c r="N83" s="193">
        <f t="shared" si="68"/>
        <v>265.19257799999997</v>
      </c>
      <c r="O83" s="193">
        <f t="shared" si="68"/>
        <v>253.390492</v>
      </c>
      <c r="P83" s="193">
        <f t="shared" si="68"/>
        <v>274.400277</v>
      </c>
      <c r="Q83" s="193">
        <f t="shared" si="68"/>
        <v>300.824402</v>
      </c>
      <c r="R83" s="193">
        <f t="shared" si="68"/>
        <v>331.311326</v>
      </c>
      <c r="S83" s="193">
        <f t="shared" si="68"/>
        <v>351.210673</v>
      </c>
      <c r="T83" s="193">
        <f t="shared" si="68"/>
        <v>381.082441</v>
      </c>
      <c r="U83" s="193">
        <f t="shared" si="68"/>
        <v>419.044701</v>
      </c>
      <c r="V83" s="193">
        <f t="shared" si="68"/>
        <v>447.072762</v>
      </c>
      <c r="W83" s="193">
        <f t="shared" si="68"/>
        <v>475.003539</v>
      </c>
      <c r="X83" s="193">
        <f t="shared" si="68"/>
        <v>479.984403</v>
      </c>
      <c r="Y83" s="193">
        <f t="shared" si="68"/>
        <v>500.104559</v>
      </c>
      <c r="Z83" s="193">
        <f t="shared" si="68"/>
        <v>523.54482</v>
      </c>
      <c r="AA83" s="193">
        <f t="shared" si="68"/>
        <v>534.159299</v>
      </c>
      <c r="AB83" s="193">
        <f t="shared" si="68"/>
        <v>575.9258440000001</v>
      </c>
      <c r="AC83" s="193">
        <f aca="true" t="shared" si="69" ref="AC83:AE83">AC58/1000</f>
        <v>578.94088</v>
      </c>
      <c r="AD83" s="193">
        <f t="shared" si="69"/>
        <v>582.279868</v>
      </c>
      <c r="AE83" s="194">
        <f t="shared" si="69"/>
        <v>592.3229570000001</v>
      </c>
      <c r="AF83" s="194">
        <f aca="true" t="shared" si="70" ref="AF83:AG83">AF58/1000</f>
        <v>601.362397</v>
      </c>
      <c r="AG83" s="194">
        <f t="shared" si="70"/>
        <v>606.8779159999999</v>
      </c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</row>
    <row r="84" spans="1:60" ht="12.75">
      <c r="A84" s="7" t="str">
        <f t="shared" si="58"/>
        <v>Nuclear heat</v>
      </c>
      <c r="B84" s="193">
        <f aca="true" t="shared" si="71" ref="B84:O84">B59/1000</f>
        <v>7895.4762</v>
      </c>
      <c r="C84" s="193">
        <f t="shared" si="71"/>
        <v>8099.946599999999</v>
      </c>
      <c r="D84" s="193">
        <f t="shared" si="71"/>
        <v>8116.0307999999995</v>
      </c>
      <c r="E84" s="193">
        <f t="shared" si="71"/>
        <v>8356.761</v>
      </c>
      <c r="F84" s="193">
        <f t="shared" si="71"/>
        <v>8330.8596</v>
      </c>
      <c r="G84" s="193">
        <f t="shared" si="71"/>
        <v>8563.3266</v>
      </c>
      <c r="H84" s="193">
        <f t="shared" si="71"/>
        <v>8990.8284</v>
      </c>
      <c r="I84" s="193">
        <f t="shared" si="71"/>
        <v>9079.330800000002</v>
      </c>
      <c r="J84" s="193">
        <f t="shared" si="71"/>
        <v>9010.857</v>
      </c>
      <c r="K84" s="193">
        <f t="shared" si="71"/>
        <v>9171.373800000001</v>
      </c>
      <c r="L84" s="193">
        <f t="shared" si="71"/>
        <v>9296.847</v>
      </c>
      <c r="M84" s="193">
        <f t="shared" si="71"/>
        <v>9616.6626</v>
      </c>
      <c r="N84" s="193">
        <f t="shared" si="71"/>
        <v>9761.8614</v>
      </c>
      <c r="O84" s="193">
        <f t="shared" si="71"/>
        <v>9814.276199999998</v>
      </c>
      <c r="P84" s="193">
        <f>P59/1000</f>
        <v>10046.7474</v>
      </c>
      <c r="Q84" s="193">
        <f aca="true" t="shared" si="72" ref="Q84:AE84">Q59/1000</f>
        <v>9913.2648</v>
      </c>
      <c r="R84" s="193">
        <f t="shared" si="72"/>
        <v>9895.4778</v>
      </c>
      <c r="S84" s="193">
        <f t="shared" si="72"/>
        <v>9439.366199999999</v>
      </c>
      <c r="T84" s="193">
        <f t="shared" si="72"/>
        <v>9574.0062</v>
      </c>
      <c r="U84" s="193">
        <f t="shared" si="72"/>
        <v>8898.772693</v>
      </c>
      <c r="V84" s="193">
        <f t="shared" si="72"/>
        <v>9195.080199</v>
      </c>
      <c r="W84" s="193">
        <f t="shared" si="72"/>
        <v>9016.102699</v>
      </c>
      <c r="X84" s="193">
        <f t="shared" si="72"/>
        <v>8724.135468</v>
      </c>
      <c r="Y84" s="193">
        <f t="shared" si="72"/>
        <v>8646.330093</v>
      </c>
      <c r="Z84" s="193">
        <f t="shared" si="72"/>
        <v>8748.994582000001</v>
      </c>
      <c r="AA84" s="193">
        <f t="shared" si="72"/>
        <v>8531.930193</v>
      </c>
      <c r="AB84" s="193">
        <f t="shared" si="72"/>
        <v>8250.206291</v>
      </c>
      <c r="AC84" s="193">
        <f t="shared" si="72"/>
        <v>8160.025344</v>
      </c>
      <c r="AD84" s="193">
        <f t="shared" si="72"/>
        <v>8174.6270190000005</v>
      </c>
      <c r="AE84" s="194">
        <f t="shared" si="72"/>
        <v>8213.702811</v>
      </c>
      <c r="AF84" s="194">
        <f aca="true" t="shared" si="73" ref="AF84:AG84">AF59/1000</f>
        <v>7334.274183</v>
      </c>
      <c r="AG84" s="194">
        <f t="shared" si="73"/>
        <v>7815.185829</v>
      </c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</row>
    <row r="85" spans="1:60" ht="12.75">
      <c r="A85" s="7" t="str">
        <f t="shared" si="58"/>
        <v>Electricity</v>
      </c>
      <c r="B85" s="193">
        <f aca="true" t="shared" si="74" ref="B85:O85">B60/1000</f>
        <v>121.43448</v>
      </c>
      <c r="C85" s="193">
        <f t="shared" si="74"/>
        <v>12.31884</v>
      </c>
      <c r="D85" s="193">
        <f t="shared" si="74"/>
        <v>19.3356</v>
      </c>
      <c r="E85" s="193">
        <f t="shared" si="74"/>
        <v>19.418400000000002</v>
      </c>
      <c r="F85" s="193">
        <f t="shared" si="74"/>
        <v>10.35</v>
      </c>
      <c r="G85" s="193">
        <f t="shared" si="74"/>
        <v>15.508799999999999</v>
      </c>
      <c r="H85" s="193">
        <f t="shared" si="74"/>
        <v>-65.052</v>
      </c>
      <c r="I85" s="193">
        <f t="shared" si="74"/>
        <v>-37.004400000000004</v>
      </c>
      <c r="J85" s="193">
        <f t="shared" si="74"/>
        <v>-41.731199999999994</v>
      </c>
      <c r="K85" s="193">
        <f t="shared" si="74"/>
        <v>-3.4596</v>
      </c>
      <c r="L85" s="193">
        <f t="shared" si="74"/>
        <v>31.851086</v>
      </c>
      <c r="M85" s="193">
        <f t="shared" si="74"/>
        <v>-12.11593</v>
      </c>
      <c r="N85" s="193">
        <f t="shared" si="74"/>
        <v>25.591399000000003</v>
      </c>
      <c r="O85" s="193">
        <f t="shared" si="74"/>
        <v>-7.431232</v>
      </c>
      <c r="P85" s="193">
        <f>P60/1000</f>
        <v>-42.545779</v>
      </c>
      <c r="Q85" s="193">
        <f aca="true" t="shared" si="75" ref="Q85:AE85">Q60/1000</f>
        <v>26.477528</v>
      </c>
      <c r="R85" s="193">
        <f t="shared" si="75"/>
        <v>1.631844</v>
      </c>
      <c r="S85" s="193">
        <f t="shared" si="75"/>
        <v>38.172535</v>
      </c>
      <c r="T85" s="193">
        <f t="shared" si="75"/>
        <v>43.391859</v>
      </c>
      <c r="U85" s="193">
        <f t="shared" si="75"/>
        <v>62.218540999999995</v>
      </c>
      <c r="V85" s="193">
        <f t="shared" si="75"/>
        <v>17.637805</v>
      </c>
      <c r="W85" s="193">
        <f t="shared" si="75"/>
        <v>3.479069</v>
      </c>
      <c r="X85" s="193">
        <f t="shared" si="75"/>
        <v>24.428228999999998</v>
      </c>
      <c r="Y85" s="193">
        <f t="shared" si="75"/>
        <v>-6.553246</v>
      </c>
      <c r="Z85" s="193">
        <f t="shared" si="75"/>
        <v>-18.084363</v>
      </c>
      <c r="AA85" s="193">
        <f t="shared" si="75"/>
        <v>-24.030382000000003</v>
      </c>
      <c r="AB85" s="193">
        <f t="shared" si="75"/>
        <v>2.326961</v>
      </c>
      <c r="AC85" s="193">
        <f t="shared" si="75"/>
        <v>-16.472484</v>
      </c>
      <c r="AD85" s="193">
        <f t="shared" si="75"/>
        <v>31.861875</v>
      </c>
      <c r="AE85" s="194">
        <f t="shared" si="75"/>
        <v>10.601004000000001</v>
      </c>
      <c r="AF85" s="194">
        <f aca="true" t="shared" si="76" ref="AF85:AG85">AF60/1000</f>
        <v>50.264269</v>
      </c>
      <c r="AG85" s="194">
        <f t="shared" si="76"/>
        <v>26.342712</v>
      </c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</row>
    <row r="86" spans="1:60" ht="12.75">
      <c r="A86" s="10" t="str">
        <f t="shared" si="58"/>
        <v>Heat</v>
      </c>
      <c r="B86" s="196">
        <f aca="true" t="shared" si="77" ref="B86:O86">B61/1000</f>
        <v>3.8266</v>
      </c>
      <c r="C86" s="196">
        <f t="shared" si="77"/>
        <v>3.6278</v>
      </c>
      <c r="D86" s="196">
        <f t="shared" si="77"/>
        <v>3.8954</v>
      </c>
      <c r="E86" s="196">
        <f t="shared" si="77"/>
        <v>2.0674</v>
      </c>
      <c r="F86" s="196">
        <f t="shared" si="77"/>
        <v>1.6624</v>
      </c>
      <c r="G86" s="196">
        <f t="shared" si="77"/>
        <v>2.7158</v>
      </c>
      <c r="H86" s="196">
        <f t="shared" si="77"/>
        <v>3.7438000000000002</v>
      </c>
      <c r="I86" s="196">
        <f t="shared" si="77"/>
        <v>4.135800000000001</v>
      </c>
      <c r="J86" s="196">
        <f t="shared" si="77"/>
        <v>5.1894</v>
      </c>
      <c r="K86" s="196">
        <f t="shared" si="77"/>
        <v>5.332</v>
      </c>
      <c r="L86" s="196">
        <f t="shared" si="77"/>
        <v>10.661</v>
      </c>
      <c r="M86" s="196">
        <f t="shared" si="77"/>
        <v>9.342</v>
      </c>
      <c r="N86" s="196">
        <f t="shared" si="77"/>
        <v>12.912600000000001</v>
      </c>
      <c r="O86" s="196">
        <f t="shared" si="77"/>
        <v>13.9482</v>
      </c>
      <c r="P86" s="196">
        <f>P61/1000</f>
        <v>19.0684</v>
      </c>
      <c r="Q86" s="196">
        <f aca="true" t="shared" si="78" ref="Q86:AE86">Q61/1000</f>
        <v>22.184624</v>
      </c>
      <c r="R86" s="196">
        <f t="shared" si="78"/>
        <v>22.880755</v>
      </c>
      <c r="S86" s="196">
        <f t="shared" si="78"/>
        <v>24.870629</v>
      </c>
      <c r="T86" s="196">
        <f t="shared" si="78"/>
        <v>29.464133</v>
      </c>
      <c r="U86" s="196">
        <f t="shared" si="78"/>
        <v>24.773048</v>
      </c>
      <c r="V86" s="196">
        <f t="shared" si="78"/>
        <v>30.210279999999997</v>
      </c>
      <c r="W86" s="196">
        <f t="shared" si="78"/>
        <v>30.681107</v>
      </c>
      <c r="X86" s="196">
        <f t="shared" si="78"/>
        <v>32.037686</v>
      </c>
      <c r="Y86" s="196">
        <f t="shared" si="78"/>
        <v>34.389158</v>
      </c>
      <c r="Z86" s="196">
        <f t="shared" si="78"/>
        <v>36.424266</v>
      </c>
      <c r="AA86" s="196">
        <f t="shared" si="78"/>
        <v>41.822597</v>
      </c>
      <c r="AB86" s="196">
        <f t="shared" si="78"/>
        <v>45.648222000000004</v>
      </c>
      <c r="AC86" s="196">
        <f t="shared" si="78"/>
        <v>47.454534</v>
      </c>
      <c r="AD86" s="196">
        <f t="shared" si="78"/>
        <v>45.207953</v>
      </c>
      <c r="AE86" s="197">
        <f t="shared" si="78"/>
        <v>45.668864</v>
      </c>
      <c r="AF86" s="197">
        <f aca="true" t="shared" si="79" ref="AF86:AG86">AF61/1000</f>
        <v>46.499301</v>
      </c>
      <c r="AG86" s="197">
        <f t="shared" si="79"/>
        <v>46.75138</v>
      </c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</row>
    <row r="87" spans="1:35" ht="12">
      <c r="A87" s="63" t="s">
        <v>93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G87" s="42"/>
      <c r="AH87" s="42"/>
      <c r="AI87" s="42"/>
    </row>
    <row r="88" spans="2:35" ht="12.75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G88" s="42"/>
      <c r="AH88" s="42"/>
      <c r="AI88" s="42"/>
    </row>
    <row r="89" spans="2:35" ht="12.75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G89" s="42"/>
      <c r="AH89" s="42"/>
      <c r="AI89" s="42"/>
    </row>
    <row r="90" spans="2:35" ht="12.75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G90" s="42"/>
      <c r="AH90" s="42"/>
      <c r="AI90" s="42"/>
    </row>
    <row r="91" spans="2:35" ht="12.75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G91" s="42"/>
      <c r="AH91" s="42"/>
      <c r="AI91" s="42"/>
    </row>
    <row r="93" spans="1:2" ht="12.75">
      <c r="A93" s="57" t="s">
        <v>87</v>
      </c>
      <c r="B93" s="57" t="s">
        <v>95</v>
      </c>
    </row>
    <row r="94" spans="1:2" ht="12.5">
      <c r="A94" s="1" t="s">
        <v>3</v>
      </c>
      <c r="B94" s="145" t="s">
        <v>128</v>
      </c>
    </row>
    <row r="95" spans="1:2" s="32" customFormat="1" ht="13.5" customHeight="1">
      <c r="A95" s="2" t="s">
        <v>2</v>
      </c>
      <c r="B95" s="2" t="s">
        <v>161</v>
      </c>
    </row>
    <row r="96" spans="35:43" s="32" customFormat="1" ht="12.75" customHeight="1">
      <c r="AI96" s="45" t="s">
        <v>222</v>
      </c>
      <c r="AJ96" s="121" t="s">
        <v>141</v>
      </c>
      <c r="AK96" s="121" t="s">
        <v>139</v>
      </c>
      <c r="AL96" s="45"/>
      <c r="AM96" s="45" t="s">
        <v>295</v>
      </c>
      <c r="AO96" s="45" t="s">
        <v>145</v>
      </c>
      <c r="AP96" s="121" t="s">
        <v>149</v>
      </c>
      <c r="AQ96" s="121" t="s">
        <v>150</v>
      </c>
    </row>
    <row r="97" spans="1:33" ht="12.75">
      <c r="A97" s="5" t="s">
        <v>92</v>
      </c>
      <c r="B97" s="225" t="s">
        <v>189</v>
      </c>
      <c r="C97" s="225" t="s">
        <v>190</v>
      </c>
      <c r="D97" s="225" t="s">
        <v>191</v>
      </c>
      <c r="E97" s="225" t="s">
        <v>192</v>
      </c>
      <c r="F97" s="225" t="s">
        <v>193</v>
      </c>
      <c r="G97" s="225" t="s">
        <v>194</v>
      </c>
      <c r="H97" s="225" t="s">
        <v>195</v>
      </c>
      <c r="I97" s="225" t="s">
        <v>196</v>
      </c>
      <c r="J97" s="225" t="s">
        <v>197</v>
      </c>
      <c r="K97" s="225" t="s">
        <v>198</v>
      </c>
      <c r="L97" s="225" t="s">
        <v>199</v>
      </c>
      <c r="M97" s="225" t="s">
        <v>200</v>
      </c>
      <c r="N97" s="225" t="s">
        <v>201</v>
      </c>
      <c r="O97" s="225" t="s">
        <v>202</v>
      </c>
      <c r="P97" s="225" t="s">
        <v>203</v>
      </c>
      <c r="Q97" s="225" t="s">
        <v>204</v>
      </c>
      <c r="R97" s="225" t="s">
        <v>205</v>
      </c>
      <c r="S97" s="225" t="s">
        <v>206</v>
      </c>
      <c r="T97" s="225" t="s">
        <v>207</v>
      </c>
      <c r="U97" s="225" t="s">
        <v>208</v>
      </c>
      <c r="V97" s="225" t="s">
        <v>209</v>
      </c>
      <c r="W97" s="225" t="s">
        <v>210</v>
      </c>
      <c r="X97" s="225" t="s">
        <v>211</v>
      </c>
      <c r="Y97" s="225" t="s">
        <v>212</v>
      </c>
      <c r="Z97" s="225" t="s">
        <v>213</v>
      </c>
      <c r="AA97" s="225" t="s">
        <v>214</v>
      </c>
      <c r="AB97" s="225" t="s">
        <v>215</v>
      </c>
      <c r="AC97" s="225" t="s">
        <v>216</v>
      </c>
      <c r="AD97" s="225" t="s">
        <v>217</v>
      </c>
      <c r="AE97" s="225" t="s">
        <v>218</v>
      </c>
      <c r="AF97" s="225" t="s">
        <v>219</v>
      </c>
      <c r="AG97" s="225" t="s">
        <v>220</v>
      </c>
    </row>
    <row r="98" spans="1:43" ht="12.75">
      <c r="A98" s="6" t="s">
        <v>48</v>
      </c>
      <c r="B98" s="220">
        <v>37952347.385</v>
      </c>
      <c r="C98" s="220">
        <v>38060745.067</v>
      </c>
      <c r="D98" s="220">
        <v>36961884.974</v>
      </c>
      <c r="E98" s="220">
        <v>37009350.196</v>
      </c>
      <c r="F98" s="220">
        <v>36616649.817</v>
      </c>
      <c r="G98" s="220">
        <v>37368621.365</v>
      </c>
      <c r="H98" s="220">
        <v>39060565.949</v>
      </c>
      <c r="I98" s="220">
        <v>38589522.552</v>
      </c>
      <c r="J98" s="220">
        <v>38801136.471</v>
      </c>
      <c r="K98" s="220">
        <v>38668544.322</v>
      </c>
      <c r="L98" s="221">
        <v>38773484.59</v>
      </c>
      <c r="M98" s="220">
        <v>39794657.458</v>
      </c>
      <c r="N98" s="220">
        <v>39551400.851</v>
      </c>
      <c r="O98" s="220">
        <v>40740067.964</v>
      </c>
      <c r="P98" s="220">
        <v>41091977.905</v>
      </c>
      <c r="Q98" s="220">
        <v>41309700.896</v>
      </c>
      <c r="R98" s="220">
        <v>41447284.295</v>
      </c>
      <c r="S98" s="220">
        <v>40667176.131</v>
      </c>
      <c r="T98" s="220">
        <v>41058493.621</v>
      </c>
      <c r="U98" s="221">
        <v>39154823.71</v>
      </c>
      <c r="V98" s="220">
        <v>40747546.749</v>
      </c>
      <c r="W98" s="220">
        <v>39096333.862</v>
      </c>
      <c r="X98" s="220">
        <v>39069919.167</v>
      </c>
      <c r="Y98" s="220">
        <v>38995519.354</v>
      </c>
      <c r="Z98" s="220">
        <v>37263519.644</v>
      </c>
      <c r="AA98" s="220">
        <v>38057348.458</v>
      </c>
      <c r="AB98" s="220">
        <v>38822770.127</v>
      </c>
      <c r="AC98" s="221">
        <v>39362951.76</v>
      </c>
      <c r="AD98" s="220">
        <v>39447164.519</v>
      </c>
      <c r="AE98" s="220">
        <v>39251519.907</v>
      </c>
      <c r="AF98" s="220">
        <v>37056773.935</v>
      </c>
      <c r="AG98" s="220">
        <v>39351184.744</v>
      </c>
      <c r="AI98" s="41">
        <f>AG98/AF98-1</f>
        <v>0.06191609698741041</v>
      </c>
      <c r="AJ98" s="41">
        <f aca="true" t="shared" si="80" ref="AJ98:AJ108">AD98/T98-1</f>
        <v>-0.03924472039509652</v>
      </c>
      <c r="AK98" s="41">
        <f aca="true" t="shared" si="81" ref="AK98:AK108">AF98/$AF$98</f>
        <v>1</v>
      </c>
      <c r="AM98" s="41">
        <f>AG98/R98-1</f>
        <v>-0.05057266324329146</v>
      </c>
      <c r="AO98" s="41">
        <f aca="true" t="shared" si="82" ref="AO98:AO108">AE98/AD98-1</f>
        <v>-0.0049596622313822225</v>
      </c>
      <c r="AP98" s="168">
        <f aca="true" t="shared" si="83" ref="AP98:AP108">AE98/U98-1</f>
        <v>0.002469585809303565</v>
      </c>
      <c r="AQ98" s="169">
        <f aca="true" t="shared" si="84" ref="AQ98:AQ108">AE98/$AE$98</f>
        <v>1</v>
      </c>
    </row>
    <row r="99" spans="1:43" ht="12.75">
      <c r="A99" s="143" t="s">
        <v>70</v>
      </c>
      <c r="B99" s="223">
        <v>3639529.08</v>
      </c>
      <c r="C99" s="222">
        <v>3159522.764</v>
      </c>
      <c r="D99" s="222">
        <v>2655512.984</v>
      </c>
      <c r="E99" s="223">
        <v>2505160.8</v>
      </c>
      <c r="F99" s="222">
        <v>2210624.034</v>
      </c>
      <c r="G99" s="222">
        <v>2171022.339</v>
      </c>
      <c r="H99" s="222">
        <v>2182030.488</v>
      </c>
      <c r="I99" s="222">
        <v>1980639.672</v>
      </c>
      <c r="J99" s="222">
        <v>1616855.057</v>
      </c>
      <c r="K99" s="222">
        <v>1479219.559</v>
      </c>
      <c r="L99" s="222">
        <v>1400631.551</v>
      </c>
      <c r="M99" s="222">
        <v>1332451.351</v>
      </c>
      <c r="N99" s="222">
        <v>1260178.608</v>
      </c>
      <c r="O99" s="222">
        <v>1277137.555</v>
      </c>
      <c r="P99" s="222">
        <v>1234300.949</v>
      </c>
      <c r="Q99" s="222">
        <v>1194793.598</v>
      </c>
      <c r="R99" s="222">
        <v>1249130.401</v>
      </c>
      <c r="S99" s="222">
        <v>1221207.614</v>
      </c>
      <c r="T99" s="222">
        <v>1195418.737</v>
      </c>
      <c r="U99" s="222">
        <v>1068360.729</v>
      </c>
      <c r="V99" s="222">
        <v>1139522.545</v>
      </c>
      <c r="W99" s="222">
        <v>1126827.783</v>
      </c>
      <c r="X99" s="222">
        <v>1087075.926</v>
      </c>
      <c r="Y99" s="222">
        <v>1038658.974</v>
      </c>
      <c r="Z99" s="222">
        <v>972977.511</v>
      </c>
      <c r="AA99" s="222">
        <v>984037.457</v>
      </c>
      <c r="AB99" s="222">
        <v>994118.165</v>
      </c>
      <c r="AC99" s="222">
        <v>1001565.649</v>
      </c>
      <c r="AD99" s="222">
        <v>947602.744</v>
      </c>
      <c r="AE99" s="222">
        <v>829513.591</v>
      </c>
      <c r="AF99" s="222">
        <v>801608.003</v>
      </c>
      <c r="AG99" s="222">
        <v>797024.728</v>
      </c>
      <c r="AI99" s="41">
        <f aca="true" t="shared" si="85" ref="AI99:AI108">AG99/AF99-1</f>
        <v>-0.00571760134984578</v>
      </c>
      <c r="AJ99" s="41">
        <f t="shared" si="80"/>
        <v>-0.20730475885120747</v>
      </c>
      <c r="AK99" s="41">
        <f t="shared" si="81"/>
        <v>0.021631888528830728</v>
      </c>
      <c r="AO99" s="41">
        <f t="shared" si="82"/>
        <v>-0.12461883816579566</v>
      </c>
      <c r="AP99" s="41">
        <f t="shared" si="83"/>
        <v>-0.22356413102488726</v>
      </c>
      <c r="AQ99" s="169">
        <f t="shared" si="84"/>
        <v>0.021133285869321637</v>
      </c>
    </row>
    <row r="100" spans="1:44" ht="12.5">
      <c r="A100" s="143" t="s">
        <v>97</v>
      </c>
      <c r="B100" s="220">
        <v>52898.636</v>
      </c>
      <c r="C100" s="220">
        <v>44045.317</v>
      </c>
      <c r="D100" s="220">
        <v>47495.126</v>
      </c>
      <c r="E100" s="220">
        <v>43985.485</v>
      </c>
      <c r="F100" s="220">
        <v>44921.171</v>
      </c>
      <c r="G100" s="220">
        <v>40235.044</v>
      </c>
      <c r="H100" s="220">
        <v>39674.115</v>
      </c>
      <c r="I100" s="220">
        <v>35614.855</v>
      </c>
      <c r="J100" s="220">
        <v>42099.588</v>
      </c>
      <c r="K100" s="220">
        <v>30611.973</v>
      </c>
      <c r="L100" s="220">
        <v>27608.847</v>
      </c>
      <c r="M100" s="220">
        <v>27976.243</v>
      </c>
      <c r="N100" s="220">
        <v>26954.989</v>
      </c>
      <c r="O100" s="220">
        <v>26383.385</v>
      </c>
      <c r="P100" s="220">
        <v>23897.225</v>
      </c>
      <c r="Q100" s="220">
        <v>23940.179</v>
      </c>
      <c r="R100" s="220">
        <v>27099.566</v>
      </c>
      <c r="S100" s="220">
        <v>27044.042</v>
      </c>
      <c r="T100" s="220">
        <v>27022.011</v>
      </c>
      <c r="U100" s="220">
        <v>23978.472</v>
      </c>
      <c r="V100" s="220">
        <v>25258.672</v>
      </c>
      <c r="W100" s="220">
        <v>24083.519</v>
      </c>
      <c r="X100" s="220">
        <v>21410.094</v>
      </c>
      <c r="Y100" s="220">
        <v>20549.106</v>
      </c>
      <c r="Z100" s="221">
        <v>20250.07</v>
      </c>
      <c r="AA100" s="220">
        <v>19231.894</v>
      </c>
      <c r="AB100" s="220">
        <v>18680.625</v>
      </c>
      <c r="AC100" s="220">
        <v>18114.551</v>
      </c>
      <c r="AD100" s="221">
        <v>19347.72</v>
      </c>
      <c r="AE100" s="220">
        <v>18226.425</v>
      </c>
      <c r="AF100" s="221">
        <v>15873.28</v>
      </c>
      <c r="AG100" s="220">
        <v>14881.658</v>
      </c>
      <c r="AH100" s="1"/>
      <c r="AI100" s="41">
        <f t="shared" si="85"/>
        <v>-0.06247114648012264</v>
      </c>
      <c r="AJ100" s="41">
        <f t="shared" si="80"/>
        <v>-0.28400147568587686</v>
      </c>
      <c r="AK100" s="41">
        <f t="shared" si="81"/>
        <v>0.00042835029373692294</v>
      </c>
      <c r="AO100" s="41">
        <f t="shared" si="82"/>
        <v>-0.05795489080883953</v>
      </c>
      <c r="AP100" s="41">
        <f t="shared" si="83"/>
        <v>-0.23988380076929017</v>
      </c>
      <c r="AQ100" s="169">
        <f t="shared" si="84"/>
        <v>0.0004643495345704958</v>
      </c>
      <c r="AR100" s="1"/>
    </row>
    <row r="101" spans="1:44" ht="12.5">
      <c r="A101" s="143" t="s">
        <v>98</v>
      </c>
      <c r="B101" s="222">
        <v>6630.329</v>
      </c>
      <c r="C101" s="223">
        <v>7124.93</v>
      </c>
      <c r="D101" s="222">
        <v>4280.179</v>
      </c>
      <c r="E101" s="222">
        <v>3029.458</v>
      </c>
      <c r="F101" s="222">
        <v>3682.305</v>
      </c>
      <c r="G101" s="222">
        <v>3881.663</v>
      </c>
      <c r="H101" s="222">
        <v>3853.932</v>
      </c>
      <c r="I101" s="222">
        <v>3793.176</v>
      </c>
      <c r="J101" s="222">
        <v>3808.527</v>
      </c>
      <c r="K101" s="222">
        <v>2385.435</v>
      </c>
      <c r="L101" s="222">
        <v>2525.023</v>
      </c>
      <c r="M101" s="222">
        <v>2471.503</v>
      </c>
      <c r="N101" s="222">
        <v>2118.446</v>
      </c>
      <c r="O101" s="222">
        <v>1830.786</v>
      </c>
      <c r="P101" s="222">
        <v>1969.077</v>
      </c>
      <c r="Q101" s="222">
        <v>2814.175</v>
      </c>
      <c r="R101" s="222">
        <v>2179.288</v>
      </c>
      <c r="S101" s="223">
        <v>3117.6</v>
      </c>
      <c r="T101" s="222">
        <v>2935.381</v>
      </c>
      <c r="U101" s="222">
        <v>1358.337</v>
      </c>
      <c r="V101" s="222">
        <v>1844.836</v>
      </c>
      <c r="W101" s="222">
        <v>2186.308</v>
      </c>
      <c r="X101" s="222">
        <v>1738.387</v>
      </c>
      <c r="Y101" s="222">
        <v>1518.711</v>
      </c>
      <c r="Z101" s="222">
        <v>1419.778</v>
      </c>
      <c r="AA101" s="222">
        <v>626.405</v>
      </c>
      <c r="AB101" s="222">
        <v>407.718</v>
      </c>
      <c r="AC101" s="222">
        <v>836.553</v>
      </c>
      <c r="AD101" s="222">
        <v>938.789</v>
      </c>
      <c r="AE101" s="222">
        <v>832.383</v>
      </c>
      <c r="AF101" s="222">
        <v>57.758</v>
      </c>
      <c r="AG101" s="223">
        <v>0</v>
      </c>
      <c r="AH101" s="1"/>
      <c r="AI101" s="41">
        <f t="shared" si="85"/>
        <v>-1</v>
      </c>
      <c r="AJ101" s="41">
        <f t="shared" si="80"/>
        <v>-0.6801815505380733</v>
      </c>
      <c r="AK101" s="41">
        <f t="shared" si="81"/>
        <v>1.5586354090431968E-06</v>
      </c>
      <c r="AO101" s="41">
        <f t="shared" si="82"/>
        <v>-0.11334389303666736</v>
      </c>
      <c r="AP101" s="41">
        <f t="shared" si="83"/>
        <v>-0.38720435355880023</v>
      </c>
      <c r="AQ101" s="169">
        <f t="shared" si="84"/>
        <v>2.120638900027806E-05</v>
      </c>
      <c r="AR101" s="1"/>
    </row>
    <row r="102" spans="1:43" ht="12.75">
      <c r="A102" s="143" t="s">
        <v>76</v>
      </c>
      <c r="B102" s="220">
        <v>7150943.068</v>
      </c>
      <c r="C102" s="220">
        <v>7432086.954</v>
      </c>
      <c r="D102" s="220">
        <v>6978242.467</v>
      </c>
      <c r="E102" s="220">
        <v>7206992.461</v>
      </c>
      <c r="F102" s="221">
        <v>7283797.93</v>
      </c>
      <c r="G102" s="220">
        <v>7827062.437</v>
      </c>
      <c r="H102" s="220">
        <v>8503773.887</v>
      </c>
      <c r="I102" s="220">
        <v>8210941.932</v>
      </c>
      <c r="J102" s="220">
        <v>8310306.976</v>
      </c>
      <c r="K102" s="220">
        <v>8447902.303</v>
      </c>
      <c r="L102" s="220">
        <v>8587353.545</v>
      </c>
      <c r="M102" s="220">
        <v>8919605.461</v>
      </c>
      <c r="N102" s="220">
        <v>8841570.196</v>
      </c>
      <c r="O102" s="221">
        <v>9183446.52</v>
      </c>
      <c r="P102" s="221">
        <v>9186913.85</v>
      </c>
      <c r="Q102" s="221">
        <v>9326788.3</v>
      </c>
      <c r="R102" s="220">
        <v>9120538.971</v>
      </c>
      <c r="S102" s="220">
        <v>8699998.727</v>
      </c>
      <c r="T102" s="220">
        <v>8857777.079</v>
      </c>
      <c r="U102" s="220">
        <v>8342940.295</v>
      </c>
      <c r="V102" s="220">
        <v>9115311.265</v>
      </c>
      <c r="W102" s="221">
        <v>8373953.52</v>
      </c>
      <c r="X102" s="220">
        <v>8579923.836</v>
      </c>
      <c r="Y102" s="220">
        <v>8780117.162</v>
      </c>
      <c r="Z102" s="220">
        <v>7799671.363</v>
      </c>
      <c r="AA102" s="220">
        <v>8054856.805</v>
      </c>
      <c r="AB102" s="220">
        <v>8381490.375</v>
      </c>
      <c r="AC102" s="220">
        <v>8447139.551</v>
      </c>
      <c r="AD102" s="220">
        <v>8454746.963</v>
      </c>
      <c r="AE102" s="220">
        <v>8340030.105</v>
      </c>
      <c r="AF102" s="220">
        <v>8127464.061</v>
      </c>
      <c r="AG102" s="220">
        <v>8883484.957</v>
      </c>
      <c r="AI102" s="41">
        <f t="shared" si="85"/>
        <v>0.09302051541855483</v>
      </c>
      <c r="AJ102" s="41">
        <f t="shared" si="80"/>
        <v>-0.04550014212431508</v>
      </c>
      <c r="AK102" s="41">
        <f t="shared" si="81"/>
        <v>0.21932465236331963</v>
      </c>
      <c r="AO102" s="41">
        <f t="shared" si="82"/>
        <v>-0.013568337231383398</v>
      </c>
      <c r="AP102" s="41">
        <f t="shared" si="83"/>
        <v>-0.0003488206671865557</v>
      </c>
      <c r="AQ102" s="169">
        <f t="shared" si="84"/>
        <v>0.2124766155491641</v>
      </c>
    </row>
    <row r="103" spans="1:43" ht="12.75">
      <c r="A103" s="143" t="s">
        <v>89</v>
      </c>
      <c r="B103" s="222">
        <v>15682131.097</v>
      </c>
      <c r="C103" s="222">
        <v>16027118.995</v>
      </c>
      <c r="D103" s="222">
        <v>15966571.516</v>
      </c>
      <c r="E103" s="222">
        <v>15956632.445</v>
      </c>
      <c r="F103" s="222">
        <v>15871996.829</v>
      </c>
      <c r="G103" s="222">
        <v>15970801.851</v>
      </c>
      <c r="H103" s="222">
        <v>16535279.615</v>
      </c>
      <c r="I103" s="222">
        <v>16580368.282</v>
      </c>
      <c r="J103" s="223">
        <v>16931075.29</v>
      </c>
      <c r="K103" s="222">
        <v>16864739.749</v>
      </c>
      <c r="L103" s="222">
        <v>16623790.265</v>
      </c>
      <c r="M103" s="222">
        <v>17059976.758</v>
      </c>
      <c r="N103" s="222">
        <v>16865858.623</v>
      </c>
      <c r="O103" s="223">
        <v>17076861.46</v>
      </c>
      <c r="P103" s="223">
        <v>17113478.63</v>
      </c>
      <c r="Q103" s="222">
        <v>16978153.256</v>
      </c>
      <c r="R103" s="222">
        <v>16917115.964</v>
      </c>
      <c r="S103" s="223">
        <v>16359345.85</v>
      </c>
      <c r="T103" s="222">
        <v>16344340.661</v>
      </c>
      <c r="U103" s="223">
        <v>15535109.79</v>
      </c>
      <c r="V103" s="222">
        <v>15346259.641</v>
      </c>
      <c r="W103" s="222">
        <v>14873714.521</v>
      </c>
      <c r="X103" s="222">
        <v>14328228.413</v>
      </c>
      <c r="Y103" s="223">
        <v>14158996.65</v>
      </c>
      <c r="Z103" s="222">
        <v>13955364.031</v>
      </c>
      <c r="AA103" s="222">
        <v>14175182.121</v>
      </c>
      <c r="AB103" s="222">
        <v>14353000.278</v>
      </c>
      <c r="AC103" s="222">
        <v>14465016.624</v>
      </c>
      <c r="AD103" s="222">
        <v>14404425.117</v>
      </c>
      <c r="AE103" s="222">
        <v>14470621.233</v>
      </c>
      <c r="AF103" s="222">
        <v>12970698.454</v>
      </c>
      <c r="AG103" s="222">
        <v>13709992.127</v>
      </c>
      <c r="AI103" s="41">
        <f t="shared" si="85"/>
        <v>0.05699721380632439</v>
      </c>
      <c r="AJ103" s="41">
        <f t="shared" si="80"/>
        <v>-0.11869035186160326</v>
      </c>
      <c r="AK103" s="41">
        <f t="shared" si="81"/>
        <v>0.3500223326712533</v>
      </c>
      <c r="AO103" s="41">
        <f t="shared" si="82"/>
        <v>0.004595540291425726</v>
      </c>
      <c r="AP103" s="41">
        <f t="shared" si="83"/>
        <v>-0.0685214698440828</v>
      </c>
      <c r="AQ103" s="169">
        <f t="shared" si="84"/>
        <v>0.3686639719248006</v>
      </c>
    </row>
    <row r="104" spans="1:43" ht="12.75">
      <c r="A104" s="143" t="s">
        <v>90</v>
      </c>
      <c r="B104" s="220">
        <v>1616829.015</v>
      </c>
      <c r="C104" s="220">
        <v>1683455.697</v>
      </c>
      <c r="D104" s="220">
        <v>1658201.883</v>
      </c>
      <c r="E104" s="220">
        <v>1782101.896</v>
      </c>
      <c r="F104" s="221">
        <v>1752354.9</v>
      </c>
      <c r="G104" s="220">
        <v>1826316.511</v>
      </c>
      <c r="H104" s="220">
        <v>1932751.727</v>
      </c>
      <c r="I104" s="220">
        <v>2017817.808</v>
      </c>
      <c r="J104" s="220">
        <v>2033346.497</v>
      </c>
      <c r="K104" s="220">
        <v>1996837.507</v>
      </c>
      <c r="L104" s="220">
        <v>2043392.895</v>
      </c>
      <c r="M104" s="220">
        <v>2050128.037</v>
      </c>
      <c r="N104" s="220">
        <v>2098473.878</v>
      </c>
      <c r="O104" s="220">
        <v>2326506.848</v>
      </c>
      <c r="P104" s="220">
        <v>2362561.043</v>
      </c>
      <c r="Q104" s="220">
        <v>2540685.207</v>
      </c>
      <c r="R104" s="220">
        <v>2732378.898</v>
      </c>
      <c r="S104" s="220">
        <v>2994282.305</v>
      </c>
      <c r="T104" s="220">
        <v>3199212.512</v>
      </c>
      <c r="U104" s="220">
        <v>3309764.602</v>
      </c>
      <c r="V104" s="220">
        <v>3590184.989</v>
      </c>
      <c r="W104" s="220">
        <v>3461649.784</v>
      </c>
      <c r="X104" s="221">
        <v>3732457.27</v>
      </c>
      <c r="Y104" s="220">
        <v>3757727.134</v>
      </c>
      <c r="Z104" s="220">
        <v>3614841.755</v>
      </c>
      <c r="AA104" s="220">
        <v>3752724.995</v>
      </c>
      <c r="AB104" s="220">
        <v>3805485.142</v>
      </c>
      <c r="AC104" s="220">
        <v>4066853.157</v>
      </c>
      <c r="AD104" s="220">
        <v>4272990.027</v>
      </c>
      <c r="AE104" s="221">
        <v>4358332.67</v>
      </c>
      <c r="AF104" s="220">
        <v>4339850.081</v>
      </c>
      <c r="AG104" s="220">
        <v>4623998.924</v>
      </c>
      <c r="AI104" s="41">
        <f t="shared" si="85"/>
        <v>0.06547434535676988</v>
      </c>
      <c r="AJ104" s="41">
        <f t="shared" si="80"/>
        <v>0.3356380706102964</v>
      </c>
      <c r="AK104" s="41">
        <f t="shared" si="81"/>
        <v>0.11711354281979268</v>
      </c>
      <c r="AO104" s="41">
        <f t="shared" si="82"/>
        <v>0.019972581836311454</v>
      </c>
      <c r="AP104" s="41">
        <f t="shared" si="83"/>
        <v>0.3168104666314877</v>
      </c>
      <c r="AQ104" s="169">
        <f t="shared" si="84"/>
        <v>0.11103602307187978</v>
      </c>
    </row>
    <row r="105" spans="1:43" ht="12.75">
      <c r="A105" s="148" t="s">
        <v>11</v>
      </c>
      <c r="B105" s="223">
        <v>35928</v>
      </c>
      <c r="C105" s="223">
        <v>40444</v>
      </c>
      <c r="D105" s="223">
        <v>39379</v>
      </c>
      <c r="E105" s="223">
        <v>43643</v>
      </c>
      <c r="F105" s="223">
        <v>54644</v>
      </c>
      <c r="G105" s="223">
        <v>63076</v>
      </c>
      <c r="H105" s="223">
        <v>56160</v>
      </c>
      <c r="I105" s="223">
        <v>54963</v>
      </c>
      <c r="J105" s="223">
        <v>38080</v>
      </c>
      <c r="K105" s="223">
        <v>38863</v>
      </c>
      <c r="L105" s="222">
        <v>41626.442</v>
      </c>
      <c r="M105" s="222">
        <v>40170.715</v>
      </c>
      <c r="N105" s="222">
        <v>42196.646</v>
      </c>
      <c r="O105" s="222">
        <v>57118.431</v>
      </c>
      <c r="P105" s="222">
        <v>63390.388</v>
      </c>
      <c r="Q105" s="222">
        <v>55285.832</v>
      </c>
      <c r="R105" s="223">
        <v>62461.85</v>
      </c>
      <c r="S105" s="222">
        <v>68400.839</v>
      </c>
      <c r="T105" s="222">
        <v>86296.342</v>
      </c>
      <c r="U105" s="222">
        <v>100565.922</v>
      </c>
      <c r="V105" s="223">
        <v>115343.63</v>
      </c>
      <c r="W105" s="222">
        <v>132549.284</v>
      </c>
      <c r="X105" s="222">
        <v>130327.716</v>
      </c>
      <c r="Y105" s="222">
        <v>144994.454</v>
      </c>
      <c r="Z105" s="222">
        <v>153049.339</v>
      </c>
      <c r="AA105" s="222">
        <v>154014.494</v>
      </c>
      <c r="AB105" s="223">
        <v>173566.34</v>
      </c>
      <c r="AC105" s="222">
        <v>175171.198</v>
      </c>
      <c r="AD105" s="222">
        <v>192851.537</v>
      </c>
      <c r="AE105" s="222">
        <v>198511.315</v>
      </c>
      <c r="AF105" s="222">
        <v>207895.792</v>
      </c>
      <c r="AG105" s="222">
        <v>208238.241</v>
      </c>
      <c r="AI105" s="41">
        <f t="shared" si="85"/>
        <v>0.0016472146776305152</v>
      </c>
      <c r="AJ105" s="41">
        <f t="shared" si="80"/>
        <v>1.23475911644088</v>
      </c>
      <c r="AK105" s="41">
        <f t="shared" si="81"/>
        <v>0.0056101967312282165</v>
      </c>
      <c r="AO105" s="41">
        <f t="shared" si="82"/>
        <v>0.02934785010295249</v>
      </c>
      <c r="AP105" s="41">
        <f t="shared" si="83"/>
        <v>0.9739421769533421</v>
      </c>
      <c r="AQ105" s="169">
        <f t="shared" si="84"/>
        <v>0.005057417278880916</v>
      </c>
    </row>
    <row r="106" spans="1:43" ht="12.75">
      <c r="A106" s="7" t="s">
        <v>6</v>
      </c>
      <c r="B106" s="226" t="s">
        <v>4</v>
      </c>
      <c r="C106" s="226" t="s">
        <v>4</v>
      </c>
      <c r="D106" s="226" t="s">
        <v>4</v>
      </c>
      <c r="E106" s="226" t="s">
        <v>4</v>
      </c>
      <c r="F106" s="226" t="s">
        <v>4</v>
      </c>
      <c r="G106" s="226" t="s">
        <v>4</v>
      </c>
      <c r="H106" s="226" t="s">
        <v>4</v>
      </c>
      <c r="I106" s="226" t="s">
        <v>4</v>
      </c>
      <c r="J106" s="226" t="s">
        <v>4</v>
      </c>
      <c r="K106" s="226" t="s">
        <v>4</v>
      </c>
      <c r="L106" s="226" t="s">
        <v>4</v>
      </c>
      <c r="M106" s="226" t="s">
        <v>4</v>
      </c>
      <c r="N106" s="226" t="s">
        <v>4</v>
      </c>
      <c r="O106" s="226" t="s">
        <v>4</v>
      </c>
      <c r="P106" s="226" t="s">
        <v>4</v>
      </c>
      <c r="Q106" s="226" t="s">
        <v>4</v>
      </c>
      <c r="R106" s="226" t="s">
        <v>4</v>
      </c>
      <c r="S106" s="226" t="s">
        <v>4</v>
      </c>
      <c r="T106" s="226" t="s">
        <v>4</v>
      </c>
      <c r="U106" s="226" t="s">
        <v>4</v>
      </c>
      <c r="V106" s="226" t="s">
        <v>4</v>
      </c>
      <c r="W106" s="226" t="s">
        <v>4</v>
      </c>
      <c r="X106" s="226" t="s">
        <v>4</v>
      </c>
      <c r="Y106" s="226" t="s">
        <v>4</v>
      </c>
      <c r="Z106" s="226" t="s">
        <v>4</v>
      </c>
      <c r="AA106" s="226" t="s">
        <v>4</v>
      </c>
      <c r="AB106" s="226" t="s">
        <v>4</v>
      </c>
      <c r="AC106" s="226" t="s">
        <v>4</v>
      </c>
      <c r="AD106" s="226" t="s">
        <v>4</v>
      </c>
      <c r="AE106" s="226" t="s">
        <v>4</v>
      </c>
      <c r="AF106" s="226" t="s">
        <v>4</v>
      </c>
      <c r="AG106" s="226" t="s">
        <v>4</v>
      </c>
      <c r="AI106" s="41" t="e">
        <f t="shared" si="85"/>
        <v>#VALUE!</v>
      </c>
      <c r="AJ106" s="41" t="e">
        <f t="shared" si="80"/>
        <v>#VALUE!</v>
      </c>
      <c r="AK106" s="41" t="e">
        <f t="shared" si="81"/>
        <v>#VALUE!</v>
      </c>
      <c r="AO106" s="41" t="e">
        <f t="shared" si="82"/>
        <v>#VALUE!</v>
      </c>
      <c r="AP106" s="41" t="e">
        <f t="shared" si="83"/>
        <v>#VALUE!</v>
      </c>
      <c r="AQ106" s="169" t="e">
        <f t="shared" si="84"/>
        <v>#VALUE!</v>
      </c>
    </row>
    <row r="107" spans="1:43" ht="12.75">
      <c r="A107" s="143" t="s">
        <v>9</v>
      </c>
      <c r="B107" s="222">
        <v>6792718.684</v>
      </c>
      <c r="C107" s="223">
        <v>6824843.45</v>
      </c>
      <c r="D107" s="222">
        <v>6798977.996</v>
      </c>
      <c r="E107" s="222">
        <v>6781911.527</v>
      </c>
      <c r="F107" s="222">
        <v>6893092.329</v>
      </c>
      <c r="G107" s="222">
        <v>7065189.928</v>
      </c>
      <c r="H107" s="222">
        <v>7274125.318</v>
      </c>
      <c r="I107" s="222">
        <v>7397015.875</v>
      </c>
      <c r="J107" s="222">
        <v>7541844.354</v>
      </c>
      <c r="K107" s="222">
        <v>7682934.842</v>
      </c>
      <c r="L107" s="222">
        <v>7912790.589</v>
      </c>
      <c r="M107" s="222">
        <v>8134918.643</v>
      </c>
      <c r="N107" s="222">
        <v>8236527.272</v>
      </c>
      <c r="O107" s="222">
        <v>8460749.891</v>
      </c>
      <c r="P107" s="222">
        <v>8660406.723</v>
      </c>
      <c r="Q107" s="222">
        <v>8768425.331</v>
      </c>
      <c r="R107" s="222">
        <v>8956674.987</v>
      </c>
      <c r="S107" s="222">
        <v>9027365.541</v>
      </c>
      <c r="T107" s="222">
        <v>9075771.598</v>
      </c>
      <c r="U107" s="222">
        <v>8614197.367</v>
      </c>
      <c r="V107" s="222">
        <v>9038359.189</v>
      </c>
      <c r="W107" s="222">
        <v>8911634.482</v>
      </c>
      <c r="X107" s="222">
        <v>8942582.422</v>
      </c>
      <c r="Y107" s="222">
        <v>8860594.124</v>
      </c>
      <c r="Z107" s="222">
        <v>8673177.894</v>
      </c>
      <c r="AA107" s="222">
        <v>8819871.955</v>
      </c>
      <c r="AB107" s="222">
        <v>8932262.278</v>
      </c>
      <c r="AC107" s="222">
        <v>9020097.852</v>
      </c>
      <c r="AD107" s="223">
        <v>9020595.61</v>
      </c>
      <c r="AE107" s="222">
        <v>8923844.054</v>
      </c>
      <c r="AF107" s="222">
        <v>8583574.259</v>
      </c>
      <c r="AG107" s="222">
        <v>8953933.641</v>
      </c>
      <c r="AI107" s="41">
        <f t="shared" si="85"/>
        <v>0.04314745475775128</v>
      </c>
      <c r="AJ107" s="41">
        <f t="shared" si="80"/>
        <v>-0.006079481772344186</v>
      </c>
      <c r="AK107" s="41">
        <f t="shared" si="81"/>
        <v>0.23163306860052493</v>
      </c>
      <c r="AO107" s="41">
        <f t="shared" si="82"/>
        <v>-0.010725628349057548</v>
      </c>
      <c r="AP107" s="41">
        <f t="shared" si="83"/>
        <v>0.03594608688514844</v>
      </c>
      <c r="AQ107" s="169">
        <f t="shared" si="84"/>
        <v>0.22735028032401233</v>
      </c>
    </row>
    <row r="108" spans="1:43" ht="12.75">
      <c r="A108" s="144" t="s">
        <v>91</v>
      </c>
      <c r="B108" s="221">
        <v>2306989</v>
      </c>
      <c r="C108" s="221">
        <v>2255688</v>
      </c>
      <c r="D108" s="221">
        <v>2306382</v>
      </c>
      <c r="E108" s="221">
        <v>2198957</v>
      </c>
      <c r="F108" s="221">
        <v>2028983</v>
      </c>
      <c r="G108" s="221">
        <v>1938037</v>
      </c>
      <c r="H108" s="221">
        <v>2109689</v>
      </c>
      <c r="I108" s="221">
        <v>1911941</v>
      </c>
      <c r="J108" s="221">
        <v>1896633</v>
      </c>
      <c r="K108" s="221">
        <v>1804899</v>
      </c>
      <c r="L108" s="220">
        <v>1795896.897</v>
      </c>
      <c r="M108" s="220">
        <v>1920526.337</v>
      </c>
      <c r="N108" s="220">
        <v>1883731.527</v>
      </c>
      <c r="O108" s="220">
        <v>2048575.626</v>
      </c>
      <c r="P108" s="220">
        <v>2155672.438</v>
      </c>
      <c r="Q108" s="220">
        <v>2149048.461</v>
      </c>
      <c r="R108" s="220">
        <v>2106489.546</v>
      </c>
      <c r="S108" s="221">
        <v>2005770.3</v>
      </c>
      <c r="T108" s="220">
        <v>2023588.091</v>
      </c>
      <c r="U108" s="220">
        <v>1983772.077</v>
      </c>
      <c r="V108" s="221">
        <v>2160906.11</v>
      </c>
      <c r="W108" s="220">
        <v>1975425.208</v>
      </c>
      <c r="X108" s="220">
        <v>2027329.753</v>
      </c>
      <c r="Y108" s="220">
        <v>2025497.503</v>
      </c>
      <c r="Z108" s="220">
        <v>1863235.395</v>
      </c>
      <c r="AA108" s="220">
        <v>1889809.424</v>
      </c>
      <c r="AB108" s="220">
        <v>1964395.622</v>
      </c>
      <c r="AC108" s="220">
        <v>1972796.643</v>
      </c>
      <c r="AD108" s="220">
        <v>1928540.975</v>
      </c>
      <c r="AE108" s="220">
        <v>1923877.784</v>
      </c>
      <c r="AF108" s="220">
        <v>1837470.629</v>
      </c>
      <c r="AG108" s="220">
        <v>1980028.311</v>
      </c>
      <c r="AI108" s="41">
        <f t="shared" si="85"/>
        <v>0.07758365208677298</v>
      </c>
      <c r="AJ108" s="41">
        <f t="shared" si="80"/>
        <v>-0.04696959644244114</v>
      </c>
      <c r="AK108" s="41">
        <f t="shared" si="81"/>
        <v>0.049585283171790485</v>
      </c>
      <c r="AO108" s="41">
        <f t="shared" si="82"/>
        <v>-0.002417989070727433</v>
      </c>
      <c r="AP108" s="41">
        <f t="shared" si="83"/>
        <v>-0.03019212423363493</v>
      </c>
      <c r="AQ108" s="169">
        <f t="shared" si="84"/>
        <v>0.049014096487430575</v>
      </c>
    </row>
    <row r="110" spans="2:33" ht="12.75">
      <c r="B110" s="25">
        <f>B99/B98</f>
        <v>0.09589733786633868</v>
      </c>
      <c r="C110" s="25">
        <f aca="true" t="shared" si="86" ref="C110:AB110">C99/C98</f>
        <v>0.08301263568115004</v>
      </c>
      <c r="D110" s="25">
        <f t="shared" si="86"/>
        <v>0.07184463091825433</v>
      </c>
      <c r="E110" s="25">
        <f t="shared" si="86"/>
        <v>0.06768994285856873</v>
      </c>
      <c r="F110" s="25">
        <f t="shared" si="86"/>
        <v>0.0603720997155145</v>
      </c>
      <c r="G110" s="25">
        <f t="shared" si="86"/>
        <v>0.058097469472968344</v>
      </c>
      <c r="H110" s="25">
        <f t="shared" si="86"/>
        <v>0.05586274635265141</v>
      </c>
      <c r="I110" s="25">
        <f t="shared" si="86"/>
        <v>0.05132584030629185</v>
      </c>
      <c r="J110" s="25">
        <f t="shared" si="86"/>
        <v>0.04167030154409108</v>
      </c>
      <c r="K110" s="25">
        <f t="shared" si="86"/>
        <v>0.03825382064249096</v>
      </c>
      <c r="L110" s="25">
        <f t="shared" si="86"/>
        <v>0.036123437596868306</v>
      </c>
      <c r="M110" s="25">
        <f t="shared" si="86"/>
        <v>0.03348317176511177</v>
      </c>
      <c r="N110" s="25">
        <f t="shared" si="86"/>
        <v>0.03186179454799609</v>
      </c>
      <c r="O110" s="25">
        <f t="shared" si="86"/>
        <v>0.03134843948047764</v>
      </c>
      <c r="P110" s="25">
        <f t="shared" si="86"/>
        <v>0.030037516126713685</v>
      </c>
      <c r="Q110" s="25">
        <f t="shared" si="86"/>
        <v>0.028922833428592833</v>
      </c>
      <c r="R110" s="25">
        <f t="shared" si="86"/>
        <v>0.030137810528413536</v>
      </c>
      <c r="S110" s="25">
        <f t="shared" si="86"/>
        <v>0.03002931922457953</v>
      </c>
      <c r="T110" s="25">
        <f t="shared" si="86"/>
        <v>0.029115016932539987</v>
      </c>
      <c r="U110" s="25">
        <f t="shared" si="86"/>
        <v>0.027285545630668862</v>
      </c>
      <c r="V110" s="25">
        <f t="shared" si="86"/>
        <v>0.027965427023602725</v>
      </c>
      <c r="W110" s="25">
        <f t="shared" si="86"/>
        <v>0.02882182730936901</v>
      </c>
      <c r="X110" s="25">
        <f t="shared" si="86"/>
        <v>0.027823859101254227</v>
      </c>
      <c r="Y110" s="25">
        <f t="shared" si="86"/>
        <v>0.0266353414752882</v>
      </c>
      <c r="Z110" s="25">
        <f t="shared" si="86"/>
        <v>0.026110724920657472</v>
      </c>
      <c r="AA110" s="25">
        <f t="shared" si="86"/>
        <v>0.025856700397453636</v>
      </c>
      <c r="AB110" s="25">
        <f t="shared" si="86"/>
        <v>0.02560657474332628</v>
      </c>
      <c r="AC110" s="25">
        <f aca="true" t="shared" si="87" ref="AC110:AD110">AC99/AC98</f>
        <v>0.025444373559855207</v>
      </c>
      <c r="AD110" s="25">
        <f t="shared" si="87"/>
        <v>0.024022074984466388</v>
      </c>
      <c r="AE110" s="25">
        <f>AE99/AE98</f>
        <v>0.021133285869321637</v>
      </c>
      <c r="AF110" s="25">
        <f>AF99/AF98</f>
        <v>0.021631888528830728</v>
      </c>
      <c r="AG110" s="25">
        <f>AG99/AG98</f>
        <v>0.020254148208880163</v>
      </c>
    </row>
    <row r="111" spans="2:33" ht="12.75">
      <c r="B111" s="25">
        <f aca="true" t="shared" si="88" ref="B111:AB111">B104/B98</f>
        <v>0.04260155501314323</v>
      </c>
      <c r="C111" s="25">
        <f t="shared" si="88"/>
        <v>0.044230760434051906</v>
      </c>
      <c r="D111" s="25">
        <f t="shared" si="88"/>
        <v>0.04486248155813548</v>
      </c>
      <c r="E111" s="25">
        <f t="shared" si="88"/>
        <v>0.04815274752358691</v>
      </c>
      <c r="F111" s="25">
        <f t="shared" si="88"/>
        <v>0.04785677850807735</v>
      </c>
      <c r="G111" s="25">
        <f t="shared" si="88"/>
        <v>0.04887299676274798</v>
      </c>
      <c r="H111" s="25">
        <f t="shared" si="88"/>
        <v>0.049480894094661235</v>
      </c>
      <c r="I111" s="25">
        <f t="shared" si="88"/>
        <v>0.05228926596023462</v>
      </c>
      <c r="J111" s="25">
        <f t="shared" si="88"/>
        <v>0.052404302603861225</v>
      </c>
      <c r="K111" s="25">
        <f t="shared" si="88"/>
        <v>0.05163984168558224</v>
      </c>
      <c r="L111" s="25">
        <f t="shared" si="88"/>
        <v>0.05270078035563014</v>
      </c>
      <c r="M111" s="25">
        <f t="shared" si="88"/>
        <v>0.05151767015870767</v>
      </c>
      <c r="N111" s="25">
        <f t="shared" si="88"/>
        <v>0.05305687871601501</v>
      </c>
      <c r="O111" s="25">
        <f t="shared" si="88"/>
        <v>0.05710611111537222</v>
      </c>
      <c r="P111" s="25">
        <f t="shared" si="88"/>
        <v>0.057494459100069936</v>
      </c>
      <c r="Q111" s="25">
        <f t="shared" si="88"/>
        <v>0.061503355190015756</v>
      </c>
      <c r="R111" s="25">
        <f t="shared" si="88"/>
        <v>0.06592419610781643</v>
      </c>
      <c r="S111" s="25">
        <f t="shared" si="88"/>
        <v>0.07362897033604215</v>
      </c>
      <c r="T111" s="25">
        <f t="shared" si="88"/>
        <v>0.0779184093194231</v>
      </c>
      <c r="U111" s="25">
        <f t="shared" si="88"/>
        <v>0.0845301878132246</v>
      </c>
      <c r="V111" s="25">
        <f t="shared" si="88"/>
        <v>0.08810800343674943</v>
      </c>
      <c r="W111" s="25">
        <f t="shared" si="88"/>
        <v>0.08854154448902378</v>
      </c>
      <c r="X111" s="25">
        <f t="shared" si="88"/>
        <v>0.09553276151010266</v>
      </c>
      <c r="Y111" s="25">
        <f t="shared" si="88"/>
        <v>0.09636304878741274</v>
      </c>
      <c r="Z111" s="25">
        <f t="shared" si="88"/>
        <v>0.09700752343135265</v>
      </c>
      <c r="AA111" s="25">
        <f t="shared" si="88"/>
        <v>0.09860710604002007</v>
      </c>
      <c r="AB111" s="25">
        <f t="shared" si="88"/>
        <v>0.09802198888825316</v>
      </c>
      <c r="AC111" s="25">
        <f aca="true" t="shared" si="89" ref="AC111:AD111">AC104/AC98</f>
        <v>0.10331677313723894</v>
      </c>
      <c r="AD111" s="25">
        <f t="shared" si="89"/>
        <v>0.10832185479242455</v>
      </c>
      <c r="AE111" s="25">
        <f>AE104/AE98</f>
        <v>0.11103602307187978</v>
      </c>
      <c r="AF111" s="25">
        <f>AF104/AF98</f>
        <v>0.11711354281979268</v>
      </c>
      <c r="AG111" s="25">
        <f>AG104/AG98</f>
        <v>0.1175059646636188</v>
      </c>
    </row>
    <row r="112" spans="2:33" ht="12.75">
      <c r="B112" s="25">
        <f aca="true" t="shared" si="90" ref="B112:AB112">B102/B98</f>
        <v>0.18841899278215093</v>
      </c>
      <c r="C112" s="25">
        <f t="shared" si="90"/>
        <v>0.1952690873738013</v>
      </c>
      <c r="D112" s="25">
        <f t="shared" si="90"/>
        <v>0.1887956329042387</v>
      </c>
      <c r="E112" s="25">
        <f t="shared" si="90"/>
        <v>0.19473436909408198</v>
      </c>
      <c r="F112" s="25">
        <f t="shared" si="90"/>
        <v>0.1989203809305993</v>
      </c>
      <c r="G112" s="25">
        <f t="shared" si="90"/>
        <v>0.20945547764657277</v>
      </c>
      <c r="H112" s="25">
        <f t="shared" si="90"/>
        <v>0.2177073905714289</v>
      </c>
      <c r="I112" s="25">
        <f t="shared" si="90"/>
        <v>0.2127764581936878</v>
      </c>
      <c r="J112" s="25">
        <f t="shared" si="90"/>
        <v>0.21417689613836774</v>
      </c>
      <c r="K112" s="25">
        <f t="shared" si="90"/>
        <v>0.21846962307794113</v>
      </c>
      <c r="L112" s="25">
        <f t="shared" si="90"/>
        <v>0.2214748980083866</v>
      </c>
      <c r="M112" s="25">
        <f t="shared" si="90"/>
        <v>0.22414077745018693</v>
      </c>
      <c r="N112" s="25">
        <f t="shared" si="90"/>
        <v>0.2235463221469298</v>
      </c>
      <c r="O112" s="25">
        <f t="shared" si="90"/>
        <v>0.22541559155264446</v>
      </c>
      <c r="P112" s="25">
        <f t="shared" si="90"/>
        <v>0.22356952179909917</v>
      </c>
      <c r="Q112" s="25">
        <f t="shared" si="90"/>
        <v>0.22577719271027474</v>
      </c>
      <c r="R112" s="25">
        <f t="shared" si="90"/>
        <v>0.22005154562322574</v>
      </c>
      <c r="S112" s="25">
        <f t="shared" si="90"/>
        <v>0.2139317148300375</v>
      </c>
      <c r="T112" s="25">
        <f t="shared" si="90"/>
        <v>0.21573555914553946</v>
      </c>
      <c r="U112" s="25">
        <f t="shared" si="90"/>
        <v>0.2130756699810972</v>
      </c>
      <c r="V112" s="25">
        <f t="shared" si="90"/>
        <v>0.22370208742011452</v>
      </c>
      <c r="W112" s="25">
        <f t="shared" si="90"/>
        <v>0.21418769211348307</v>
      </c>
      <c r="X112" s="25">
        <f t="shared" si="90"/>
        <v>0.21960434060091277</v>
      </c>
      <c r="Y112" s="25">
        <f t="shared" si="90"/>
        <v>0.2251570772091633</v>
      </c>
      <c r="Z112" s="25">
        <f t="shared" si="90"/>
        <v>0.20931118255910286</v>
      </c>
      <c r="AA112" s="25">
        <f t="shared" si="90"/>
        <v>0.211650499348091</v>
      </c>
      <c r="AB112" s="25">
        <f t="shared" si="90"/>
        <v>0.21589109554990105</v>
      </c>
      <c r="AC112" s="25">
        <f aca="true" t="shared" si="91" ref="AC112:AE112">AC102/AC98</f>
        <v>0.21459619193456547</v>
      </c>
      <c r="AD112" s="25">
        <f t="shared" si="91"/>
        <v>0.21433091747133592</v>
      </c>
      <c r="AE112" s="25">
        <f t="shared" si="91"/>
        <v>0.2124766155491641</v>
      </c>
      <c r="AF112" s="25">
        <f>AF102/AF98</f>
        <v>0.21932465236331963</v>
      </c>
      <c r="AG112" s="25">
        <f>AG102/AG98</f>
        <v>0.22574885647768186</v>
      </c>
    </row>
    <row r="113" spans="2:33" ht="12.75">
      <c r="B113" s="25">
        <f aca="true" t="shared" si="92" ref="B113:AB113">B103/B98</f>
        <v>0.41320582724214017</v>
      </c>
      <c r="C113" s="25">
        <f t="shared" si="92"/>
        <v>0.4210931490381168</v>
      </c>
      <c r="D113" s="25">
        <f t="shared" si="92"/>
        <v>0.43197395174059233</v>
      </c>
      <c r="E113" s="25">
        <f t="shared" si="92"/>
        <v>0.4311513809481747</v>
      </c>
      <c r="F113" s="25">
        <f t="shared" si="92"/>
        <v>0.4334639271567415</v>
      </c>
      <c r="G113" s="25">
        <f t="shared" si="92"/>
        <v>0.42738536418039996</v>
      </c>
      <c r="H113" s="25">
        <f t="shared" si="92"/>
        <v>0.42332411764308614</v>
      </c>
      <c r="I113" s="25">
        <f t="shared" si="92"/>
        <v>0.4296598450954579</v>
      </c>
      <c r="J113" s="25">
        <f t="shared" si="92"/>
        <v>0.4363551387896666</v>
      </c>
      <c r="K113" s="25">
        <f t="shared" si="92"/>
        <v>0.4361358836930671</v>
      </c>
      <c r="L113" s="25">
        <f t="shared" si="92"/>
        <v>0.42874119880593375</v>
      </c>
      <c r="M113" s="25">
        <f t="shared" si="92"/>
        <v>0.42870017856053694</v>
      </c>
      <c r="N113" s="25">
        <f t="shared" si="92"/>
        <v>0.4264288561241585</v>
      </c>
      <c r="O113" s="25">
        <f t="shared" si="92"/>
        <v>0.4191662486937917</v>
      </c>
      <c r="P113" s="25">
        <f t="shared" si="92"/>
        <v>0.4164676295106656</v>
      </c>
      <c r="Q113" s="25">
        <f t="shared" si="92"/>
        <v>0.41099676075466307</v>
      </c>
      <c r="R113" s="25">
        <f t="shared" si="92"/>
        <v>0.4081598167829973</v>
      </c>
      <c r="S113" s="25">
        <f t="shared" si="92"/>
        <v>0.4022739566991844</v>
      </c>
      <c r="T113" s="25">
        <f t="shared" si="92"/>
        <v>0.39807453268671394</v>
      </c>
      <c r="U113" s="25">
        <f t="shared" si="92"/>
        <v>0.3967610710001074</v>
      </c>
      <c r="V113" s="25">
        <f t="shared" si="92"/>
        <v>0.3766180019506725</v>
      </c>
      <c r="W113" s="25">
        <f t="shared" si="92"/>
        <v>0.38043757692218366</v>
      </c>
      <c r="X113" s="25">
        <f t="shared" si="92"/>
        <v>0.36673299352772115</v>
      </c>
      <c r="Y113" s="25">
        <f t="shared" si="92"/>
        <v>0.3630929113025809</v>
      </c>
      <c r="Z113" s="25">
        <f t="shared" si="92"/>
        <v>0.37450472108710287</v>
      </c>
      <c r="AA113" s="25">
        <f t="shared" si="92"/>
        <v>0.3724689894421756</v>
      </c>
      <c r="AB113" s="25">
        <f t="shared" si="92"/>
        <v>0.36970572246770067</v>
      </c>
      <c r="AC113" s="25">
        <f aca="true" t="shared" si="93" ref="AC113:AE113">AC103/AC98</f>
        <v>0.3674779450533768</v>
      </c>
      <c r="AD113" s="25">
        <f t="shared" si="93"/>
        <v>0.3651574274764922</v>
      </c>
      <c r="AE113" s="25">
        <f t="shared" si="93"/>
        <v>0.3686639719248006</v>
      </c>
      <c r="AF113" s="25">
        <f>AF103/AF98</f>
        <v>0.3500223326712533</v>
      </c>
      <c r="AG113" s="25">
        <f>AG103/AG98</f>
        <v>0.34840100027967785</v>
      </c>
    </row>
    <row r="114" ht="12.75">
      <c r="AG114" s="25">
        <f>AG107/AG98</f>
        <v>0.22753911220843828</v>
      </c>
    </row>
    <row r="116" spans="1:35" s="32" customFormat="1" ht="15.5">
      <c r="A116" s="122" t="s">
        <v>228</v>
      </c>
      <c r="AG116" s="43"/>
      <c r="AH116" s="43"/>
      <c r="AI116" s="43"/>
    </row>
    <row r="117" spans="1:35" s="32" customFormat="1" ht="12.5">
      <c r="A117" s="123" t="s">
        <v>162</v>
      </c>
      <c r="AG117" s="43"/>
      <c r="AH117" s="43"/>
      <c r="AI117" s="43"/>
    </row>
    <row r="118" spans="35:37" ht="12.75" customHeight="1">
      <c r="AI118" s="45" t="s">
        <v>138</v>
      </c>
      <c r="AJ118" s="121" t="s">
        <v>141</v>
      </c>
      <c r="AK118" s="121" t="s">
        <v>139</v>
      </c>
    </row>
    <row r="119" spans="1:33" ht="12.75">
      <c r="A119" s="69"/>
      <c r="B119" s="70">
        <v>1990</v>
      </c>
      <c r="C119" s="70">
        <v>1991</v>
      </c>
      <c r="D119" s="70">
        <v>1992</v>
      </c>
      <c r="E119" s="70">
        <v>1993</v>
      </c>
      <c r="F119" s="70">
        <v>1994</v>
      </c>
      <c r="G119" s="70">
        <v>1995</v>
      </c>
      <c r="H119" s="70">
        <v>1996</v>
      </c>
      <c r="I119" s="70">
        <v>1997</v>
      </c>
      <c r="J119" s="70">
        <v>1998</v>
      </c>
      <c r="K119" s="70">
        <v>1999</v>
      </c>
      <c r="L119" s="70">
        <v>2000</v>
      </c>
      <c r="M119" s="70">
        <v>2001</v>
      </c>
      <c r="N119" s="70">
        <v>2002</v>
      </c>
      <c r="O119" s="70">
        <v>2003</v>
      </c>
      <c r="P119" s="70">
        <v>2004</v>
      </c>
      <c r="Q119" s="70">
        <v>2005</v>
      </c>
      <c r="R119" s="70">
        <v>2006</v>
      </c>
      <c r="S119" s="70">
        <v>2007</v>
      </c>
      <c r="T119" s="70">
        <v>2008</v>
      </c>
      <c r="U119" s="70">
        <v>2009</v>
      </c>
      <c r="V119" s="70">
        <v>2010</v>
      </c>
      <c r="W119" s="70">
        <v>2011</v>
      </c>
      <c r="X119" s="70">
        <v>2012</v>
      </c>
      <c r="Y119" s="70">
        <v>2013</v>
      </c>
      <c r="Z119" s="70">
        <v>2014</v>
      </c>
      <c r="AA119" s="70">
        <v>2015</v>
      </c>
      <c r="AB119" s="70">
        <v>2016</v>
      </c>
      <c r="AC119" s="70">
        <v>2017</v>
      </c>
      <c r="AD119" s="70">
        <v>2018</v>
      </c>
      <c r="AE119" s="70">
        <v>2019</v>
      </c>
      <c r="AF119" s="70">
        <v>2020</v>
      </c>
      <c r="AG119" s="70">
        <v>2021</v>
      </c>
    </row>
    <row r="120" spans="1:37" ht="12.75">
      <c r="A120" s="12" t="str">
        <f>A99</f>
        <v>Solid fossil fuels</v>
      </c>
      <c r="B120" s="190">
        <f aca="true" t="shared" si="94" ref="B120:AB120">B99/1000</f>
        <v>3639.5290800000002</v>
      </c>
      <c r="C120" s="190">
        <f t="shared" si="94"/>
        <v>3159.522764</v>
      </c>
      <c r="D120" s="190">
        <f t="shared" si="94"/>
        <v>2655.512984</v>
      </c>
      <c r="E120" s="190">
        <f t="shared" si="94"/>
        <v>2505.1607999999997</v>
      </c>
      <c r="F120" s="190">
        <f t="shared" si="94"/>
        <v>2210.624034</v>
      </c>
      <c r="G120" s="190">
        <f t="shared" si="94"/>
        <v>2171.022339</v>
      </c>
      <c r="H120" s="190">
        <f t="shared" si="94"/>
        <v>2182.030488</v>
      </c>
      <c r="I120" s="190">
        <f t="shared" si="94"/>
        <v>1980.639672</v>
      </c>
      <c r="J120" s="190">
        <f t="shared" si="94"/>
        <v>1616.855057</v>
      </c>
      <c r="K120" s="190">
        <f t="shared" si="94"/>
        <v>1479.219559</v>
      </c>
      <c r="L120" s="190">
        <f t="shared" si="94"/>
        <v>1400.631551</v>
      </c>
      <c r="M120" s="190">
        <f t="shared" si="94"/>
        <v>1332.451351</v>
      </c>
      <c r="N120" s="190">
        <f t="shared" si="94"/>
        <v>1260.178608</v>
      </c>
      <c r="O120" s="190">
        <f t="shared" si="94"/>
        <v>1277.137555</v>
      </c>
      <c r="P120" s="190">
        <f t="shared" si="94"/>
        <v>1234.300949</v>
      </c>
      <c r="Q120" s="190">
        <f t="shared" si="94"/>
        <v>1194.793598</v>
      </c>
      <c r="R120" s="190">
        <f t="shared" si="94"/>
        <v>1249.1304010000001</v>
      </c>
      <c r="S120" s="190">
        <f t="shared" si="94"/>
        <v>1221.2076140000001</v>
      </c>
      <c r="T120" s="190">
        <f t="shared" si="94"/>
        <v>1195.418737</v>
      </c>
      <c r="U120" s="190">
        <f t="shared" si="94"/>
        <v>1068.360729</v>
      </c>
      <c r="V120" s="190">
        <f t="shared" si="94"/>
        <v>1139.522545</v>
      </c>
      <c r="W120" s="190">
        <f t="shared" si="94"/>
        <v>1126.827783</v>
      </c>
      <c r="X120" s="190">
        <f t="shared" si="94"/>
        <v>1087.075926</v>
      </c>
      <c r="Y120" s="190">
        <f t="shared" si="94"/>
        <v>1038.658974</v>
      </c>
      <c r="Z120" s="190">
        <f t="shared" si="94"/>
        <v>972.977511</v>
      </c>
      <c r="AA120" s="190">
        <f t="shared" si="94"/>
        <v>984.037457</v>
      </c>
      <c r="AB120" s="190">
        <f t="shared" si="94"/>
        <v>994.1181650000001</v>
      </c>
      <c r="AC120" s="190">
        <f aca="true" t="shared" si="95" ref="AC120">AC99/1000</f>
        <v>1001.565649</v>
      </c>
      <c r="AD120" s="190">
        <f>AD99/1000</f>
        <v>947.6027439999999</v>
      </c>
      <c r="AE120" s="190">
        <f>AE99/1000</f>
        <v>829.513591</v>
      </c>
      <c r="AF120" s="190">
        <f>AF99/1000</f>
        <v>801.608003</v>
      </c>
      <c r="AG120" s="190">
        <f>AG99/1000</f>
        <v>797.024728</v>
      </c>
      <c r="AI120" s="41">
        <f>AD120/AC120-1</f>
        <v>-0.05387855010191156</v>
      </c>
      <c r="AJ120" s="41">
        <f>AD120/T120-1</f>
        <v>-0.20730475885120747</v>
      </c>
      <c r="AK120" s="41">
        <f>AD120/($AD$98/1000)</f>
        <v>0.024022074984466388</v>
      </c>
    </row>
    <row r="121" spans="1:37" ht="12.75">
      <c r="A121" s="143" t="s">
        <v>97</v>
      </c>
      <c r="B121" s="187">
        <f aca="true" t="shared" si="96" ref="B121:AB121">B100/1000</f>
        <v>52.898635999999996</v>
      </c>
      <c r="C121" s="187">
        <f t="shared" si="96"/>
        <v>44.045317000000004</v>
      </c>
      <c r="D121" s="187">
        <f t="shared" si="96"/>
        <v>47.495126</v>
      </c>
      <c r="E121" s="187">
        <f t="shared" si="96"/>
        <v>43.985485</v>
      </c>
      <c r="F121" s="187">
        <f t="shared" si="96"/>
        <v>44.921171</v>
      </c>
      <c r="G121" s="187">
        <f t="shared" si="96"/>
        <v>40.235044</v>
      </c>
      <c r="H121" s="187">
        <f t="shared" si="96"/>
        <v>39.674115</v>
      </c>
      <c r="I121" s="187">
        <f t="shared" si="96"/>
        <v>35.614855000000006</v>
      </c>
      <c r="J121" s="187">
        <f t="shared" si="96"/>
        <v>42.099588000000004</v>
      </c>
      <c r="K121" s="187">
        <f t="shared" si="96"/>
        <v>30.611973000000003</v>
      </c>
      <c r="L121" s="187">
        <f t="shared" si="96"/>
        <v>27.608847</v>
      </c>
      <c r="M121" s="187">
        <f t="shared" si="96"/>
        <v>27.976243</v>
      </c>
      <c r="N121" s="187">
        <f t="shared" si="96"/>
        <v>26.954989</v>
      </c>
      <c r="O121" s="187">
        <f t="shared" si="96"/>
        <v>26.383384999999997</v>
      </c>
      <c r="P121" s="187">
        <f t="shared" si="96"/>
        <v>23.897225</v>
      </c>
      <c r="Q121" s="187">
        <f t="shared" si="96"/>
        <v>23.940179</v>
      </c>
      <c r="R121" s="187">
        <f t="shared" si="96"/>
        <v>27.099566</v>
      </c>
      <c r="S121" s="187">
        <f t="shared" si="96"/>
        <v>27.044042</v>
      </c>
      <c r="T121" s="187">
        <f t="shared" si="96"/>
        <v>27.022011</v>
      </c>
      <c r="U121" s="187">
        <f t="shared" si="96"/>
        <v>23.978472</v>
      </c>
      <c r="V121" s="187">
        <f t="shared" si="96"/>
        <v>25.258671999999997</v>
      </c>
      <c r="W121" s="187">
        <f t="shared" si="96"/>
        <v>24.083519</v>
      </c>
      <c r="X121" s="187">
        <f t="shared" si="96"/>
        <v>21.410094</v>
      </c>
      <c r="Y121" s="187">
        <f t="shared" si="96"/>
        <v>20.549106</v>
      </c>
      <c r="Z121" s="187">
        <f t="shared" si="96"/>
        <v>20.25007</v>
      </c>
      <c r="AA121" s="187">
        <f t="shared" si="96"/>
        <v>19.231894</v>
      </c>
      <c r="AB121" s="187">
        <f t="shared" si="96"/>
        <v>18.680625</v>
      </c>
      <c r="AC121" s="187">
        <f aca="true" t="shared" si="97" ref="AC121:AD121">AC100/1000</f>
        <v>18.114551</v>
      </c>
      <c r="AD121" s="187">
        <f t="shared" si="97"/>
        <v>19.347720000000002</v>
      </c>
      <c r="AE121" s="187">
        <f aca="true" t="shared" si="98" ref="AE121:AG121">AE100/1000</f>
        <v>18.226425</v>
      </c>
      <c r="AF121" s="187">
        <f aca="true" t="shared" si="99" ref="AF121">AF100/1000</f>
        <v>15.873280000000001</v>
      </c>
      <c r="AG121" s="187">
        <f t="shared" si="98"/>
        <v>14.881658</v>
      </c>
      <c r="AI121" s="41"/>
      <c r="AJ121" s="41"/>
      <c r="AK121" s="41"/>
    </row>
    <row r="122" spans="1:37" ht="12.75">
      <c r="A122" s="143" t="s">
        <v>98</v>
      </c>
      <c r="B122" s="187">
        <f aca="true" t="shared" si="100" ref="B122:AB122">B101/1000</f>
        <v>6.630329</v>
      </c>
      <c r="C122" s="187">
        <f t="shared" si="100"/>
        <v>7.12493</v>
      </c>
      <c r="D122" s="187">
        <f t="shared" si="100"/>
        <v>4.280179</v>
      </c>
      <c r="E122" s="187">
        <f t="shared" si="100"/>
        <v>3.029458</v>
      </c>
      <c r="F122" s="187">
        <f t="shared" si="100"/>
        <v>3.682305</v>
      </c>
      <c r="G122" s="187">
        <f t="shared" si="100"/>
        <v>3.881663</v>
      </c>
      <c r="H122" s="187">
        <f t="shared" si="100"/>
        <v>3.853932</v>
      </c>
      <c r="I122" s="187">
        <f t="shared" si="100"/>
        <v>3.793176</v>
      </c>
      <c r="J122" s="187">
        <f t="shared" si="100"/>
        <v>3.808527</v>
      </c>
      <c r="K122" s="187">
        <f t="shared" si="100"/>
        <v>2.3854349999999998</v>
      </c>
      <c r="L122" s="187">
        <f t="shared" si="100"/>
        <v>2.525023</v>
      </c>
      <c r="M122" s="187">
        <f t="shared" si="100"/>
        <v>2.4715030000000002</v>
      </c>
      <c r="N122" s="187">
        <f t="shared" si="100"/>
        <v>2.118446</v>
      </c>
      <c r="O122" s="187">
        <f t="shared" si="100"/>
        <v>1.830786</v>
      </c>
      <c r="P122" s="187">
        <f t="shared" si="100"/>
        <v>1.969077</v>
      </c>
      <c r="Q122" s="187">
        <f t="shared" si="100"/>
        <v>2.814175</v>
      </c>
      <c r="R122" s="187">
        <f t="shared" si="100"/>
        <v>2.179288</v>
      </c>
      <c r="S122" s="187">
        <f t="shared" si="100"/>
        <v>3.1176</v>
      </c>
      <c r="T122" s="187">
        <f t="shared" si="100"/>
        <v>2.935381</v>
      </c>
      <c r="U122" s="187">
        <f t="shared" si="100"/>
        <v>1.358337</v>
      </c>
      <c r="V122" s="187">
        <f t="shared" si="100"/>
        <v>1.844836</v>
      </c>
      <c r="W122" s="187">
        <f t="shared" si="100"/>
        <v>2.186308</v>
      </c>
      <c r="X122" s="187">
        <f t="shared" si="100"/>
        <v>1.738387</v>
      </c>
      <c r="Y122" s="187">
        <f t="shared" si="100"/>
        <v>1.518711</v>
      </c>
      <c r="Z122" s="187">
        <f t="shared" si="100"/>
        <v>1.419778</v>
      </c>
      <c r="AA122" s="187">
        <f t="shared" si="100"/>
        <v>0.626405</v>
      </c>
      <c r="AB122" s="187">
        <f t="shared" si="100"/>
        <v>0.407718</v>
      </c>
      <c r="AC122" s="187">
        <f aca="true" t="shared" si="101" ref="AC122:AD122">AC101/1000</f>
        <v>0.836553</v>
      </c>
      <c r="AD122" s="187">
        <f t="shared" si="101"/>
        <v>0.938789</v>
      </c>
      <c r="AE122" s="187">
        <f aca="true" t="shared" si="102" ref="AE122:AG122">AE101/1000</f>
        <v>0.832383</v>
      </c>
      <c r="AF122" s="187">
        <f aca="true" t="shared" si="103" ref="AF122">AF101/1000</f>
        <v>0.057758000000000004</v>
      </c>
      <c r="AG122" s="187">
        <f t="shared" si="102"/>
        <v>0</v>
      </c>
      <c r="AI122" s="41"/>
      <c r="AJ122" s="41"/>
      <c r="AK122" s="41"/>
    </row>
    <row r="123" spans="1:37" ht="12.75">
      <c r="A123" s="7" t="str">
        <f>A102</f>
        <v>Natural gas</v>
      </c>
      <c r="B123" s="187">
        <f aca="true" t="shared" si="104" ref="B123:AB123">B102/1000</f>
        <v>7150.943068</v>
      </c>
      <c r="C123" s="187">
        <f t="shared" si="104"/>
        <v>7432.086954</v>
      </c>
      <c r="D123" s="187">
        <f t="shared" si="104"/>
        <v>6978.242467</v>
      </c>
      <c r="E123" s="187">
        <f t="shared" si="104"/>
        <v>7206.992461</v>
      </c>
      <c r="F123" s="187">
        <f t="shared" si="104"/>
        <v>7283.79793</v>
      </c>
      <c r="G123" s="187">
        <f t="shared" si="104"/>
        <v>7827.062437</v>
      </c>
      <c r="H123" s="187">
        <f t="shared" si="104"/>
        <v>8503.773887</v>
      </c>
      <c r="I123" s="187">
        <f t="shared" si="104"/>
        <v>8210.941932</v>
      </c>
      <c r="J123" s="187">
        <f t="shared" si="104"/>
        <v>8310.306976</v>
      </c>
      <c r="K123" s="187">
        <f t="shared" si="104"/>
        <v>8447.902302999999</v>
      </c>
      <c r="L123" s="187">
        <f t="shared" si="104"/>
        <v>8587.353545</v>
      </c>
      <c r="M123" s="187">
        <f t="shared" si="104"/>
        <v>8919.605461</v>
      </c>
      <c r="N123" s="187">
        <f t="shared" si="104"/>
        <v>8841.570196</v>
      </c>
      <c r="O123" s="187">
        <f t="shared" si="104"/>
        <v>9183.44652</v>
      </c>
      <c r="P123" s="187">
        <f t="shared" si="104"/>
        <v>9186.913849999999</v>
      </c>
      <c r="Q123" s="187">
        <f t="shared" si="104"/>
        <v>9326.7883</v>
      </c>
      <c r="R123" s="187">
        <f t="shared" si="104"/>
        <v>9120.538971</v>
      </c>
      <c r="S123" s="187">
        <f t="shared" si="104"/>
        <v>8699.998727</v>
      </c>
      <c r="T123" s="187">
        <f t="shared" si="104"/>
        <v>8857.777079</v>
      </c>
      <c r="U123" s="187">
        <f t="shared" si="104"/>
        <v>8342.940295</v>
      </c>
      <c r="V123" s="187">
        <f t="shared" si="104"/>
        <v>9115.311265</v>
      </c>
      <c r="W123" s="187">
        <f t="shared" si="104"/>
        <v>8373.95352</v>
      </c>
      <c r="X123" s="187">
        <f t="shared" si="104"/>
        <v>8579.923836</v>
      </c>
      <c r="Y123" s="187">
        <f t="shared" si="104"/>
        <v>8780.117162</v>
      </c>
      <c r="Z123" s="187">
        <f t="shared" si="104"/>
        <v>7799.6713629999995</v>
      </c>
      <c r="AA123" s="187">
        <f t="shared" si="104"/>
        <v>8054.856804999999</v>
      </c>
      <c r="AB123" s="187">
        <f t="shared" si="104"/>
        <v>8381.490375</v>
      </c>
      <c r="AC123" s="187">
        <f aca="true" t="shared" si="105" ref="AC123:AD123">AC102/1000</f>
        <v>8447.139551</v>
      </c>
      <c r="AD123" s="187">
        <f t="shared" si="105"/>
        <v>8454.746963</v>
      </c>
      <c r="AE123" s="187">
        <f aca="true" t="shared" si="106" ref="AE123:AG123">AE102/1000</f>
        <v>8340.030105</v>
      </c>
      <c r="AF123" s="187">
        <f aca="true" t="shared" si="107" ref="AF123">AF102/1000</f>
        <v>8127.464061</v>
      </c>
      <c r="AG123" s="187">
        <f t="shared" si="106"/>
        <v>8883.484957</v>
      </c>
      <c r="AI123" s="41">
        <f aca="true" t="shared" si="108" ref="AI123:AI128">AD123/AC123-1</f>
        <v>0.0009005903068215471</v>
      </c>
      <c r="AJ123" s="41">
        <f aca="true" t="shared" si="109" ref="AJ123:AJ128">AD123/T123-1</f>
        <v>-0.04550014212431497</v>
      </c>
      <c r="AK123" s="41">
        <f aca="true" t="shared" si="110" ref="AK123:AK128">AD123/($AD$98/1000)</f>
        <v>0.21433091747133592</v>
      </c>
    </row>
    <row r="124" spans="1:37" ht="12.75">
      <c r="A124" s="7" t="str">
        <f>A103</f>
        <v>Oil and petroleum products (excluding biofuel portion)</v>
      </c>
      <c r="B124" s="187">
        <f>B103/1000</f>
        <v>15682.131097</v>
      </c>
      <c r="C124" s="187">
        <f aca="true" t="shared" si="111" ref="C124:AB124">C103/1000</f>
        <v>16027.118994999999</v>
      </c>
      <c r="D124" s="187">
        <f t="shared" si="111"/>
        <v>15966.571516</v>
      </c>
      <c r="E124" s="187">
        <f t="shared" si="111"/>
        <v>15956.632445000001</v>
      </c>
      <c r="F124" s="187">
        <f t="shared" si="111"/>
        <v>15871.996829</v>
      </c>
      <c r="G124" s="187">
        <f t="shared" si="111"/>
        <v>15970.801851</v>
      </c>
      <c r="H124" s="187">
        <f t="shared" si="111"/>
        <v>16535.279615</v>
      </c>
      <c r="I124" s="187">
        <f t="shared" si="111"/>
        <v>16580.368282</v>
      </c>
      <c r="J124" s="187">
        <f t="shared" si="111"/>
        <v>16931.07529</v>
      </c>
      <c r="K124" s="187">
        <f t="shared" si="111"/>
        <v>16864.739749</v>
      </c>
      <c r="L124" s="187">
        <f t="shared" si="111"/>
        <v>16623.790265</v>
      </c>
      <c r="M124" s="187">
        <f t="shared" si="111"/>
        <v>17059.976758</v>
      </c>
      <c r="N124" s="187">
        <f t="shared" si="111"/>
        <v>16865.858623</v>
      </c>
      <c r="O124" s="187">
        <f t="shared" si="111"/>
        <v>17076.86146</v>
      </c>
      <c r="P124" s="187">
        <f t="shared" si="111"/>
        <v>17113.478629999998</v>
      </c>
      <c r="Q124" s="187">
        <f t="shared" si="111"/>
        <v>16978.153256</v>
      </c>
      <c r="R124" s="187">
        <f t="shared" si="111"/>
        <v>16917.115964</v>
      </c>
      <c r="S124" s="187">
        <f t="shared" si="111"/>
        <v>16359.34585</v>
      </c>
      <c r="T124" s="187">
        <f t="shared" si="111"/>
        <v>16344.340661</v>
      </c>
      <c r="U124" s="187">
        <f t="shared" si="111"/>
        <v>15535.109789999999</v>
      </c>
      <c r="V124" s="187">
        <f t="shared" si="111"/>
        <v>15346.259641</v>
      </c>
      <c r="W124" s="187">
        <f t="shared" si="111"/>
        <v>14873.714521</v>
      </c>
      <c r="X124" s="187">
        <f t="shared" si="111"/>
        <v>14328.228413</v>
      </c>
      <c r="Y124" s="187">
        <f t="shared" si="111"/>
        <v>14158.996650000001</v>
      </c>
      <c r="Z124" s="187">
        <f t="shared" si="111"/>
        <v>13955.364031</v>
      </c>
      <c r="AA124" s="187">
        <f t="shared" si="111"/>
        <v>14175.182121</v>
      </c>
      <c r="AB124" s="187">
        <f t="shared" si="111"/>
        <v>14353.000278000001</v>
      </c>
      <c r="AC124" s="187">
        <f aca="true" t="shared" si="112" ref="AC124:AD124">AC103/1000</f>
        <v>14465.016624</v>
      </c>
      <c r="AD124" s="187">
        <f t="shared" si="112"/>
        <v>14404.425117</v>
      </c>
      <c r="AE124" s="187">
        <f aca="true" t="shared" si="113" ref="AE124:AG124">AE103/1000</f>
        <v>14470.621233</v>
      </c>
      <c r="AF124" s="187">
        <f aca="true" t="shared" si="114" ref="AF124">AF103/1000</f>
        <v>12970.698454</v>
      </c>
      <c r="AG124" s="187">
        <f t="shared" si="113"/>
        <v>13709.992127</v>
      </c>
      <c r="AI124" s="41">
        <f t="shared" si="108"/>
        <v>-0.004188830789137676</v>
      </c>
      <c r="AJ124" s="41">
        <f t="shared" si="109"/>
        <v>-0.11869035186160326</v>
      </c>
      <c r="AK124" s="41">
        <f t="shared" si="110"/>
        <v>0.36515742747649227</v>
      </c>
    </row>
    <row r="125" spans="1:37" ht="12.75">
      <c r="A125" s="7" t="str">
        <f>A104</f>
        <v>Renewables and biofuels</v>
      </c>
      <c r="B125" s="187">
        <f>B104/1000</f>
        <v>1616.8290149999998</v>
      </c>
      <c r="C125" s="187">
        <f aca="true" t="shared" si="115" ref="C125:AB125">C104/1000</f>
        <v>1683.4556969999999</v>
      </c>
      <c r="D125" s="187">
        <f t="shared" si="115"/>
        <v>1658.201883</v>
      </c>
      <c r="E125" s="187">
        <f t="shared" si="115"/>
        <v>1782.101896</v>
      </c>
      <c r="F125" s="187">
        <f t="shared" si="115"/>
        <v>1752.3548999999998</v>
      </c>
      <c r="G125" s="187">
        <f t="shared" si="115"/>
        <v>1826.316511</v>
      </c>
      <c r="H125" s="187">
        <f t="shared" si="115"/>
        <v>1932.7517269999998</v>
      </c>
      <c r="I125" s="187">
        <f t="shared" si="115"/>
        <v>2017.817808</v>
      </c>
      <c r="J125" s="187">
        <f t="shared" si="115"/>
        <v>2033.346497</v>
      </c>
      <c r="K125" s="187">
        <f t="shared" si="115"/>
        <v>1996.837507</v>
      </c>
      <c r="L125" s="187">
        <f t="shared" si="115"/>
        <v>2043.392895</v>
      </c>
      <c r="M125" s="187">
        <f t="shared" si="115"/>
        <v>2050.128037</v>
      </c>
      <c r="N125" s="187">
        <f t="shared" si="115"/>
        <v>2098.4738780000002</v>
      </c>
      <c r="O125" s="187">
        <f t="shared" si="115"/>
        <v>2326.5068480000004</v>
      </c>
      <c r="P125" s="187">
        <f t="shared" si="115"/>
        <v>2362.561043</v>
      </c>
      <c r="Q125" s="187">
        <f t="shared" si="115"/>
        <v>2540.685207</v>
      </c>
      <c r="R125" s="187">
        <f t="shared" si="115"/>
        <v>2732.378898</v>
      </c>
      <c r="S125" s="187">
        <f t="shared" si="115"/>
        <v>2994.282305</v>
      </c>
      <c r="T125" s="187">
        <f t="shared" si="115"/>
        <v>3199.212512</v>
      </c>
      <c r="U125" s="187">
        <f t="shared" si="115"/>
        <v>3309.7646019999997</v>
      </c>
      <c r="V125" s="187">
        <f t="shared" si="115"/>
        <v>3590.184989</v>
      </c>
      <c r="W125" s="187">
        <f t="shared" si="115"/>
        <v>3461.649784</v>
      </c>
      <c r="X125" s="187">
        <f t="shared" si="115"/>
        <v>3732.45727</v>
      </c>
      <c r="Y125" s="187">
        <f t="shared" si="115"/>
        <v>3757.727134</v>
      </c>
      <c r="Z125" s="187">
        <f t="shared" si="115"/>
        <v>3614.841755</v>
      </c>
      <c r="AA125" s="187">
        <f t="shared" si="115"/>
        <v>3752.724995</v>
      </c>
      <c r="AB125" s="187">
        <f t="shared" si="115"/>
        <v>3805.485142</v>
      </c>
      <c r="AC125" s="187">
        <f aca="true" t="shared" si="116" ref="AC125:AD125">AC104/1000</f>
        <v>4066.853157</v>
      </c>
      <c r="AD125" s="187">
        <f t="shared" si="116"/>
        <v>4272.990027</v>
      </c>
      <c r="AE125" s="187">
        <f aca="true" t="shared" si="117" ref="AE125:AG125">AE104/1000</f>
        <v>4358.33267</v>
      </c>
      <c r="AF125" s="187">
        <f aca="true" t="shared" si="118" ref="AF125">AF104/1000</f>
        <v>4339.8500810000005</v>
      </c>
      <c r="AG125" s="187">
        <f t="shared" si="117"/>
        <v>4623.9989239999995</v>
      </c>
      <c r="AI125" s="41">
        <f t="shared" si="108"/>
        <v>0.050687069840520405</v>
      </c>
      <c r="AJ125" s="41">
        <f t="shared" si="109"/>
        <v>0.3356380706102964</v>
      </c>
      <c r="AK125" s="41">
        <f t="shared" si="110"/>
        <v>0.10832185479242455</v>
      </c>
    </row>
    <row r="126" spans="1:37" ht="12.75">
      <c r="A126" s="8" t="str">
        <f>A105</f>
        <v>Non-renewable waste</v>
      </c>
      <c r="B126" s="187">
        <f>B105/1000</f>
        <v>35.928</v>
      </c>
      <c r="C126" s="187">
        <f aca="true" t="shared" si="119" ref="C126:AD126">C105/1000</f>
        <v>40.444</v>
      </c>
      <c r="D126" s="187">
        <f t="shared" si="119"/>
        <v>39.379</v>
      </c>
      <c r="E126" s="187">
        <f t="shared" si="119"/>
        <v>43.643</v>
      </c>
      <c r="F126" s="187">
        <f t="shared" si="119"/>
        <v>54.644</v>
      </c>
      <c r="G126" s="187">
        <f t="shared" si="119"/>
        <v>63.076</v>
      </c>
      <c r="H126" s="187">
        <f t="shared" si="119"/>
        <v>56.16</v>
      </c>
      <c r="I126" s="187">
        <f t="shared" si="119"/>
        <v>54.963</v>
      </c>
      <c r="J126" s="187">
        <f t="shared" si="119"/>
        <v>38.08</v>
      </c>
      <c r="K126" s="187">
        <f t="shared" si="119"/>
        <v>38.863</v>
      </c>
      <c r="L126" s="187">
        <f t="shared" si="119"/>
        <v>41.626442000000004</v>
      </c>
      <c r="M126" s="187">
        <f t="shared" si="119"/>
        <v>40.170714999999994</v>
      </c>
      <c r="N126" s="187">
        <f t="shared" si="119"/>
        <v>42.196646</v>
      </c>
      <c r="O126" s="187">
        <f t="shared" si="119"/>
        <v>57.118430999999994</v>
      </c>
      <c r="P126" s="187">
        <f t="shared" si="119"/>
        <v>63.390388</v>
      </c>
      <c r="Q126" s="187">
        <f t="shared" si="119"/>
        <v>55.285832</v>
      </c>
      <c r="R126" s="187">
        <f t="shared" si="119"/>
        <v>62.46185</v>
      </c>
      <c r="S126" s="187">
        <f t="shared" si="119"/>
        <v>68.400839</v>
      </c>
      <c r="T126" s="187">
        <f t="shared" si="119"/>
        <v>86.29634200000001</v>
      </c>
      <c r="U126" s="187">
        <f t="shared" si="119"/>
        <v>100.565922</v>
      </c>
      <c r="V126" s="187">
        <f t="shared" si="119"/>
        <v>115.34363</v>
      </c>
      <c r="W126" s="187">
        <f t="shared" si="119"/>
        <v>132.549284</v>
      </c>
      <c r="X126" s="187">
        <f t="shared" si="119"/>
        <v>130.327716</v>
      </c>
      <c r="Y126" s="187">
        <f t="shared" si="119"/>
        <v>144.994454</v>
      </c>
      <c r="Z126" s="187">
        <f t="shared" si="119"/>
        <v>153.049339</v>
      </c>
      <c r="AA126" s="187">
        <f t="shared" si="119"/>
        <v>154.014494</v>
      </c>
      <c r="AB126" s="187">
        <f t="shared" si="119"/>
        <v>173.56634</v>
      </c>
      <c r="AC126" s="187">
        <f t="shared" si="119"/>
        <v>175.171198</v>
      </c>
      <c r="AD126" s="187">
        <f t="shared" si="119"/>
        <v>192.851537</v>
      </c>
      <c r="AE126" s="187">
        <f aca="true" t="shared" si="120" ref="AE126:AG126">AE105/1000</f>
        <v>198.511315</v>
      </c>
      <c r="AF126" s="187">
        <f aca="true" t="shared" si="121" ref="AF126">AF105/1000</f>
        <v>207.895792</v>
      </c>
      <c r="AG126" s="187">
        <f t="shared" si="120"/>
        <v>208.23824100000002</v>
      </c>
      <c r="AI126" s="41">
        <f t="shared" si="108"/>
        <v>0.100931769616601</v>
      </c>
      <c r="AJ126" s="41">
        <f t="shared" si="109"/>
        <v>1.23475911644088</v>
      </c>
      <c r="AK126" s="41">
        <f t="shared" si="110"/>
        <v>0.004888856761988855</v>
      </c>
    </row>
    <row r="127" spans="1:37" ht="12.75">
      <c r="A127" s="8" t="str">
        <f>A107</f>
        <v>Electricity</v>
      </c>
      <c r="B127" s="188">
        <f>B107/1000</f>
        <v>6792.718684</v>
      </c>
      <c r="C127" s="188">
        <f aca="true" t="shared" si="122" ref="C127:AB127">C107/1000</f>
        <v>6824.84345</v>
      </c>
      <c r="D127" s="188">
        <f t="shared" si="122"/>
        <v>6798.9779960000005</v>
      </c>
      <c r="E127" s="188">
        <f t="shared" si="122"/>
        <v>6781.911527</v>
      </c>
      <c r="F127" s="188">
        <f t="shared" si="122"/>
        <v>6893.092329</v>
      </c>
      <c r="G127" s="188">
        <f t="shared" si="122"/>
        <v>7065.189928000001</v>
      </c>
      <c r="H127" s="188">
        <f t="shared" si="122"/>
        <v>7274.125318</v>
      </c>
      <c r="I127" s="188">
        <f t="shared" si="122"/>
        <v>7397.015875</v>
      </c>
      <c r="J127" s="188">
        <f t="shared" si="122"/>
        <v>7541.844354</v>
      </c>
      <c r="K127" s="188">
        <f t="shared" si="122"/>
        <v>7682.934842000001</v>
      </c>
      <c r="L127" s="188">
        <f t="shared" si="122"/>
        <v>7912.790588999999</v>
      </c>
      <c r="M127" s="188">
        <f t="shared" si="122"/>
        <v>8134.918643</v>
      </c>
      <c r="N127" s="188">
        <f t="shared" si="122"/>
        <v>8236.527272</v>
      </c>
      <c r="O127" s="188">
        <f t="shared" si="122"/>
        <v>8460.749891000001</v>
      </c>
      <c r="P127" s="188">
        <f t="shared" si="122"/>
        <v>8660.406723</v>
      </c>
      <c r="Q127" s="188">
        <f t="shared" si="122"/>
        <v>8768.425331</v>
      </c>
      <c r="R127" s="188">
        <f t="shared" si="122"/>
        <v>8956.674987</v>
      </c>
      <c r="S127" s="188">
        <f t="shared" si="122"/>
        <v>9027.365541</v>
      </c>
      <c r="T127" s="188">
        <f t="shared" si="122"/>
        <v>9075.771598</v>
      </c>
      <c r="U127" s="188">
        <f t="shared" si="122"/>
        <v>8614.197367</v>
      </c>
      <c r="V127" s="188">
        <f t="shared" si="122"/>
        <v>9038.359188999999</v>
      </c>
      <c r="W127" s="188">
        <f t="shared" si="122"/>
        <v>8911.634482000001</v>
      </c>
      <c r="X127" s="188">
        <f t="shared" si="122"/>
        <v>8942.582422</v>
      </c>
      <c r="Y127" s="188">
        <f t="shared" si="122"/>
        <v>8860.594124</v>
      </c>
      <c r="Z127" s="188">
        <f t="shared" si="122"/>
        <v>8673.177893999999</v>
      </c>
      <c r="AA127" s="188">
        <f t="shared" si="122"/>
        <v>8819.871955</v>
      </c>
      <c r="AB127" s="188">
        <f t="shared" si="122"/>
        <v>8932.262278</v>
      </c>
      <c r="AC127" s="188">
        <f aca="true" t="shared" si="123" ref="AC127:AD127">AC107/1000</f>
        <v>9020.097852</v>
      </c>
      <c r="AD127" s="188">
        <f t="shared" si="123"/>
        <v>9020.59561</v>
      </c>
      <c r="AE127" s="188">
        <f aca="true" t="shared" si="124" ref="AE127:AG127">AE107/1000</f>
        <v>8923.844054</v>
      </c>
      <c r="AF127" s="188">
        <f aca="true" t="shared" si="125" ref="AF127">AF107/1000</f>
        <v>8583.574258999999</v>
      </c>
      <c r="AG127" s="188">
        <f t="shared" si="124"/>
        <v>8953.933641000001</v>
      </c>
      <c r="AI127" s="41">
        <f t="shared" si="108"/>
        <v>5.5183215101006766E-05</v>
      </c>
      <c r="AJ127" s="41">
        <f t="shared" si="109"/>
        <v>-0.006079481772344075</v>
      </c>
      <c r="AK127" s="41">
        <f t="shared" si="110"/>
        <v>0.22867538693827202</v>
      </c>
    </row>
    <row r="128" spans="1:37" ht="12.75">
      <c r="A128" s="10" t="str">
        <f>A108</f>
        <v>Heat</v>
      </c>
      <c r="B128" s="189">
        <f>B108/1000</f>
        <v>2306.989</v>
      </c>
      <c r="C128" s="189">
        <f aca="true" t="shared" si="126" ref="C128:AB128">C108/1000</f>
        <v>2255.688</v>
      </c>
      <c r="D128" s="189">
        <f t="shared" si="126"/>
        <v>2306.382</v>
      </c>
      <c r="E128" s="189">
        <f t="shared" si="126"/>
        <v>2198.957</v>
      </c>
      <c r="F128" s="189">
        <f t="shared" si="126"/>
        <v>2028.983</v>
      </c>
      <c r="G128" s="189">
        <f t="shared" si="126"/>
        <v>1938.037</v>
      </c>
      <c r="H128" s="189">
        <f t="shared" si="126"/>
        <v>2109.689</v>
      </c>
      <c r="I128" s="189">
        <f t="shared" si="126"/>
        <v>1911.941</v>
      </c>
      <c r="J128" s="189">
        <f t="shared" si="126"/>
        <v>1896.633</v>
      </c>
      <c r="K128" s="189">
        <f t="shared" si="126"/>
        <v>1804.899</v>
      </c>
      <c r="L128" s="189">
        <f t="shared" si="126"/>
        <v>1795.896897</v>
      </c>
      <c r="M128" s="189">
        <f t="shared" si="126"/>
        <v>1920.526337</v>
      </c>
      <c r="N128" s="189">
        <f t="shared" si="126"/>
        <v>1883.731527</v>
      </c>
      <c r="O128" s="189">
        <f t="shared" si="126"/>
        <v>2048.575626</v>
      </c>
      <c r="P128" s="189">
        <f t="shared" si="126"/>
        <v>2155.672438</v>
      </c>
      <c r="Q128" s="189">
        <f t="shared" si="126"/>
        <v>2149.0484610000003</v>
      </c>
      <c r="R128" s="189">
        <f t="shared" si="126"/>
        <v>2106.4895460000002</v>
      </c>
      <c r="S128" s="189">
        <f t="shared" si="126"/>
        <v>2005.7703000000001</v>
      </c>
      <c r="T128" s="189">
        <f t="shared" si="126"/>
        <v>2023.588091</v>
      </c>
      <c r="U128" s="189">
        <f t="shared" si="126"/>
        <v>1983.772077</v>
      </c>
      <c r="V128" s="189">
        <f t="shared" si="126"/>
        <v>2160.90611</v>
      </c>
      <c r="W128" s="189">
        <f t="shared" si="126"/>
        <v>1975.425208</v>
      </c>
      <c r="X128" s="189">
        <f t="shared" si="126"/>
        <v>2027.329753</v>
      </c>
      <c r="Y128" s="189">
        <f t="shared" si="126"/>
        <v>2025.497503</v>
      </c>
      <c r="Z128" s="189">
        <f t="shared" si="126"/>
        <v>1863.235395</v>
      </c>
      <c r="AA128" s="189">
        <f t="shared" si="126"/>
        <v>1889.809424</v>
      </c>
      <c r="AB128" s="189">
        <f t="shared" si="126"/>
        <v>1964.395622</v>
      </c>
      <c r="AC128" s="189">
        <f aca="true" t="shared" si="127" ref="AC128:AD128">AC108/1000</f>
        <v>1972.796643</v>
      </c>
      <c r="AD128" s="189">
        <f t="shared" si="127"/>
        <v>1928.5409750000001</v>
      </c>
      <c r="AE128" s="189">
        <f aca="true" t="shared" si="128" ref="AE128:AG128">AE108/1000</f>
        <v>1923.877784</v>
      </c>
      <c r="AF128" s="189">
        <f aca="true" t="shared" si="129" ref="AF128">AF108/1000</f>
        <v>1837.470629</v>
      </c>
      <c r="AG128" s="189">
        <f t="shared" si="128"/>
        <v>1980.028311</v>
      </c>
      <c r="AI128" s="41">
        <f t="shared" si="108"/>
        <v>-0.022432959908478378</v>
      </c>
      <c r="AJ128" s="41">
        <f t="shared" si="109"/>
        <v>-0.04696959644244114</v>
      </c>
      <c r="AK128" s="41">
        <f t="shared" si="110"/>
        <v>0.0488892167159722</v>
      </c>
    </row>
    <row r="129" ht="12">
      <c r="A129" s="63" t="s">
        <v>93</v>
      </c>
    </row>
    <row r="133" spans="1:35" ht="12.75">
      <c r="A133" s="57" t="s">
        <v>87</v>
      </c>
      <c r="B133" s="107" t="s">
        <v>94</v>
      </c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G133" s="42"/>
      <c r="AH133" s="42"/>
      <c r="AI133" s="42"/>
    </row>
    <row r="134" spans="1:35" ht="12.5">
      <c r="A134" s="1" t="s">
        <v>3</v>
      </c>
      <c r="B134" s="145" t="s">
        <v>128</v>
      </c>
      <c r="AG134" s="42"/>
      <c r="AH134" s="42"/>
      <c r="AI134" s="42"/>
    </row>
    <row r="135" spans="1:35" s="32" customFormat="1" ht="12.75">
      <c r="A135" s="2" t="s">
        <v>2</v>
      </c>
      <c r="B135" s="2" t="s">
        <v>161</v>
      </c>
      <c r="AG135" s="43"/>
      <c r="AH135" s="43"/>
      <c r="AI135" s="43"/>
    </row>
    <row r="136" spans="33:35" ht="12.75">
      <c r="AG136" s="150"/>
      <c r="AH136" s="42"/>
      <c r="AI136" s="42" t="s">
        <v>229</v>
      </c>
    </row>
    <row r="137" spans="1:35" ht="12.75">
      <c r="A137" s="5" t="s">
        <v>92</v>
      </c>
      <c r="B137" s="225" t="s">
        <v>189</v>
      </c>
      <c r="C137" s="225" t="s">
        <v>190</v>
      </c>
      <c r="D137" s="225" t="s">
        <v>191</v>
      </c>
      <c r="E137" s="225" t="s">
        <v>192</v>
      </c>
      <c r="F137" s="225" t="s">
        <v>193</v>
      </c>
      <c r="G137" s="225" t="s">
        <v>194</v>
      </c>
      <c r="H137" s="225" t="s">
        <v>195</v>
      </c>
      <c r="I137" s="225" t="s">
        <v>196</v>
      </c>
      <c r="J137" s="225" t="s">
        <v>197</v>
      </c>
      <c r="K137" s="225" t="s">
        <v>198</v>
      </c>
      <c r="L137" s="225" t="s">
        <v>199</v>
      </c>
      <c r="M137" s="225" t="s">
        <v>200</v>
      </c>
      <c r="N137" s="225" t="s">
        <v>201</v>
      </c>
      <c r="O137" s="225" t="s">
        <v>202</v>
      </c>
      <c r="P137" s="225" t="s">
        <v>203</v>
      </c>
      <c r="Q137" s="225" t="s">
        <v>204</v>
      </c>
      <c r="R137" s="225" t="s">
        <v>205</v>
      </c>
      <c r="S137" s="225" t="s">
        <v>206</v>
      </c>
      <c r="T137" s="225" t="s">
        <v>207</v>
      </c>
      <c r="U137" s="225" t="s">
        <v>208</v>
      </c>
      <c r="V137" s="225" t="s">
        <v>209</v>
      </c>
      <c r="W137" s="225" t="s">
        <v>210</v>
      </c>
      <c r="X137" s="225" t="s">
        <v>211</v>
      </c>
      <c r="Y137" s="225" t="s">
        <v>212</v>
      </c>
      <c r="Z137" s="225" t="s">
        <v>213</v>
      </c>
      <c r="AA137" s="225" t="s">
        <v>214</v>
      </c>
      <c r="AB137" s="225" t="s">
        <v>215</v>
      </c>
      <c r="AC137" s="225" t="s">
        <v>216</v>
      </c>
      <c r="AD137" s="225" t="s">
        <v>217</v>
      </c>
      <c r="AE137" s="225" t="s">
        <v>218</v>
      </c>
      <c r="AF137" s="225" t="s">
        <v>219</v>
      </c>
      <c r="AG137" s="225" t="s">
        <v>220</v>
      </c>
      <c r="AH137" s="42"/>
      <c r="AI137" s="42"/>
    </row>
    <row r="138" spans="1:35" ht="12.75">
      <c r="A138" s="6" t="s">
        <v>48</v>
      </c>
      <c r="B138" s="220">
        <v>3718192.145</v>
      </c>
      <c r="C138" s="220">
        <v>3650119.138</v>
      </c>
      <c r="D138" s="221">
        <v>3709065.05</v>
      </c>
      <c r="E138" s="220">
        <v>3439462.776</v>
      </c>
      <c r="F138" s="221">
        <v>3767782.81</v>
      </c>
      <c r="G138" s="221">
        <v>3969389.06</v>
      </c>
      <c r="H138" s="220">
        <v>3928474.634</v>
      </c>
      <c r="I138" s="220">
        <v>4168792.537</v>
      </c>
      <c r="J138" s="221">
        <v>4224167.35</v>
      </c>
      <c r="K138" s="220">
        <v>4131746.111</v>
      </c>
      <c r="L138" s="220">
        <v>4246369.985</v>
      </c>
      <c r="M138" s="220">
        <v>4250249.527</v>
      </c>
      <c r="N138" s="220">
        <v>4237012.884</v>
      </c>
      <c r="O138" s="220">
        <v>4204223.948</v>
      </c>
      <c r="P138" s="220">
        <v>4288647.957</v>
      </c>
      <c r="Q138" s="220">
        <v>4390529.567</v>
      </c>
      <c r="R138" s="220">
        <v>4389246.494</v>
      </c>
      <c r="S138" s="220">
        <v>4388765.978</v>
      </c>
      <c r="T138" s="220">
        <v>4262428.522</v>
      </c>
      <c r="U138" s="220">
        <v>3894672.056</v>
      </c>
      <c r="V138" s="220">
        <v>4115924.467</v>
      </c>
      <c r="W138" s="221">
        <v>4040266.13</v>
      </c>
      <c r="X138" s="220">
        <v>3873675.435</v>
      </c>
      <c r="Y138" s="220">
        <v>3739183.838</v>
      </c>
      <c r="Z138" s="220">
        <v>3823402.613</v>
      </c>
      <c r="AA138" s="220">
        <v>3697638.349</v>
      </c>
      <c r="AB138" s="220">
        <v>3687144.574</v>
      </c>
      <c r="AC138" s="220">
        <v>3976800.756</v>
      </c>
      <c r="AD138" s="220">
        <v>3822505.819</v>
      </c>
      <c r="AE138" s="220">
        <v>3797260.582</v>
      </c>
      <c r="AF138" s="221">
        <v>3767919.94</v>
      </c>
      <c r="AG138" s="220">
        <v>3951436.044</v>
      </c>
      <c r="AH138" s="42"/>
      <c r="AI138" s="42"/>
    </row>
    <row r="139" spans="1:35" ht="12.75">
      <c r="A139" s="7" t="s">
        <v>70</v>
      </c>
      <c r="B139" s="222">
        <v>67924.132</v>
      </c>
      <c r="C139" s="222">
        <v>68742.052</v>
      </c>
      <c r="D139" s="222">
        <v>46699.265</v>
      </c>
      <c r="E139" s="222">
        <v>42314.181</v>
      </c>
      <c r="F139" s="222">
        <v>41557.709</v>
      </c>
      <c r="G139" s="222">
        <v>42138.704</v>
      </c>
      <c r="H139" s="222">
        <v>43983.069</v>
      </c>
      <c r="I139" s="222">
        <v>42809.338</v>
      </c>
      <c r="J139" s="222">
        <v>39952.032</v>
      </c>
      <c r="K139" s="222">
        <v>36280.319</v>
      </c>
      <c r="L139" s="222">
        <v>41206.618</v>
      </c>
      <c r="M139" s="222">
        <v>41690.849</v>
      </c>
      <c r="N139" s="222">
        <v>51674.017</v>
      </c>
      <c r="O139" s="222">
        <v>51581.718</v>
      </c>
      <c r="P139" s="223">
        <v>59246.49</v>
      </c>
      <c r="Q139" s="222">
        <v>57783.882</v>
      </c>
      <c r="R139" s="222">
        <v>63629.294</v>
      </c>
      <c r="S139" s="222">
        <v>66538.995</v>
      </c>
      <c r="T139" s="222">
        <v>68561.467</v>
      </c>
      <c r="U139" s="222">
        <v>49986.028</v>
      </c>
      <c r="V139" s="222">
        <v>57996.957</v>
      </c>
      <c r="W139" s="223">
        <v>69784.73</v>
      </c>
      <c r="X139" s="222">
        <v>67748.931</v>
      </c>
      <c r="Y139" s="222">
        <v>71632.729</v>
      </c>
      <c r="Z139" s="222">
        <v>71576.266</v>
      </c>
      <c r="AA139" s="222">
        <v>71803.956</v>
      </c>
      <c r="AB139" s="222">
        <v>70122.262</v>
      </c>
      <c r="AC139" s="222">
        <v>69629.685</v>
      </c>
      <c r="AD139" s="222">
        <v>70789.351</v>
      </c>
      <c r="AE139" s="222">
        <v>65772.089</v>
      </c>
      <c r="AF139" s="222">
        <v>61000.583</v>
      </c>
      <c r="AG139" s="222">
        <v>64775.032</v>
      </c>
      <c r="AH139" s="42"/>
      <c r="AI139" s="169">
        <f>AG139/$AG$138</f>
        <v>0.016392782593142738</v>
      </c>
    </row>
    <row r="140" spans="1:35" ht="12.5">
      <c r="A140" s="143" t="s">
        <v>97</v>
      </c>
      <c r="B140" s="221">
        <v>0</v>
      </c>
      <c r="C140" s="221">
        <v>0</v>
      </c>
      <c r="D140" s="221">
        <v>0</v>
      </c>
      <c r="E140" s="221">
        <v>0</v>
      </c>
      <c r="F140" s="221">
        <v>0</v>
      </c>
      <c r="G140" s="221">
        <v>0</v>
      </c>
      <c r="H140" s="221">
        <v>0</v>
      </c>
      <c r="I140" s="221">
        <v>0</v>
      </c>
      <c r="J140" s="221">
        <v>0</v>
      </c>
      <c r="K140" s="221">
        <v>0</v>
      </c>
      <c r="L140" s="221">
        <v>0</v>
      </c>
      <c r="M140" s="221">
        <v>0</v>
      </c>
      <c r="N140" s="221">
        <v>0</v>
      </c>
      <c r="O140" s="221">
        <v>0</v>
      </c>
      <c r="P140" s="221">
        <v>0</v>
      </c>
      <c r="Q140" s="221">
        <v>0</v>
      </c>
      <c r="R140" s="221">
        <v>0</v>
      </c>
      <c r="S140" s="221">
        <v>0</v>
      </c>
      <c r="T140" s="221">
        <v>0</v>
      </c>
      <c r="U140" s="221">
        <v>0</v>
      </c>
      <c r="V140" s="221">
        <v>0</v>
      </c>
      <c r="W140" s="221">
        <v>0</v>
      </c>
      <c r="X140" s="221">
        <v>0</v>
      </c>
      <c r="Y140" s="221">
        <v>0</v>
      </c>
      <c r="Z140" s="221">
        <v>0</v>
      </c>
      <c r="AA140" s="221">
        <v>0</v>
      </c>
      <c r="AB140" s="221">
        <v>0</v>
      </c>
      <c r="AC140" s="221">
        <v>0</v>
      </c>
      <c r="AD140" s="221">
        <v>0</v>
      </c>
      <c r="AE140" s="221">
        <v>0</v>
      </c>
      <c r="AF140" s="221">
        <v>0</v>
      </c>
      <c r="AG140" s="221">
        <v>0</v>
      </c>
      <c r="AI140" s="169">
        <f aca="true" t="shared" si="130" ref="AI140:AI143">AF140/$AF$138</f>
        <v>0</v>
      </c>
    </row>
    <row r="141" spans="1:35" ht="12.5">
      <c r="A141" s="143" t="s">
        <v>98</v>
      </c>
      <c r="B141" s="222">
        <v>184.402</v>
      </c>
      <c r="C141" s="222">
        <v>101.284</v>
      </c>
      <c r="D141" s="222">
        <v>168.809</v>
      </c>
      <c r="E141" s="222">
        <v>284.459</v>
      </c>
      <c r="F141" s="222">
        <v>224.345</v>
      </c>
      <c r="G141" s="222">
        <v>240.884</v>
      </c>
      <c r="H141" s="223">
        <v>264.73</v>
      </c>
      <c r="I141" s="222">
        <v>275.669</v>
      </c>
      <c r="J141" s="222">
        <v>235.409</v>
      </c>
      <c r="K141" s="222">
        <v>193.053</v>
      </c>
      <c r="L141" s="222">
        <v>266.502</v>
      </c>
      <c r="M141" s="222">
        <v>324.682</v>
      </c>
      <c r="N141" s="222">
        <v>323.296</v>
      </c>
      <c r="O141" s="222">
        <v>339.776</v>
      </c>
      <c r="P141" s="222">
        <v>365.301</v>
      </c>
      <c r="Q141" s="222">
        <v>383.272</v>
      </c>
      <c r="R141" s="222">
        <v>392.097</v>
      </c>
      <c r="S141" s="222">
        <v>378.915</v>
      </c>
      <c r="T141" s="223">
        <v>473.25</v>
      </c>
      <c r="U141" s="222">
        <v>555.738</v>
      </c>
      <c r="V141" s="223">
        <v>650.62</v>
      </c>
      <c r="W141" s="222">
        <v>640.307</v>
      </c>
      <c r="X141" s="222">
        <v>710.698</v>
      </c>
      <c r="Y141" s="223">
        <v>664.8</v>
      </c>
      <c r="Z141" s="222">
        <v>774.985</v>
      </c>
      <c r="AA141" s="222">
        <v>940.826</v>
      </c>
      <c r="AB141" s="222">
        <v>857.092</v>
      </c>
      <c r="AC141" s="222">
        <v>2936.324</v>
      </c>
      <c r="AD141" s="222">
        <v>2769.346</v>
      </c>
      <c r="AE141" s="222">
        <v>2687.426</v>
      </c>
      <c r="AF141" s="223">
        <v>2891.51</v>
      </c>
      <c r="AG141" s="222">
        <v>2661.486</v>
      </c>
      <c r="AI141" s="169">
        <f t="shared" si="130"/>
        <v>0.0007674021863638643</v>
      </c>
    </row>
    <row r="142" spans="1:35" ht="12.75">
      <c r="A142" s="7" t="s">
        <v>76</v>
      </c>
      <c r="B142" s="220">
        <v>591068.972</v>
      </c>
      <c r="C142" s="220">
        <v>543574.224</v>
      </c>
      <c r="D142" s="220">
        <v>601851.055</v>
      </c>
      <c r="E142" s="220">
        <v>540936.848</v>
      </c>
      <c r="F142" s="220">
        <v>554842.425</v>
      </c>
      <c r="G142" s="220">
        <v>573756.935</v>
      </c>
      <c r="H142" s="220">
        <v>593567.318</v>
      </c>
      <c r="I142" s="220">
        <v>620559.826</v>
      </c>
      <c r="J142" s="220">
        <v>576162.552</v>
      </c>
      <c r="K142" s="220">
        <v>573159.611</v>
      </c>
      <c r="L142" s="220">
        <v>607059.867</v>
      </c>
      <c r="M142" s="220">
        <v>582540.581</v>
      </c>
      <c r="N142" s="220">
        <v>523413.975</v>
      </c>
      <c r="O142" s="220">
        <v>544256.479</v>
      </c>
      <c r="P142" s="220">
        <v>570014.887</v>
      </c>
      <c r="Q142" s="220">
        <v>590015.842</v>
      </c>
      <c r="R142" s="220">
        <v>537494.174</v>
      </c>
      <c r="S142" s="220">
        <v>577825.695</v>
      </c>
      <c r="T142" s="220">
        <v>558140.261</v>
      </c>
      <c r="U142" s="220">
        <v>503104.698</v>
      </c>
      <c r="V142" s="220">
        <v>571374.246</v>
      </c>
      <c r="W142" s="220">
        <v>600584.265</v>
      </c>
      <c r="X142" s="220">
        <v>584464.632</v>
      </c>
      <c r="Y142" s="220">
        <v>572752.494</v>
      </c>
      <c r="Z142" s="220">
        <v>598701.786</v>
      </c>
      <c r="AA142" s="220">
        <v>573242.081</v>
      </c>
      <c r="AB142" s="220">
        <v>566893.148</v>
      </c>
      <c r="AC142" s="220">
        <v>622690.906</v>
      </c>
      <c r="AD142" s="220">
        <v>614434.671</v>
      </c>
      <c r="AE142" s="220">
        <v>639374.712</v>
      </c>
      <c r="AF142" s="220">
        <v>618165.056</v>
      </c>
      <c r="AG142" s="220">
        <v>603872.816</v>
      </c>
      <c r="AH142" s="42"/>
      <c r="AI142" s="169">
        <f t="shared" si="130"/>
        <v>0.16406002936463665</v>
      </c>
    </row>
    <row r="143" spans="1:35" ht="12.75">
      <c r="A143" s="7" t="s">
        <v>89</v>
      </c>
      <c r="B143" s="222">
        <v>3058404.439</v>
      </c>
      <c r="C143" s="222">
        <v>3037381.178</v>
      </c>
      <c r="D143" s="222">
        <v>3060345.921</v>
      </c>
      <c r="E143" s="222">
        <v>2855927.288</v>
      </c>
      <c r="F143" s="222">
        <v>3171158.331</v>
      </c>
      <c r="G143" s="222">
        <v>3353252.538</v>
      </c>
      <c r="H143" s="222">
        <v>3290659.517</v>
      </c>
      <c r="I143" s="222">
        <v>3504546.504</v>
      </c>
      <c r="J143" s="222">
        <v>3607318.756</v>
      </c>
      <c r="K143" s="222">
        <v>3522113.128</v>
      </c>
      <c r="L143" s="222">
        <v>3597836.998</v>
      </c>
      <c r="M143" s="222">
        <v>3625693.415</v>
      </c>
      <c r="N143" s="222">
        <v>3661601.596</v>
      </c>
      <c r="O143" s="222">
        <v>3608045.975</v>
      </c>
      <c r="P143" s="222">
        <v>3659021.278</v>
      </c>
      <c r="Q143" s="222">
        <v>3742346.571</v>
      </c>
      <c r="R143" s="222">
        <v>3787730.928</v>
      </c>
      <c r="S143" s="222">
        <v>3743605.374</v>
      </c>
      <c r="T143" s="222">
        <v>3635253.545</v>
      </c>
      <c r="U143" s="222">
        <v>3341025.593</v>
      </c>
      <c r="V143" s="222">
        <v>3485267.643</v>
      </c>
      <c r="W143" s="222">
        <v>3368540.828</v>
      </c>
      <c r="X143" s="222">
        <v>3220132.174</v>
      </c>
      <c r="Y143" s="222">
        <v>3093417.816</v>
      </c>
      <c r="Z143" s="222">
        <v>3151557.576</v>
      </c>
      <c r="AA143" s="222">
        <v>3050930.486</v>
      </c>
      <c r="AB143" s="222">
        <v>3048524.072</v>
      </c>
      <c r="AC143" s="222">
        <v>3280811.656</v>
      </c>
      <c r="AD143" s="222">
        <v>3133719.988</v>
      </c>
      <c r="AE143" s="222">
        <v>3088433.839</v>
      </c>
      <c r="AF143" s="222">
        <v>3085270.865</v>
      </c>
      <c r="AG143" s="222">
        <v>3279402.094</v>
      </c>
      <c r="AH143" s="42"/>
      <c r="AI143" s="169">
        <f t="shared" si="130"/>
        <v>0.8188260138563348</v>
      </c>
    </row>
    <row r="144" spans="1:33" ht="12.75">
      <c r="A144" s="7" t="s">
        <v>90</v>
      </c>
      <c r="B144" s="221">
        <v>0</v>
      </c>
      <c r="C144" s="221">
        <v>0</v>
      </c>
      <c r="D144" s="221">
        <v>0</v>
      </c>
      <c r="E144" s="221">
        <v>0</v>
      </c>
      <c r="F144" s="221">
        <v>0</v>
      </c>
      <c r="G144" s="221">
        <v>0</v>
      </c>
      <c r="H144" s="221">
        <v>0</v>
      </c>
      <c r="I144" s="221">
        <v>0</v>
      </c>
      <c r="J144" s="221">
        <v>0</v>
      </c>
      <c r="K144" s="221">
        <v>0</v>
      </c>
      <c r="L144" s="221">
        <v>0</v>
      </c>
      <c r="M144" s="221">
        <v>0</v>
      </c>
      <c r="N144" s="221">
        <v>0</v>
      </c>
      <c r="O144" s="221">
        <v>0</v>
      </c>
      <c r="P144" s="221">
        <v>0</v>
      </c>
      <c r="Q144" s="221">
        <v>0</v>
      </c>
      <c r="R144" s="221">
        <v>0</v>
      </c>
      <c r="S144" s="221">
        <v>0</v>
      </c>
      <c r="T144" s="221">
        <v>0</v>
      </c>
      <c r="U144" s="221">
        <v>0</v>
      </c>
      <c r="V144" s="221">
        <v>0</v>
      </c>
      <c r="W144" s="221">
        <v>0</v>
      </c>
      <c r="X144" s="221">
        <v>0</v>
      </c>
      <c r="Y144" s="221">
        <v>0</v>
      </c>
      <c r="Z144" s="221">
        <v>0</v>
      </c>
      <c r="AA144" s="221">
        <v>0</v>
      </c>
      <c r="AB144" s="221">
        <v>0</v>
      </c>
      <c r="AC144" s="221">
        <v>0</v>
      </c>
      <c r="AD144" s="221">
        <v>0</v>
      </c>
      <c r="AE144" s="221">
        <v>0</v>
      </c>
      <c r="AF144" s="221">
        <v>0</v>
      </c>
      <c r="AG144" s="221">
        <v>0</v>
      </c>
    </row>
    <row r="145" spans="1:33" ht="12.75">
      <c r="A145" s="8" t="s">
        <v>11</v>
      </c>
      <c r="B145" s="224" t="s">
        <v>4</v>
      </c>
      <c r="C145" s="224" t="s">
        <v>4</v>
      </c>
      <c r="D145" s="224" t="s">
        <v>4</v>
      </c>
      <c r="E145" s="224" t="s">
        <v>4</v>
      </c>
      <c r="F145" s="224" t="s">
        <v>4</v>
      </c>
      <c r="G145" s="224" t="s">
        <v>4</v>
      </c>
      <c r="H145" s="224" t="s">
        <v>4</v>
      </c>
      <c r="I145" s="224" t="s">
        <v>4</v>
      </c>
      <c r="J145" s="224" t="s">
        <v>4</v>
      </c>
      <c r="K145" s="224" t="s">
        <v>4</v>
      </c>
      <c r="L145" s="224" t="s">
        <v>4</v>
      </c>
      <c r="M145" s="224" t="s">
        <v>4</v>
      </c>
      <c r="N145" s="224" t="s">
        <v>4</v>
      </c>
      <c r="O145" s="224" t="s">
        <v>4</v>
      </c>
      <c r="P145" s="224" t="s">
        <v>4</v>
      </c>
      <c r="Q145" s="224" t="s">
        <v>4</v>
      </c>
      <c r="R145" s="224" t="s">
        <v>4</v>
      </c>
      <c r="S145" s="224" t="s">
        <v>4</v>
      </c>
      <c r="T145" s="224" t="s">
        <v>4</v>
      </c>
      <c r="U145" s="224" t="s">
        <v>4</v>
      </c>
      <c r="V145" s="224" t="s">
        <v>4</v>
      </c>
      <c r="W145" s="224" t="s">
        <v>4</v>
      </c>
      <c r="X145" s="224" t="s">
        <v>4</v>
      </c>
      <c r="Y145" s="224" t="s">
        <v>4</v>
      </c>
      <c r="Z145" s="224" t="s">
        <v>4</v>
      </c>
      <c r="AA145" s="224" t="s">
        <v>4</v>
      </c>
      <c r="AB145" s="224" t="s">
        <v>4</v>
      </c>
      <c r="AC145" s="224" t="s">
        <v>4</v>
      </c>
      <c r="AD145" s="224" t="s">
        <v>4</v>
      </c>
      <c r="AE145" s="224" t="s">
        <v>4</v>
      </c>
      <c r="AF145" s="224" t="s">
        <v>4</v>
      </c>
      <c r="AG145" s="224" t="s">
        <v>4</v>
      </c>
    </row>
    <row r="146" spans="1:33" ht="12.75">
      <c r="A146" s="7" t="s">
        <v>6</v>
      </c>
      <c r="B146" s="226" t="s">
        <v>4</v>
      </c>
      <c r="C146" s="226" t="s">
        <v>4</v>
      </c>
      <c r="D146" s="226" t="s">
        <v>4</v>
      </c>
      <c r="E146" s="226" t="s">
        <v>4</v>
      </c>
      <c r="F146" s="226" t="s">
        <v>4</v>
      </c>
      <c r="G146" s="226" t="s">
        <v>4</v>
      </c>
      <c r="H146" s="226" t="s">
        <v>4</v>
      </c>
      <c r="I146" s="226" t="s">
        <v>4</v>
      </c>
      <c r="J146" s="226" t="s">
        <v>4</v>
      </c>
      <c r="K146" s="226" t="s">
        <v>4</v>
      </c>
      <c r="L146" s="226" t="s">
        <v>4</v>
      </c>
      <c r="M146" s="226" t="s">
        <v>4</v>
      </c>
      <c r="N146" s="226" t="s">
        <v>4</v>
      </c>
      <c r="O146" s="226" t="s">
        <v>4</v>
      </c>
      <c r="P146" s="226" t="s">
        <v>4</v>
      </c>
      <c r="Q146" s="226" t="s">
        <v>4</v>
      </c>
      <c r="R146" s="226" t="s">
        <v>4</v>
      </c>
      <c r="S146" s="226" t="s">
        <v>4</v>
      </c>
      <c r="T146" s="226" t="s">
        <v>4</v>
      </c>
      <c r="U146" s="226" t="s">
        <v>4</v>
      </c>
      <c r="V146" s="226" t="s">
        <v>4</v>
      </c>
      <c r="W146" s="226" t="s">
        <v>4</v>
      </c>
      <c r="X146" s="226" t="s">
        <v>4</v>
      </c>
      <c r="Y146" s="226" t="s">
        <v>4</v>
      </c>
      <c r="Z146" s="226" t="s">
        <v>4</v>
      </c>
      <c r="AA146" s="226" t="s">
        <v>4</v>
      </c>
      <c r="AB146" s="226" t="s">
        <v>4</v>
      </c>
      <c r="AC146" s="226" t="s">
        <v>4</v>
      </c>
      <c r="AD146" s="226" t="s">
        <v>4</v>
      </c>
      <c r="AE146" s="226" t="s">
        <v>4</v>
      </c>
      <c r="AF146" s="226" t="s">
        <v>4</v>
      </c>
      <c r="AG146" s="226" t="s">
        <v>4</v>
      </c>
    </row>
    <row r="147" spans="1:33" ht="12.75">
      <c r="A147" s="7" t="s">
        <v>9</v>
      </c>
      <c r="B147" s="224" t="s">
        <v>4</v>
      </c>
      <c r="C147" s="224" t="s">
        <v>4</v>
      </c>
      <c r="D147" s="224" t="s">
        <v>4</v>
      </c>
      <c r="E147" s="224" t="s">
        <v>4</v>
      </c>
      <c r="F147" s="224" t="s">
        <v>4</v>
      </c>
      <c r="G147" s="224" t="s">
        <v>4</v>
      </c>
      <c r="H147" s="224" t="s">
        <v>4</v>
      </c>
      <c r="I147" s="224" t="s">
        <v>4</v>
      </c>
      <c r="J147" s="224" t="s">
        <v>4</v>
      </c>
      <c r="K147" s="224" t="s">
        <v>4</v>
      </c>
      <c r="L147" s="224" t="s">
        <v>4</v>
      </c>
      <c r="M147" s="224" t="s">
        <v>4</v>
      </c>
      <c r="N147" s="224" t="s">
        <v>4</v>
      </c>
      <c r="O147" s="224" t="s">
        <v>4</v>
      </c>
      <c r="P147" s="224" t="s">
        <v>4</v>
      </c>
      <c r="Q147" s="224" t="s">
        <v>4</v>
      </c>
      <c r="R147" s="224" t="s">
        <v>4</v>
      </c>
      <c r="S147" s="224" t="s">
        <v>4</v>
      </c>
      <c r="T147" s="224" t="s">
        <v>4</v>
      </c>
      <c r="U147" s="224" t="s">
        <v>4</v>
      </c>
      <c r="V147" s="224" t="s">
        <v>4</v>
      </c>
      <c r="W147" s="224" t="s">
        <v>4</v>
      </c>
      <c r="X147" s="224" t="s">
        <v>4</v>
      </c>
      <c r="Y147" s="224" t="s">
        <v>4</v>
      </c>
      <c r="Z147" s="224" t="s">
        <v>4</v>
      </c>
      <c r="AA147" s="224" t="s">
        <v>4</v>
      </c>
      <c r="AB147" s="224" t="s">
        <v>4</v>
      </c>
      <c r="AC147" s="224" t="s">
        <v>4</v>
      </c>
      <c r="AD147" s="224" t="s">
        <v>4</v>
      </c>
      <c r="AE147" s="224" t="s">
        <v>4</v>
      </c>
      <c r="AF147" s="224" t="s">
        <v>4</v>
      </c>
      <c r="AG147" s="224" t="s">
        <v>4</v>
      </c>
    </row>
    <row r="148" spans="1:33" ht="12.75">
      <c r="A148" s="10" t="s">
        <v>91</v>
      </c>
      <c r="B148" s="226" t="s">
        <v>4</v>
      </c>
      <c r="C148" s="226" t="s">
        <v>4</v>
      </c>
      <c r="D148" s="226" t="s">
        <v>4</v>
      </c>
      <c r="E148" s="226" t="s">
        <v>4</v>
      </c>
      <c r="F148" s="226" t="s">
        <v>4</v>
      </c>
      <c r="G148" s="226" t="s">
        <v>4</v>
      </c>
      <c r="H148" s="226" t="s">
        <v>4</v>
      </c>
      <c r="I148" s="226" t="s">
        <v>4</v>
      </c>
      <c r="J148" s="226" t="s">
        <v>4</v>
      </c>
      <c r="K148" s="226" t="s">
        <v>4</v>
      </c>
      <c r="L148" s="226" t="s">
        <v>4</v>
      </c>
      <c r="M148" s="226" t="s">
        <v>4</v>
      </c>
      <c r="N148" s="226" t="s">
        <v>4</v>
      </c>
      <c r="O148" s="226" t="s">
        <v>4</v>
      </c>
      <c r="P148" s="226" t="s">
        <v>4</v>
      </c>
      <c r="Q148" s="226" t="s">
        <v>4</v>
      </c>
      <c r="R148" s="226" t="s">
        <v>4</v>
      </c>
      <c r="S148" s="226" t="s">
        <v>4</v>
      </c>
      <c r="T148" s="226" t="s">
        <v>4</v>
      </c>
      <c r="U148" s="226" t="s">
        <v>4</v>
      </c>
      <c r="V148" s="226" t="s">
        <v>4</v>
      </c>
      <c r="W148" s="226" t="s">
        <v>4</v>
      </c>
      <c r="X148" s="226" t="s">
        <v>4</v>
      </c>
      <c r="Y148" s="226" t="s">
        <v>4</v>
      </c>
      <c r="Z148" s="226" t="s">
        <v>4</v>
      </c>
      <c r="AA148" s="226" t="s">
        <v>4</v>
      </c>
      <c r="AB148" s="226" t="s">
        <v>4</v>
      </c>
      <c r="AC148" s="226" t="s">
        <v>4</v>
      </c>
      <c r="AD148" s="226" t="s">
        <v>4</v>
      </c>
      <c r="AE148" s="226" t="s">
        <v>4</v>
      </c>
      <c r="AF148" s="226" t="s">
        <v>4</v>
      </c>
      <c r="AG148" s="226" t="s">
        <v>4</v>
      </c>
    </row>
    <row r="149" ht="12">
      <c r="A149" s="63"/>
    </row>
    <row r="150" ht="12">
      <c r="A150" s="63"/>
    </row>
    <row r="151" ht="12">
      <c r="A151" s="63"/>
    </row>
    <row r="152" ht="15.5">
      <c r="A152" s="122" t="s">
        <v>127</v>
      </c>
    </row>
    <row r="153" ht="12.5">
      <c r="A153" s="123" t="s">
        <v>162</v>
      </c>
    </row>
    <row r="154" ht="12">
      <c r="A154" s="63"/>
    </row>
    <row r="155" spans="1:33" ht="12.75">
      <c r="A155" s="69"/>
      <c r="B155" s="70">
        <v>1990</v>
      </c>
      <c r="C155" s="70">
        <v>1991</v>
      </c>
      <c r="D155" s="70">
        <v>1992</v>
      </c>
      <c r="E155" s="70">
        <v>1993</v>
      </c>
      <c r="F155" s="70">
        <v>1994</v>
      </c>
      <c r="G155" s="70">
        <v>1995</v>
      </c>
      <c r="H155" s="70">
        <v>1996</v>
      </c>
      <c r="I155" s="70">
        <v>1997</v>
      </c>
      <c r="J155" s="70">
        <v>1998</v>
      </c>
      <c r="K155" s="70">
        <v>1999</v>
      </c>
      <c r="L155" s="70">
        <v>2000</v>
      </c>
      <c r="M155" s="70">
        <v>2001</v>
      </c>
      <c r="N155" s="70">
        <v>2002</v>
      </c>
      <c r="O155" s="70">
        <v>2003</v>
      </c>
      <c r="P155" s="70">
        <v>2004</v>
      </c>
      <c r="Q155" s="70">
        <v>2005</v>
      </c>
      <c r="R155" s="70">
        <v>2006</v>
      </c>
      <c r="S155" s="70">
        <v>2007</v>
      </c>
      <c r="T155" s="70">
        <v>2008</v>
      </c>
      <c r="U155" s="70">
        <v>2009</v>
      </c>
      <c r="V155" s="70">
        <v>2010</v>
      </c>
      <c r="W155" s="70">
        <v>2011</v>
      </c>
      <c r="X155" s="70">
        <v>2012</v>
      </c>
      <c r="Y155" s="70">
        <v>2013</v>
      </c>
      <c r="Z155" s="70">
        <v>2014</v>
      </c>
      <c r="AA155" s="70">
        <v>2015</v>
      </c>
      <c r="AB155" s="70">
        <v>2016</v>
      </c>
      <c r="AC155" s="70">
        <v>2017</v>
      </c>
      <c r="AD155" s="70">
        <v>2018</v>
      </c>
      <c r="AE155" s="70">
        <v>2019</v>
      </c>
      <c r="AF155" s="70">
        <v>2020</v>
      </c>
      <c r="AG155" s="70">
        <v>2021</v>
      </c>
    </row>
    <row r="156" spans="1:33" ht="12.75">
      <c r="A156" s="13" t="s">
        <v>120</v>
      </c>
      <c r="B156" s="198">
        <f aca="true" t="shared" si="131" ref="B156:AB156">B143/1000</f>
        <v>3058.404439</v>
      </c>
      <c r="C156" s="198">
        <f t="shared" si="131"/>
        <v>3037.3811779999996</v>
      </c>
      <c r="D156" s="198">
        <f t="shared" si="131"/>
        <v>3060.345921</v>
      </c>
      <c r="E156" s="198">
        <f t="shared" si="131"/>
        <v>2855.9272880000003</v>
      </c>
      <c r="F156" s="198">
        <f t="shared" si="131"/>
        <v>3171.1583309999996</v>
      </c>
      <c r="G156" s="198">
        <f t="shared" si="131"/>
        <v>3353.252538</v>
      </c>
      <c r="H156" s="198">
        <f t="shared" si="131"/>
        <v>3290.659517</v>
      </c>
      <c r="I156" s="198">
        <f t="shared" si="131"/>
        <v>3504.5465040000004</v>
      </c>
      <c r="J156" s="198">
        <f t="shared" si="131"/>
        <v>3607.318756</v>
      </c>
      <c r="K156" s="198">
        <f t="shared" si="131"/>
        <v>3522.113128</v>
      </c>
      <c r="L156" s="198">
        <f t="shared" si="131"/>
        <v>3597.836998</v>
      </c>
      <c r="M156" s="198">
        <f t="shared" si="131"/>
        <v>3625.693415</v>
      </c>
      <c r="N156" s="198">
        <f t="shared" si="131"/>
        <v>3661.601596</v>
      </c>
      <c r="O156" s="198">
        <f t="shared" si="131"/>
        <v>3608.045975</v>
      </c>
      <c r="P156" s="198">
        <f t="shared" si="131"/>
        <v>3659.0212779999997</v>
      </c>
      <c r="Q156" s="198">
        <f t="shared" si="131"/>
        <v>3742.346571</v>
      </c>
      <c r="R156" s="198">
        <f t="shared" si="131"/>
        <v>3787.730928</v>
      </c>
      <c r="S156" s="198">
        <f t="shared" si="131"/>
        <v>3743.6053739999998</v>
      </c>
      <c r="T156" s="198">
        <f t="shared" si="131"/>
        <v>3635.253545</v>
      </c>
      <c r="U156" s="198">
        <f t="shared" si="131"/>
        <v>3341.025593</v>
      </c>
      <c r="V156" s="198">
        <f t="shared" si="131"/>
        <v>3485.267643</v>
      </c>
      <c r="W156" s="198">
        <f t="shared" si="131"/>
        <v>3368.540828</v>
      </c>
      <c r="X156" s="198">
        <f t="shared" si="131"/>
        <v>3220.1321740000003</v>
      </c>
      <c r="Y156" s="198">
        <f t="shared" si="131"/>
        <v>3093.417816</v>
      </c>
      <c r="Z156" s="198">
        <f t="shared" si="131"/>
        <v>3151.5575759999997</v>
      </c>
      <c r="AA156" s="198">
        <f t="shared" si="131"/>
        <v>3050.930486</v>
      </c>
      <c r="AB156" s="198">
        <f t="shared" si="131"/>
        <v>3048.524072</v>
      </c>
      <c r="AC156" s="198">
        <f aca="true" t="shared" si="132" ref="AC156:AE156">AC143/1000</f>
        <v>3280.811656</v>
      </c>
      <c r="AD156" s="198">
        <f t="shared" si="132"/>
        <v>3133.719988</v>
      </c>
      <c r="AE156" s="188">
        <f t="shared" si="132"/>
        <v>3088.4338390000003</v>
      </c>
      <c r="AF156" s="188">
        <f aca="true" t="shared" si="133" ref="AF156:AG156">AF143/1000</f>
        <v>3085.2708650000004</v>
      </c>
      <c r="AG156" s="188">
        <f t="shared" si="133"/>
        <v>3279.402094</v>
      </c>
    </row>
    <row r="157" spans="1:33" ht="12.75">
      <c r="A157" s="8" t="s">
        <v>76</v>
      </c>
      <c r="B157" s="188">
        <f aca="true" t="shared" si="134" ref="B157:AB157">B142/1000</f>
        <v>591.0689719999999</v>
      </c>
      <c r="C157" s="188">
        <f t="shared" si="134"/>
        <v>543.5742240000001</v>
      </c>
      <c r="D157" s="188">
        <f t="shared" si="134"/>
        <v>601.8510550000001</v>
      </c>
      <c r="E157" s="188">
        <f t="shared" si="134"/>
        <v>540.936848</v>
      </c>
      <c r="F157" s="188">
        <f t="shared" si="134"/>
        <v>554.842425</v>
      </c>
      <c r="G157" s="188">
        <f t="shared" si="134"/>
        <v>573.7569350000001</v>
      </c>
      <c r="H157" s="188">
        <f t="shared" si="134"/>
        <v>593.567318</v>
      </c>
      <c r="I157" s="188">
        <f t="shared" si="134"/>
        <v>620.559826</v>
      </c>
      <c r="J157" s="188">
        <f t="shared" si="134"/>
        <v>576.162552</v>
      </c>
      <c r="K157" s="188">
        <f t="shared" si="134"/>
        <v>573.159611</v>
      </c>
      <c r="L157" s="188">
        <f t="shared" si="134"/>
        <v>607.0598669999999</v>
      </c>
      <c r="M157" s="188">
        <f t="shared" si="134"/>
        <v>582.540581</v>
      </c>
      <c r="N157" s="188">
        <f t="shared" si="134"/>
        <v>523.4139749999999</v>
      </c>
      <c r="O157" s="188">
        <f t="shared" si="134"/>
        <v>544.256479</v>
      </c>
      <c r="P157" s="188">
        <f t="shared" si="134"/>
        <v>570.014887</v>
      </c>
      <c r="Q157" s="188">
        <f t="shared" si="134"/>
        <v>590.0158419999999</v>
      </c>
      <c r="R157" s="188">
        <f t="shared" si="134"/>
        <v>537.494174</v>
      </c>
      <c r="S157" s="188">
        <f t="shared" si="134"/>
        <v>577.825695</v>
      </c>
      <c r="T157" s="188">
        <f t="shared" si="134"/>
        <v>558.140261</v>
      </c>
      <c r="U157" s="188">
        <f t="shared" si="134"/>
        <v>503.104698</v>
      </c>
      <c r="V157" s="188">
        <f t="shared" si="134"/>
        <v>571.3742460000001</v>
      </c>
      <c r="W157" s="188">
        <f t="shared" si="134"/>
        <v>600.584265</v>
      </c>
      <c r="X157" s="188">
        <f t="shared" si="134"/>
        <v>584.4646319999999</v>
      </c>
      <c r="Y157" s="188">
        <f t="shared" si="134"/>
        <v>572.752494</v>
      </c>
      <c r="Z157" s="188">
        <f t="shared" si="134"/>
        <v>598.701786</v>
      </c>
      <c r="AA157" s="188">
        <f t="shared" si="134"/>
        <v>573.242081</v>
      </c>
      <c r="AB157" s="188">
        <f t="shared" si="134"/>
        <v>566.893148</v>
      </c>
      <c r="AC157" s="188">
        <f aca="true" t="shared" si="135" ref="AC157:AE157">AC142/1000</f>
        <v>622.6909059999999</v>
      </c>
      <c r="AD157" s="188">
        <f t="shared" si="135"/>
        <v>614.434671</v>
      </c>
      <c r="AE157" s="188">
        <f t="shared" si="135"/>
        <v>639.374712</v>
      </c>
      <c r="AF157" s="188">
        <f aca="true" t="shared" si="136" ref="AF157:AG157">AF142/1000</f>
        <v>618.1650559999999</v>
      </c>
      <c r="AG157" s="188">
        <f t="shared" si="136"/>
        <v>603.872816</v>
      </c>
    </row>
    <row r="158" spans="1:33" ht="12.75">
      <c r="A158" s="7" t="s">
        <v>70</v>
      </c>
      <c r="B158" s="187">
        <f aca="true" t="shared" si="137" ref="B158:AB158">B139/1000</f>
        <v>67.924132</v>
      </c>
      <c r="C158" s="187">
        <f t="shared" si="137"/>
        <v>68.742052</v>
      </c>
      <c r="D158" s="187">
        <f t="shared" si="137"/>
        <v>46.699265</v>
      </c>
      <c r="E158" s="187">
        <f t="shared" si="137"/>
        <v>42.314181</v>
      </c>
      <c r="F158" s="187">
        <f t="shared" si="137"/>
        <v>41.557709</v>
      </c>
      <c r="G158" s="187">
        <f t="shared" si="137"/>
        <v>42.138704</v>
      </c>
      <c r="H158" s="187">
        <f t="shared" si="137"/>
        <v>43.983069</v>
      </c>
      <c r="I158" s="187">
        <f t="shared" si="137"/>
        <v>42.809338000000004</v>
      </c>
      <c r="J158" s="187">
        <f t="shared" si="137"/>
        <v>39.952032</v>
      </c>
      <c r="K158" s="187">
        <f t="shared" si="137"/>
        <v>36.280319000000006</v>
      </c>
      <c r="L158" s="187">
        <f t="shared" si="137"/>
        <v>41.206618</v>
      </c>
      <c r="M158" s="187">
        <f t="shared" si="137"/>
        <v>41.690849</v>
      </c>
      <c r="N158" s="187">
        <f t="shared" si="137"/>
        <v>51.674017</v>
      </c>
      <c r="O158" s="187">
        <f t="shared" si="137"/>
        <v>51.581718</v>
      </c>
      <c r="P158" s="187">
        <f t="shared" si="137"/>
        <v>59.24649</v>
      </c>
      <c r="Q158" s="187">
        <f t="shared" si="137"/>
        <v>57.783882</v>
      </c>
      <c r="R158" s="187">
        <f t="shared" si="137"/>
        <v>63.629294</v>
      </c>
      <c r="S158" s="187">
        <f t="shared" si="137"/>
        <v>66.538995</v>
      </c>
      <c r="T158" s="187">
        <f t="shared" si="137"/>
        <v>68.56146700000001</v>
      </c>
      <c r="U158" s="187">
        <f t="shared" si="137"/>
        <v>49.986028</v>
      </c>
      <c r="V158" s="187">
        <f t="shared" si="137"/>
        <v>57.996957</v>
      </c>
      <c r="W158" s="187">
        <f t="shared" si="137"/>
        <v>69.78473</v>
      </c>
      <c r="X158" s="187">
        <f t="shared" si="137"/>
        <v>67.748931</v>
      </c>
      <c r="Y158" s="187">
        <f t="shared" si="137"/>
        <v>71.63272900000001</v>
      </c>
      <c r="Z158" s="187">
        <f t="shared" si="137"/>
        <v>71.576266</v>
      </c>
      <c r="AA158" s="187">
        <f t="shared" si="137"/>
        <v>71.803956</v>
      </c>
      <c r="AB158" s="187">
        <f t="shared" si="137"/>
        <v>70.122262</v>
      </c>
      <c r="AC158" s="187">
        <f aca="true" t="shared" si="138" ref="AC158:AD158">AC139/1000</f>
        <v>69.629685</v>
      </c>
      <c r="AD158" s="198">
        <f t="shared" si="138"/>
        <v>70.789351</v>
      </c>
      <c r="AE158" s="188">
        <f aca="true" t="shared" si="139" ref="AE158:AF160">AE139/1000</f>
        <v>65.77208900000001</v>
      </c>
      <c r="AF158" s="188">
        <f t="shared" si="139"/>
        <v>61.000583</v>
      </c>
      <c r="AG158" s="188">
        <f aca="true" t="shared" si="140" ref="AG158">AG139/1000</f>
        <v>64.775032</v>
      </c>
    </row>
    <row r="159" spans="1:33" ht="12.75">
      <c r="A159" s="148" t="s">
        <v>97</v>
      </c>
      <c r="B159" s="188">
        <f aca="true" t="shared" si="141" ref="B159:AB159">B140/1000</f>
        <v>0</v>
      </c>
      <c r="C159" s="188">
        <f t="shared" si="141"/>
        <v>0</v>
      </c>
      <c r="D159" s="188">
        <f t="shared" si="141"/>
        <v>0</v>
      </c>
      <c r="E159" s="188">
        <f t="shared" si="141"/>
        <v>0</v>
      </c>
      <c r="F159" s="188">
        <f t="shared" si="141"/>
        <v>0</v>
      </c>
      <c r="G159" s="188">
        <f t="shared" si="141"/>
        <v>0</v>
      </c>
      <c r="H159" s="188">
        <f t="shared" si="141"/>
        <v>0</v>
      </c>
      <c r="I159" s="188">
        <f t="shared" si="141"/>
        <v>0</v>
      </c>
      <c r="J159" s="188">
        <f t="shared" si="141"/>
        <v>0</v>
      </c>
      <c r="K159" s="188">
        <f t="shared" si="141"/>
        <v>0</v>
      </c>
      <c r="L159" s="188">
        <f t="shared" si="141"/>
        <v>0</v>
      </c>
      <c r="M159" s="188">
        <f t="shared" si="141"/>
        <v>0</v>
      </c>
      <c r="N159" s="188">
        <f t="shared" si="141"/>
        <v>0</v>
      </c>
      <c r="O159" s="188">
        <f t="shared" si="141"/>
        <v>0</v>
      </c>
      <c r="P159" s="188">
        <f t="shared" si="141"/>
        <v>0</v>
      </c>
      <c r="Q159" s="188">
        <f t="shared" si="141"/>
        <v>0</v>
      </c>
      <c r="R159" s="188">
        <f t="shared" si="141"/>
        <v>0</v>
      </c>
      <c r="S159" s="188">
        <f t="shared" si="141"/>
        <v>0</v>
      </c>
      <c r="T159" s="188">
        <f t="shared" si="141"/>
        <v>0</v>
      </c>
      <c r="U159" s="188">
        <f t="shared" si="141"/>
        <v>0</v>
      </c>
      <c r="V159" s="188">
        <f t="shared" si="141"/>
        <v>0</v>
      </c>
      <c r="W159" s="188">
        <f t="shared" si="141"/>
        <v>0</v>
      </c>
      <c r="X159" s="188">
        <f t="shared" si="141"/>
        <v>0</v>
      </c>
      <c r="Y159" s="188">
        <f t="shared" si="141"/>
        <v>0</v>
      </c>
      <c r="Z159" s="188">
        <f t="shared" si="141"/>
        <v>0</v>
      </c>
      <c r="AA159" s="188">
        <f t="shared" si="141"/>
        <v>0</v>
      </c>
      <c r="AB159" s="188">
        <f t="shared" si="141"/>
        <v>0</v>
      </c>
      <c r="AC159" s="188">
        <f aca="true" t="shared" si="142" ref="AC159:AD159">AC140/1000</f>
        <v>0</v>
      </c>
      <c r="AD159" s="188">
        <f t="shared" si="142"/>
        <v>0</v>
      </c>
      <c r="AE159" s="188">
        <f t="shared" si="139"/>
        <v>0</v>
      </c>
      <c r="AF159" s="188">
        <f t="shared" si="139"/>
        <v>0</v>
      </c>
      <c r="AG159" s="188">
        <f aca="true" t="shared" si="143" ref="AG159">AG140/1000</f>
        <v>0</v>
      </c>
    </row>
    <row r="160" spans="1:33" ht="12.75">
      <c r="A160" s="144" t="s">
        <v>98</v>
      </c>
      <c r="B160" s="189">
        <f aca="true" t="shared" si="144" ref="B160:AB160">B141/1000</f>
        <v>0.18440199999999998</v>
      </c>
      <c r="C160" s="189">
        <f t="shared" si="144"/>
        <v>0.10128400000000001</v>
      </c>
      <c r="D160" s="189">
        <f t="shared" si="144"/>
        <v>0.168809</v>
      </c>
      <c r="E160" s="189">
        <f t="shared" si="144"/>
        <v>0.284459</v>
      </c>
      <c r="F160" s="189">
        <f t="shared" si="144"/>
        <v>0.224345</v>
      </c>
      <c r="G160" s="189">
        <f t="shared" si="144"/>
        <v>0.240884</v>
      </c>
      <c r="H160" s="189">
        <f t="shared" si="144"/>
        <v>0.26473</v>
      </c>
      <c r="I160" s="189">
        <f t="shared" si="144"/>
        <v>0.275669</v>
      </c>
      <c r="J160" s="189">
        <f t="shared" si="144"/>
        <v>0.23540899999999998</v>
      </c>
      <c r="K160" s="189">
        <f t="shared" si="144"/>
        <v>0.193053</v>
      </c>
      <c r="L160" s="189">
        <f t="shared" si="144"/>
        <v>0.266502</v>
      </c>
      <c r="M160" s="189">
        <f t="shared" si="144"/>
        <v>0.324682</v>
      </c>
      <c r="N160" s="189">
        <f t="shared" si="144"/>
        <v>0.323296</v>
      </c>
      <c r="O160" s="189">
        <f t="shared" si="144"/>
        <v>0.339776</v>
      </c>
      <c r="P160" s="189">
        <f t="shared" si="144"/>
        <v>0.365301</v>
      </c>
      <c r="Q160" s="189">
        <f t="shared" si="144"/>
        <v>0.383272</v>
      </c>
      <c r="R160" s="189">
        <f t="shared" si="144"/>
        <v>0.392097</v>
      </c>
      <c r="S160" s="189">
        <f t="shared" si="144"/>
        <v>0.378915</v>
      </c>
      <c r="T160" s="189">
        <f t="shared" si="144"/>
        <v>0.47325</v>
      </c>
      <c r="U160" s="189">
        <f t="shared" si="144"/>
        <v>0.5557380000000001</v>
      </c>
      <c r="V160" s="189">
        <f t="shared" si="144"/>
        <v>0.65062</v>
      </c>
      <c r="W160" s="189">
        <f t="shared" si="144"/>
        <v>0.6403070000000001</v>
      </c>
      <c r="X160" s="189">
        <f t="shared" si="144"/>
        <v>0.7106979999999999</v>
      </c>
      <c r="Y160" s="189">
        <f t="shared" si="144"/>
        <v>0.6648</v>
      </c>
      <c r="Z160" s="189">
        <f t="shared" si="144"/>
        <v>0.774985</v>
      </c>
      <c r="AA160" s="189">
        <f t="shared" si="144"/>
        <v>0.940826</v>
      </c>
      <c r="AB160" s="189">
        <f t="shared" si="144"/>
        <v>0.857092</v>
      </c>
      <c r="AC160" s="189">
        <f aca="true" t="shared" si="145" ref="AC160:AD160">AC141/1000</f>
        <v>2.936324</v>
      </c>
      <c r="AD160" s="189">
        <f t="shared" si="145"/>
        <v>2.769346</v>
      </c>
      <c r="AE160" s="199">
        <f t="shared" si="139"/>
        <v>2.687426</v>
      </c>
      <c r="AF160" s="199">
        <f t="shared" si="139"/>
        <v>2.8915100000000002</v>
      </c>
      <c r="AG160" s="199">
        <f aca="true" t="shared" si="146" ref="AG160">AG141/1000</f>
        <v>2.661486</v>
      </c>
    </row>
    <row r="161" ht="12">
      <c r="A161" s="63" t="s">
        <v>93</v>
      </c>
    </row>
    <row r="162" ht="12">
      <c r="A162" s="63"/>
    </row>
  </sheetData>
  <conditionalFormatting sqref="B51:AD51">
    <cfRule type="top10" priority="4" dxfId="0" rank="1" bottom="1"/>
  </conditionalFormatting>
  <conditionalFormatting sqref="B98:AD98">
    <cfRule type="top10" priority="3" dxfId="0" rank="1"/>
  </conditionalFormatting>
  <conditionalFormatting sqref="B112:AG112">
    <cfRule type="top10" priority="1" dxfId="2" rank="1"/>
    <cfRule type="top10" priority="2" dxfId="0" rank="1" bottom="1"/>
  </conditionalFormatting>
  <hyperlinks>
    <hyperlink ref="A2" r:id="rId1" display="https://ec.europa.eu/eurostat/databrowser/product/page/NRG_BAL_C__custom_6166520"/>
    <hyperlink ref="B2" r:id="rId2" display="https://ec.europa.eu/eurostat/databrowser/view/NRG_BAL_C__custom_6166520/default/table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N78"/>
  <sheetViews>
    <sheetView showGridLines="0" workbookViewId="0" topLeftCell="A43">
      <pane xSplit="1" topLeftCell="AF1" activePane="topRight" state="frozen"/>
      <selection pane="topRight" activeCell="AJ69" sqref="AJ69:AQ69"/>
    </sheetView>
  </sheetViews>
  <sheetFormatPr defaultColWidth="9.140625" defaultRowHeight="12.75"/>
  <cols>
    <col min="1" max="1" width="48.421875" style="1" customWidth="1"/>
    <col min="2" max="27" width="11.421875" style="1" customWidth="1"/>
    <col min="28" max="28" width="11.421875" style="1" bestFit="1" customWidth="1"/>
    <col min="29" max="30" width="11.421875" style="1" customWidth="1"/>
    <col min="31" max="33" width="12.421875" style="1" customWidth="1"/>
    <col min="34" max="16384" width="9.140625" style="1" customWidth="1"/>
  </cols>
  <sheetData>
    <row r="1" spans="1:3" ht="14">
      <c r="A1" s="229" t="s">
        <v>230</v>
      </c>
      <c r="B1" s="214"/>
      <c r="C1" s="214"/>
    </row>
    <row r="2" spans="1:3" s="2" customFormat="1" ht="12.5">
      <c r="A2" s="230" t="s">
        <v>183</v>
      </c>
      <c r="B2" s="230" t="s">
        <v>184</v>
      </c>
      <c r="C2" s="214"/>
    </row>
    <row r="3" spans="1:4" s="2" customFormat="1" ht="12.5">
      <c r="A3" s="232" t="s">
        <v>185</v>
      </c>
      <c r="B3" s="214"/>
      <c r="C3" s="214"/>
      <c r="D3" s="232" t="s">
        <v>186</v>
      </c>
    </row>
    <row r="4" spans="1:4" s="2" customFormat="1" ht="12.5">
      <c r="A4" s="232" t="s">
        <v>187</v>
      </c>
      <c r="B4" s="214"/>
      <c r="C4" s="214"/>
      <c r="D4" s="232" t="s">
        <v>188</v>
      </c>
    </row>
    <row r="5" spans="1:2" s="2" customFormat="1" ht="12.75">
      <c r="A5" s="2" t="s">
        <v>0</v>
      </c>
      <c r="B5" s="2" t="s">
        <v>1</v>
      </c>
    </row>
    <row r="6" s="2" customFormat="1" ht="12.75"/>
    <row r="7" spans="1:2" s="2" customFormat="1" ht="12.75">
      <c r="A7" s="32" t="s">
        <v>87</v>
      </c>
      <c r="B7" s="32" t="s">
        <v>5</v>
      </c>
    </row>
    <row r="8" spans="1:2" s="2" customFormat="1" ht="12.5">
      <c r="A8" s="2" t="s">
        <v>3</v>
      </c>
      <c r="B8" s="145" t="s">
        <v>128</v>
      </c>
    </row>
    <row r="9" spans="1:2" s="32" customFormat="1" ht="12.75">
      <c r="A9" s="2" t="s">
        <v>2</v>
      </c>
      <c r="B9" s="2" t="s">
        <v>161</v>
      </c>
    </row>
    <row r="10" spans="35:38" s="32" customFormat="1" ht="12.75">
      <c r="AI10" s="2" t="s">
        <v>140</v>
      </c>
      <c r="AJ10" s="2" t="s">
        <v>148</v>
      </c>
      <c r="AK10" s="2" t="s">
        <v>224</v>
      </c>
      <c r="AL10" s="2"/>
    </row>
    <row r="11" spans="1:33" ht="12.75">
      <c r="A11" s="5" t="s">
        <v>92</v>
      </c>
      <c r="B11" s="225" t="s">
        <v>189</v>
      </c>
      <c r="C11" s="225" t="s">
        <v>190</v>
      </c>
      <c r="D11" s="225" t="s">
        <v>191</v>
      </c>
      <c r="E11" s="225" t="s">
        <v>192</v>
      </c>
      <c r="F11" s="225" t="s">
        <v>193</v>
      </c>
      <c r="G11" s="225" t="s">
        <v>194</v>
      </c>
      <c r="H11" s="225" t="s">
        <v>195</v>
      </c>
      <c r="I11" s="225" t="s">
        <v>196</v>
      </c>
      <c r="J11" s="225" t="s">
        <v>197</v>
      </c>
      <c r="K11" s="225" t="s">
        <v>198</v>
      </c>
      <c r="L11" s="225" t="s">
        <v>199</v>
      </c>
      <c r="M11" s="225" t="s">
        <v>200</v>
      </c>
      <c r="N11" s="225" t="s">
        <v>201</v>
      </c>
      <c r="O11" s="225" t="s">
        <v>202</v>
      </c>
      <c r="P11" s="225" t="s">
        <v>203</v>
      </c>
      <c r="Q11" s="225" t="s">
        <v>204</v>
      </c>
      <c r="R11" s="225" t="s">
        <v>205</v>
      </c>
      <c r="S11" s="225" t="s">
        <v>206</v>
      </c>
      <c r="T11" s="225" t="s">
        <v>207</v>
      </c>
      <c r="U11" s="225" t="s">
        <v>208</v>
      </c>
      <c r="V11" s="225" t="s">
        <v>209</v>
      </c>
      <c r="W11" s="225" t="s">
        <v>210</v>
      </c>
      <c r="X11" s="225" t="s">
        <v>211</v>
      </c>
      <c r="Y11" s="225" t="s">
        <v>212</v>
      </c>
      <c r="Z11" s="225" t="s">
        <v>213</v>
      </c>
      <c r="AA11" s="225" t="s">
        <v>214</v>
      </c>
      <c r="AB11" s="225" t="s">
        <v>215</v>
      </c>
      <c r="AC11" s="225" t="s">
        <v>216</v>
      </c>
      <c r="AD11" s="225" t="s">
        <v>217</v>
      </c>
      <c r="AE11" s="225" t="s">
        <v>218</v>
      </c>
      <c r="AF11" s="225" t="s">
        <v>219</v>
      </c>
      <c r="AG11" s="225" t="s">
        <v>220</v>
      </c>
    </row>
    <row r="12" spans="1:38" ht="12.75">
      <c r="A12" s="233" t="s">
        <v>70</v>
      </c>
      <c r="B12" s="221">
        <v>4624563.96</v>
      </c>
      <c r="C12" s="220">
        <v>4620913.058</v>
      </c>
      <c r="D12" s="220">
        <v>4459715.339</v>
      </c>
      <c r="E12" s="220">
        <v>3842290.405</v>
      </c>
      <c r="F12" s="220">
        <v>4083666.524</v>
      </c>
      <c r="G12" s="220">
        <v>4296980.583</v>
      </c>
      <c r="H12" s="220">
        <v>4300738.925</v>
      </c>
      <c r="I12" s="221">
        <v>4347121.54</v>
      </c>
      <c r="J12" s="220">
        <v>4361626.593</v>
      </c>
      <c r="K12" s="220">
        <v>4164073.647</v>
      </c>
      <c r="L12" s="220">
        <v>4612091.982</v>
      </c>
      <c r="M12" s="221">
        <v>4774859.09</v>
      </c>
      <c r="N12" s="220">
        <v>4821280.157</v>
      </c>
      <c r="O12" s="220">
        <v>4992468.604</v>
      </c>
      <c r="P12" s="220">
        <v>5336202.756</v>
      </c>
      <c r="Q12" s="220">
        <v>5068883.375</v>
      </c>
      <c r="R12" s="220">
        <v>5488609.777</v>
      </c>
      <c r="S12" s="220">
        <v>5494844.926</v>
      </c>
      <c r="T12" s="221">
        <v>5405321.71</v>
      </c>
      <c r="U12" s="220">
        <v>4324437.344</v>
      </c>
      <c r="V12" s="221">
        <v>4771491</v>
      </c>
      <c r="W12" s="220">
        <v>4966208.626</v>
      </c>
      <c r="X12" s="220">
        <v>4898053.213</v>
      </c>
      <c r="Y12" s="220">
        <v>4807016.444</v>
      </c>
      <c r="Z12" s="220">
        <v>4823430.652</v>
      </c>
      <c r="AA12" s="220">
        <v>4729910.335</v>
      </c>
      <c r="AB12" s="220">
        <v>4566495.372</v>
      </c>
      <c r="AC12" s="220">
        <v>4568508.006</v>
      </c>
      <c r="AD12" s="221">
        <v>4392146.84</v>
      </c>
      <c r="AE12" s="221">
        <v>3640902.68</v>
      </c>
      <c r="AF12" s="220">
        <v>2632988.036</v>
      </c>
      <c r="AG12" s="220">
        <v>3147552.717</v>
      </c>
      <c r="AJ12" s="146">
        <f aca="true" t="shared" si="0" ref="AJ12:AJ18">AE12/B12-1</f>
        <v>-0.2127035734629562</v>
      </c>
      <c r="AK12" s="146">
        <f>AG12/$B12-1</f>
        <v>-0.31938389343846374</v>
      </c>
      <c r="AL12" s="146"/>
    </row>
    <row r="13" spans="1:38" ht="12.75">
      <c r="A13" s="233" t="s">
        <v>76</v>
      </c>
      <c r="B13" s="222">
        <v>6606146.973</v>
      </c>
      <c r="C13" s="222">
        <v>6664680.331</v>
      </c>
      <c r="D13" s="222">
        <v>6678964.898</v>
      </c>
      <c r="E13" s="223">
        <v>6593130.54</v>
      </c>
      <c r="F13" s="222">
        <v>6733364.586</v>
      </c>
      <c r="G13" s="222">
        <v>7480515.385</v>
      </c>
      <c r="H13" s="222">
        <v>8376038.102</v>
      </c>
      <c r="I13" s="222">
        <v>8433024.661</v>
      </c>
      <c r="J13" s="222">
        <v>8637109.908</v>
      </c>
      <c r="K13" s="222">
        <v>9401274.451</v>
      </c>
      <c r="L13" s="222">
        <v>10065615.789</v>
      </c>
      <c r="M13" s="222">
        <v>10258572.718</v>
      </c>
      <c r="N13" s="222">
        <v>11005180.485</v>
      </c>
      <c r="O13" s="222">
        <v>11652767.462</v>
      </c>
      <c r="P13" s="222">
        <v>12109138.815</v>
      </c>
      <c r="Q13" s="222">
        <v>12958491.095</v>
      </c>
      <c r="R13" s="222">
        <v>13189285.635</v>
      </c>
      <c r="S13" s="222">
        <v>12611177.362</v>
      </c>
      <c r="T13" s="223">
        <v>13248888.77</v>
      </c>
      <c r="U13" s="222">
        <v>12558301.839</v>
      </c>
      <c r="V13" s="222">
        <v>13231820.298</v>
      </c>
      <c r="W13" s="222">
        <v>12941491.202</v>
      </c>
      <c r="X13" s="222">
        <v>12523729.727</v>
      </c>
      <c r="Y13" s="222">
        <v>12678667.062</v>
      </c>
      <c r="Z13" s="222">
        <v>11789796.233</v>
      </c>
      <c r="AA13" s="223">
        <v>12531162.55</v>
      </c>
      <c r="AB13" s="222">
        <v>12891317.473</v>
      </c>
      <c r="AC13" s="222">
        <v>13435547.144</v>
      </c>
      <c r="AD13" s="223">
        <v>12479138.57</v>
      </c>
      <c r="AE13" s="222">
        <v>13977914.308</v>
      </c>
      <c r="AF13" s="223">
        <v>12552332.02</v>
      </c>
      <c r="AG13" s="223">
        <v>13011794.22</v>
      </c>
      <c r="AJ13" s="146">
        <f t="shared" si="0"/>
        <v>1.1158951451018528</v>
      </c>
      <c r="AK13" s="146">
        <f aca="true" t="shared" si="1" ref="AK13:AK19">AG13/$B13-1</f>
        <v>0.9696495208448339</v>
      </c>
      <c r="AL13" s="146"/>
    </row>
    <row r="14" spans="1:38" ht="12.75">
      <c r="A14" s="233" t="s">
        <v>78</v>
      </c>
      <c r="B14" s="220">
        <v>20629845.018</v>
      </c>
      <c r="C14" s="220">
        <v>20086100.426</v>
      </c>
      <c r="D14" s="220">
        <v>20589773.828</v>
      </c>
      <c r="E14" s="220">
        <v>20759058.155</v>
      </c>
      <c r="F14" s="220">
        <v>21370283.122</v>
      </c>
      <c r="G14" s="221">
        <v>21688155.9</v>
      </c>
      <c r="H14" s="220">
        <v>22405094.765</v>
      </c>
      <c r="I14" s="220">
        <v>22883748.706</v>
      </c>
      <c r="J14" s="220">
        <v>24186608.249</v>
      </c>
      <c r="K14" s="220">
        <v>22715371.467</v>
      </c>
      <c r="L14" s="220">
        <v>23175494.858</v>
      </c>
      <c r="M14" s="220">
        <v>23177192.258</v>
      </c>
      <c r="N14" s="220">
        <v>22522304.065</v>
      </c>
      <c r="O14" s="220">
        <v>23472246.644</v>
      </c>
      <c r="P14" s="220">
        <v>24101331.059</v>
      </c>
      <c r="Q14" s="220">
        <v>24188852.988</v>
      </c>
      <c r="R14" s="221">
        <v>23907665.1</v>
      </c>
      <c r="S14" s="220">
        <v>23551700.614</v>
      </c>
      <c r="T14" s="220">
        <v>23728224.614</v>
      </c>
      <c r="U14" s="220">
        <v>21735702.155</v>
      </c>
      <c r="V14" s="220">
        <v>21721112.993</v>
      </c>
      <c r="W14" s="220">
        <v>20921224.016</v>
      </c>
      <c r="X14" s="220">
        <v>21271425.661</v>
      </c>
      <c r="Y14" s="220">
        <v>20183607.278</v>
      </c>
      <c r="Z14" s="220">
        <v>20122735.148</v>
      </c>
      <c r="AA14" s="221">
        <v>21673812.83</v>
      </c>
      <c r="AB14" s="220">
        <v>21486256.964</v>
      </c>
      <c r="AC14" s="220">
        <v>22083838.721</v>
      </c>
      <c r="AD14" s="221">
        <v>21714421.06</v>
      </c>
      <c r="AE14" s="220">
        <v>21477545.307</v>
      </c>
      <c r="AF14" s="220">
        <v>18622909.803</v>
      </c>
      <c r="AG14" s="220">
        <v>18915012.623</v>
      </c>
      <c r="AJ14" s="146">
        <f t="shared" si="0"/>
        <v>0.04109096739507079</v>
      </c>
      <c r="AK14" s="146">
        <f t="shared" si="1"/>
        <v>-0.08312386222503221</v>
      </c>
      <c r="AL14" s="146"/>
    </row>
    <row r="15" spans="1:38" ht="12.75">
      <c r="A15" s="233" t="s">
        <v>77</v>
      </c>
      <c r="B15" s="223">
        <v>1204687.13</v>
      </c>
      <c r="C15" s="223">
        <v>1077024.72</v>
      </c>
      <c r="D15" s="222">
        <v>1106484.604</v>
      </c>
      <c r="E15" s="222">
        <v>1018947.788</v>
      </c>
      <c r="F15" s="222">
        <v>1122241.708</v>
      </c>
      <c r="G15" s="223">
        <v>1173658.28</v>
      </c>
      <c r="H15" s="222">
        <v>1130354.808</v>
      </c>
      <c r="I15" s="222">
        <v>1218443.657</v>
      </c>
      <c r="J15" s="222">
        <v>1162937.686</v>
      </c>
      <c r="K15" s="222">
        <v>1244533.592</v>
      </c>
      <c r="L15" s="222">
        <v>1352342.431</v>
      </c>
      <c r="M15" s="222">
        <v>1259877.522</v>
      </c>
      <c r="N15" s="223">
        <v>1260368.32</v>
      </c>
      <c r="O15" s="223">
        <v>1369324.71</v>
      </c>
      <c r="P15" s="222">
        <v>1560567.079</v>
      </c>
      <c r="Q15" s="222">
        <v>1490085.503</v>
      </c>
      <c r="R15" s="222">
        <v>1495559.335</v>
      </c>
      <c r="S15" s="222">
        <v>1458144.415</v>
      </c>
      <c r="T15" s="222">
        <v>1280356.093</v>
      </c>
      <c r="U15" s="222">
        <v>1292059.648</v>
      </c>
      <c r="V15" s="222">
        <v>1438433.437</v>
      </c>
      <c r="W15" s="222">
        <v>1267688.921</v>
      </c>
      <c r="X15" s="222">
        <v>1414856.407</v>
      </c>
      <c r="Y15" s="223">
        <v>1367254.29</v>
      </c>
      <c r="Z15" s="222">
        <v>1423532.527</v>
      </c>
      <c r="AA15" s="222">
        <v>1421322.731</v>
      </c>
      <c r="AB15" s="222">
        <v>1482539.193</v>
      </c>
      <c r="AC15" s="222">
        <v>1687414.518</v>
      </c>
      <c r="AD15" s="222">
        <v>1786605.221</v>
      </c>
      <c r="AE15" s="222">
        <v>1762803.044</v>
      </c>
      <c r="AF15" s="222">
        <v>1775364.338</v>
      </c>
      <c r="AG15" s="222">
        <v>2000340.128</v>
      </c>
      <c r="AJ15" s="146">
        <f t="shared" si="0"/>
        <v>0.46328702291357593</v>
      </c>
      <c r="AK15" s="146">
        <f t="shared" si="1"/>
        <v>0.6604644294655992</v>
      </c>
      <c r="AL15" s="146"/>
    </row>
    <row r="16" spans="1:38" ht="12.75">
      <c r="A16" s="233" t="s">
        <v>122</v>
      </c>
      <c r="B16" s="220">
        <v>1276200.483</v>
      </c>
      <c r="C16" s="220">
        <v>1269018.899</v>
      </c>
      <c r="D16" s="220">
        <v>1208257.698</v>
      </c>
      <c r="E16" s="220">
        <v>1216797.406</v>
      </c>
      <c r="F16" s="220">
        <v>1153276.356</v>
      </c>
      <c r="G16" s="220">
        <v>1180252.847</v>
      </c>
      <c r="H16" s="220">
        <v>1137241.237</v>
      </c>
      <c r="I16" s="220">
        <v>1166161.527</v>
      </c>
      <c r="J16" s="220">
        <v>1209820.161</v>
      </c>
      <c r="K16" s="220">
        <v>1135254.131</v>
      </c>
      <c r="L16" s="220">
        <v>1250512.628</v>
      </c>
      <c r="M16" s="220">
        <v>1133695.366</v>
      </c>
      <c r="N16" s="221">
        <v>1049217.59</v>
      </c>
      <c r="O16" s="220">
        <v>1007144.671</v>
      </c>
      <c r="P16" s="221">
        <v>969899.4</v>
      </c>
      <c r="Q16" s="220">
        <v>1049435.527</v>
      </c>
      <c r="R16" s="220">
        <v>1010870.957</v>
      </c>
      <c r="S16" s="220">
        <v>975635.727</v>
      </c>
      <c r="T16" s="220">
        <v>1018234.713</v>
      </c>
      <c r="U16" s="220">
        <v>1002267.042</v>
      </c>
      <c r="V16" s="220">
        <v>994791.444</v>
      </c>
      <c r="W16" s="220">
        <v>1006136.729</v>
      </c>
      <c r="X16" s="220">
        <v>1011151.818</v>
      </c>
      <c r="Y16" s="220">
        <v>925457.758</v>
      </c>
      <c r="Z16" s="220">
        <v>951324.842</v>
      </c>
      <c r="AA16" s="220">
        <v>1023143.999</v>
      </c>
      <c r="AB16" s="220">
        <v>1058530.087</v>
      </c>
      <c r="AC16" s="220">
        <v>1069354.379</v>
      </c>
      <c r="AD16" s="220">
        <v>939737.608</v>
      </c>
      <c r="AE16" s="220">
        <v>1005497.983</v>
      </c>
      <c r="AF16" s="220">
        <v>891175.635</v>
      </c>
      <c r="AG16" s="220">
        <v>976092.874</v>
      </c>
      <c r="AJ16" s="146">
        <f t="shared" si="0"/>
        <v>-0.21211596736247273</v>
      </c>
      <c r="AK16" s="146">
        <f t="shared" si="1"/>
        <v>-0.2351571034470452</v>
      </c>
      <c r="AL16" s="146"/>
    </row>
    <row r="17" spans="1:38" ht="12.75">
      <c r="A17" s="233" t="s">
        <v>121</v>
      </c>
      <c r="B17" s="222">
        <v>2695694.358</v>
      </c>
      <c r="C17" s="223">
        <v>2948308.8</v>
      </c>
      <c r="D17" s="222">
        <v>2767354.772</v>
      </c>
      <c r="E17" s="222">
        <v>2716865.061</v>
      </c>
      <c r="F17" s="222">
        <v>2413971.216</v>
      </c>
      <c r="G17" s="222">
        <v>2505006.166</v>
      </c>
      <c r="H17" s="222">
        <v>2957697.959</v>
      </c>
      <c r="I17" s="222">
        <v>2868102.285</v>
      </c>
      <c r="J17" s="222">
        <v>2989606.507</v>
      </c>
      <c r="K17" s="222">
        <v>2971579.144</v>
      </c>
      <c r="L17" s="222">
        <v>2945453.316</v>
      </c>
      <c r="M17" s="223">
        <v>3416733.22</v>
      </c>
      <c r="N17" s="222">
        <v>3593692.305</v>
      </c>
      <c r="O17" s="222">
        <v>3668339.198</v>
      </c>
      <c r="P17" s="222">
        <v>3907246.386</v>
      </c>
      <c r="Q17" s="223">
        <v>4262069.61</v>
      </c>
      <c r="R17" s="222">
        <v>4366829.187</v>
      </c>
      <c r="S17" s="222">
        <v>3770040.383</v>
      </c>
      <c r="T17" s="223">
        <v>4169991.62</v>
      </c>
      <c r="U17" s="222">
        <v>4345906.375</v>
      </c>
      <c r="V17" s="222">
        <v>4572889.444</v>
      </c>
      <c r="W17" s="222">
        <v>4495452.908</v>
      </c>
      <c r="X17" s="222">
        <v>4385125.282</v>
      </c>
      <c r="Y17" s="222">
        <v>4755493.352</v>
      </c>
      <c r="Z17" s="222">
        <v>4479506.736</v>
      </c>
      <c r="AA17" s="223">
        <v>4875599.78</v>
      </c>
      <c r="AB17" s="222">
        <v>5181242.069</v>
      </c>
      <c r="AC17" s="222">
        <v>5092521.157</v>
      </c>
      <c r="AD17" s="222">
        <v>4791685.541</v>
      </c>
      <c r="AE17" s="222">
        <v>4970269.193</v>
      </c>
      <c r="AF17" s="223">
        <v>4728120.19</v>
      </c>
      <c r="AG17" s="223">
        <v>4619966.81</v>
      </c>
      <c r="AJ17" s="146">
        <f t="shared" si="0"/>
        <v>0.843780686133706</v>
      </c>
      <c r="AK17" s="146">
        <f t="shared" si="1"/>
        <v>0.7138318356787539</v>
      </c>
      <c r="AL17" s="146"/>
    </row>
    <row r="18" spans="1:38" ht="12.75">
      <c r="A18" s="233" t="s">
        <v>79</v>
      </c>
      <c r="B18" s="221">
        <v>2118799.08</v>
      </c>
      <c r="C18" s="220">
        <v>1908023.432</v>
      </c>
      <c r="D18" s="220">
        <v>1894561.224</v>
      </c>
      <c r="E18" s="220">
        <v>2026899.739</v>
      </c>
      <c r="F18" s="220">
        <v>2006423.157</v>
      </c>
      <c r="G18" s="220">
        <v>1968201.329</v>
      </c>
      <c r="H18" s="220">
        <v>2010347.415</v>
      </c>
      <c r="I18" s="220">
        <v>1855112.053</v>
      </c>
      <c r="J18" s="221">
        <v>1826235.29</v>
      </c>
      <c r="K18" s="220">
        <v>1732107.884</v>
      </c>
      <c r="L18" s="220">
        <v>1872382.723</v>
      </c>
      <c r="M18" s="220">
        <v>1820951.498</v>
      </c>
      <c r="N18" s="221">
        <v>2054598.9</v>
      </c>
      <c r="O18" s="220">
        <v>1927407.521</v>
      </c>
      <c r="P18" s="220">
        <v>1849670.557</v>
      </c>
      <c r="Q18" s="220">
        <v>2132082.491</v>
      </c>
      <c r="R18" s="220">
        <v>2291240.099</v>
      </c>
      <c r="S18" s="220">
        <v>2328699.965</v>
      </c>
      <c r="T18" s="220">
        <v>2487512.197</v>
      </c>
      <c r="U18" s="220">
        <v>2470453.319</v>
      </c>
      <c r="V18" s="220">
        <v>2519424.228</v>
      </c>
      <c r="W18" s="220">
        <v>2652488.252</v>
      </c>
      <c r="X18" s="220">
        <v>2480677.239</v>
      </c>
      <c r="Y18" s="221">
        <v>2521299.08</v>
      </c>
      <c r="Z18" s="220">
        <v>2563752.456</v>
      </c>
      <c r="AA18" s="220">
        <v>2627780.751</v>
      </c>
      <c r="AB18" s="220">
        <v>2531253.265</v>
      </c>
      <c r="AC18" s="220">
        <v>1810636.684</v>
      </c>
      <c r="AD18" s="220">
        <v>1794214.694</v>
      </c>
      <c r="AE18" s="220">
        <v>1638840.221</v>
      </c>
      <c r="AF18" s="220">
        <v>1759651.453</v>
      </c>
      <c r="AG18" s="220">
        <v>2068099.324</v>
      </c>
      <c r="AJ18" s="146">
        <f t="shared" si="0"/>
        <v>-0.22652400764682235</v>
      </c>
      <c r="AK18" s="146">
        <f t="shared" si="1"/>
        <v>-0.02392853408261819</v>
      </c>
      <c r="AL18" s="146"/>
    </row>
    <row r="19" spans="1:38" ht="15" customHeight="1">
      <c r="A19" s="233" t="s">
        <v>9</v>
      </c>
      <c r="B19" s="223">
        <v>786542.4</v>
      </c>
      <c r="C19" s="223">
        <v>644130</v>
      </c>
      <c r="D19" s="223">
        <v>630946.8</v>
      </c>
      <c r="E19" s="223">
        <v>632181.6</v>
      </c>
      <c r="F19" s="223">
        <v>608572.8</v>
      </c>
      <c r="G19" s="223">
        <v>652806</v>
      </c>
      <c r="H19" s="223">
        <v>696711.6</v>
      </c>
      <c r="I19" s="223">
        <v>700272</v>
      </c>
      <c r="J19" s="223">
        <v>676540.8</v>
      </c>
      <c r="K19" s="223">
        <v>771714</v>
      </c>
      <c r="L19" s="222">
        <v>906452.561</v>
      </c>
      <c r="M19" s="223">
        <v>907830.9</v>
      </c>
      <c r="N19" s="222">
        <v>1006879.115</v>
      </c>
      <c r="O19" s="222">
        <v>1043705.434</v>
      </c>
      <c r="P19" s="222">
        <v>997921.116</v>
      </c>
      <c r="Q19" s="222">
        <v>1166268.413</v>
      </c>
      <c r="R19" s="222">
        <v>1111871.779</v>
      </c>
      <c r="S19" s="222">
        <v>1141063.459</v>
      </c>
      <c r="T19" s="222">
        <v>1098461.585</v>
      </c>
      <c r="U19" s="223">
        <v>1052196.31</v>
      </c>
      <c r="V19" s="222">
        <v>1049544.338</v>
      </c>
      <c r="W19" s="222">
        <v>1156012.823</v>
      </c>
      <c r="X19" s="222">
        <v>1258034.908</v>
      </c>
      <c r="Y19" s="222">
        <v>1195424.128</v>
      </c>
      <c r="Z19" s="222">
        <v>1309272.891</v>
      </c>
      <c r="AA19" s="222">
        <v>1395499.136</v>
      </c>
      <c r="AB19" s="222">
        <v>1305088.518</v>
      </c>
      <c r="AC19" s="222">
        <v>1319595.584</v>
      </c>
      <c r="AD19" s="222">
        <v>1340453.788</v>
      </c>
      <c r="AE19" s="222">
        <v>1329956.813</v>
      </c>
      <c r="AF19" s="223">
        <v>1371631.86</v>
      </c>
      <c r="AG19" s="222">
        <v>1445132.958</v>
      </c>
      <c r="AK19" s="146">
        <f t="shared" si="1"/>
        <v>0.8373236560419375</v>
      </c>
      <c r="AL19" s="146"/>
    </row>
    <row r="20" ht="15" customHeight="1">
      <c r="A20" s="63"/>
    </row>
    <row r="21" ht="15" customHeight="1">
      <c r="A21" s="63"/>
    </row>
    <row r="22" ht="15" customHeight="1">
      <c r="A22" s="63"/>
    </row>
    <row r="23" s="32" customFormat="1" ht="15.5">
      <c r="A23" s="122" t="s">
        <v>231</v>
      </c>
    </row>
    <row r="24" s="32" customFormat="1" ht="12.5">
      <c r="A24" s="123" t="s">
        <v>162</v>
      </c>
    </row>
    <row r="25" spans="1:43" s="2" customFormat="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J25" s="2" t="s">
        <v>140</v>
      </c>
      <c r="AK25" s="2" t="s">
        <v>148</v>
      </c>
      <c r="AL25" s="2" t="s">
        <v>173</v>
      </c>
      <c r="AM25" s="2" t="s">
        <v>224</v>
      </c>
      <c r="AN25" s="2" t="s">
        <v>149</v>
      </c>
      <c r="AO25" s="2" t="s">
        <v>175</v>
      </c>
      <c r="AP25" s="2" t="s">
        <v>292</v>
      </c>
      <c r="AQ25" s="2" t="s">
        <v>291</v>
      </c>
    </row>
    <row r="26" spans="1:33" ht="12.75">
      <c r="A26" s="69"/>
      <c r="B26" s="70">
        <v>1990</v>
      </c>
      <c r="C26" s="70">
        <v>1991</v>
      </c>
      <c r="D26" s="70">
        <v>1992</v>
      </c>
      <c r="E26" s="70">
        <v>1993</v>
      </c>
      <c r="F26" s="70">
        <v>1994</v>
      </c>
      <c r="G26" s="70">
        <v>1995</v>
      </c>
      <c r="H26" s="70">
        <v>1996</v>
      </c>
      <c r="I26" s="70">
        <v>1997</v>
      </c>
      <c r="J26" s="70">
        <v>1998</v>
      </c>
      <c r="K26" s="70">
        <v>1999</v>
      </c>
      <c r="L26" s="70">
        <v>2000</v>
      </c>
      <c r="M26" s="70">
        <v>2001</v>
      </c>
      <c r="N26" s="70">
        <v>2002</v>
      </c>
      <c r="O26" s="70">
        <v>2003</v>
      </c>
      <c r="P26" s="70">
        <v>2004</v>
      </c>
      <c r="Q26" s="70">
        <v>2005</v>
      </c>
      <c r="R26" s="70">
        <v>2006</v>
      </c>
      <c r="S26" s="70">
        <v>2007</v>
      </c>
      <c r="T26" s="70">
        <v>2008</v>
      </c>
      <c r="U26" s="70">
        <v>2009</v>
      </c>
      <c r="V26" s="70">
        <v>2010</v>
      </c>
      <c r="W26" s="70">
        <v>2011</v>
      </c>
      <c r="X26" s="70">
        <v>2012</v>
      </c>
      <c r="Y26" s="70">
        <v>2013</v>
      </c>
      <c r="Z26" s="70">
        <v>2014</v>
      </c>
      <c r="AA26" s="70">
        <v>2015</v>
      </c>
      <c r="AB26" s="70">
        <v>2016</v>
      </c>
      <c r="AC26" s="70">
        <v>2017</v>
      </c>
      <c r="AD26" s="70">
        <v>2018</v>
      </c>
      <c r="AE26" s="70">
        <v>2019</v>
      </c>
      <c r="AF26" s="70">
        <v>2020</v>
      </c>
      <c r="AG26" s="70">
        <v>2021</v>
      </c>
    </row>
    <row r="27" spans="1:66" ht="12.75">
      <c r="A27" s="12" t="str">
        <f>A12</f>
        <v>Solid fossil fuels</v>
      </c>
      <c r="B27" s="187">
        <f>B12/1000</f>
        <v>4624.56396</v>
      </c>
      <c r="C27" s="187">
        <f aca="true" t="shared" si="2" ref="C27:AF32">C12/1000</f>
        <v>4620.913058</v>
      </c>
      <c r="D27" s="187">
        <f t="shared" si="2"/>
        <v>4459.715338999999</v>
      </c>
      <c r="E27" s="187">
        <f t="shared" si="2"/>
        <v>3842.2904049999997</v>
      </c>
      <c r="F27" s="187">
        <f t="shared" si="2"/>
        <v>4083.666524</v>
      </c>
      <c r="G27" s="187">
        <f t="shared" si="2"/>
        <v>4296.980583</v>
      </c>
      <c r="H27" s="187">
        <f t="shared" si="2"/>
        <v>4300.738925</v>
      </c>
      <c r="I27" s="187">
        <f t="shared" si="2"/>
        <v>4347.12154</v>
      </c>
      <c r="J27" s="187">
        <f t="shared" si="2"/>
        <v>4361.626593</v>
      </c>
      <c r="K27" s="187">
        <f t="shared" si="2"/>
        <v>4164.073647</v>
      </c>
      <c r="L27" s="187">
        <f t="shared" si="2"/>
        <v>4612.091982</v>
      </c>
      <c r="M27" s="187">
        <f t="shared" si="2"/>
        <v>4774.85909</v>
      </c>
      <c r="N27" s="187">
        <f t="shared" si="2"/>
        <v>4821.280156999999</v>
      </c>
      <c r="O27" s="187">
        <f t="shared" si="2"/>
        <v>4992.468604000001</v>
      </c>
      <c r="P27" s="187">
        <f t="shared" si="2"/>
        <v>5336.202756</v>
      </c>
      <c r="Q27" s="187">
        <f t="shared" si="2"/>
        <v>5068.883375</v>
      </c>
      <c r="R27" s="187">
        <f t="shared" si="2"/>
        <v>5488.609777</v>
      </c>
      <c r="S27" s="187">
        <f t="shared" si="2"/>
        <v>5494.844926</v>
      </c>
      <c r="T27" s="187">
        <f t="shared" si="2"/>
        <v>5405.32171</v>
      </c>
      <c r="U27" s="187">
        <f t="shared" si="2"/>
        <v>4324.437344</v>
      </c>
      <c r="V27" s="187">
        <f t="shared" si="2"/>
        <v>4771.491</v>
      </c>
      <c r="W27" s="187">
        <f t="shared" si="2"/>
        <v>4966.208626000001</v>
      </c>
      <c r="X27" s="187">
        <f t="shared" si="2"/>
        <v>4898.053213</v>
      </c>
      <c r="Y27" s="187">
        <f t="shared" si="2"/>
        <v>4807.016444</v>
      </c>
      <c r="Z27" s="187">
        <f t="shared" si="2"/>
        <v>4823.430652</v>
      </c>
      <c r="AA27" s="187">
        <f t="shared" si="2"/>
        <v>4729.910335</v>
      </c>
      <c r="AB27" s="187">
        <f t="shared" si="2"/>
        <v>4566.495372</v>
      </c>
      <c r="AC27" s="187">
        <f t="shared" si="2"/>
        <v>4568.508006</v>
      </c>
      <c r="AD27" s="187">
        <f t="shared" si="2"/>
        <v>4392.146839999999</v>
      </c>
      <c r="AE27" s="187">
        <f t="shared" si="2"/>
        <v>3640.90268</v>
      </c>
      <c r="AF27" s="187">
        <f t="shared" si="2"/>
        <v>2632.9880359999997</v>
      </c>
      <c r="AG27" s="187">
        <f aca="true" t="shared" si="3" ref="AG27">AG12/1000</f>
        <v>3147.552717</v>
      </c>
      <c r="AJ27" s="155">
        <f aca="true" t="shared" si="4" ref="AJ27:AJ32">AD27/B27-1</f>
        <v>-0.05025708845423793</v>
      </c>
      <c r="AK27" s="155">
        <f>AE27/$B27-1</f>
        <v>-0.21270357346295632</v>
      </c>
      <c r="AL27" s="155">
        <f aca="true" t="shared" si="5" ref="AL27:AM32">AF27/$B27-1</f>
        <v>-0.4306516119630013</v>
      </c>
      <c r="AM27" s="155">
        <f t="shared" si="5"/>
        <v>-0.31938389343846385</v>
      </c>
      <c r="AN27" s="155">
        <f aca="true" t="shared" si="6" ref="AN27:AP32">AE27/U27-1</f>
        <v>-0.15806325994025083</v>
      </c>
      <c r="AO27" s="155">
        <f t="shared" si="6"/>
        <v>-0.4481833799958965</v>
      </c>
      <c r="AP27" s="155">
        <f t="shared" si="6"/>
        <v>-0.3662061032793994</v>
      </c>
      <c r="AQ27" s="155">
        <f aca="true" t="shared" si="7" ref="AQ27:AQ32">AG27/AE27-1</f>
        <v>-0.1355021010888432</v>
      </c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</row>
    <row r="28" spans="1:66" ht="12.75">
      <c r="A28" s="7" t="str">
        <f>A13</f>
        <v>Natural gas</v>
      </c>
      <c r="B28" s="187">
        <f aca="true" t="shared" si="8" ref="B28:Q32">B13/1000</f>
        <v>6606.146973</v>
      </c>
      <c r="C28" s="187">
        <f t="shared" si="8"/>
        <v>6664.6803310000005</v>
      </c>
      <c r="D28" s="187">
        <f t="shared" si="8"/>
        <v>6678.964898</v>
      </c>
      <c r="E28" s="187">
        <f t="shared" si="8"/>
        <v>6593.13054</v>
      </c>
      <c r="F28" s="187">
        <f t="shared" si="8"/>
        <v>6733.364586</v>
      </c>
      <c r="G28" s="187">
        <f t="shared" si="8"/>
        <v>7480.515385</v>
      </c>
      <c r="H28" s="187">
        <f t="shared" si="8"/>
        <v>8376.038102</v>
      </c>
      <c r="I28" s="187">
        <f t="shared" si="8"/>
        <v>8433.024661</v>
      </c>
      <c r="J28" s="187">
        <f t="shared" si="8"/>
        <v>8637.109908</v>
      </c>
      <c r="K28" s="187">
        <f t="shared" si="8"/>
        <v>9401.274451</v>
      </c>
      <c r="L28" s="187">
        <f t="shared" si="8"/>
        <v>10065.615789000001</v>
      </c>
      <c r="M28" s="187">
        <f t="shared" si="8"/>
        <v>10258.572718</v>
      </c>
      <c r="N28" s="187">
        <f t="shared" si="8"/>
        <v>11005.180484999999</v>
      </c>
      <c r="O28" s="187">
        <f t="shared" si="8"/>
        <v>11652.767462</v>
      </c>
      <c r="P28" s="187">
        <f t="shared" si="8"/>
        <v>12109.138815</v>
      </c>
      <c r="Q28" s="187">
        <f t="shared" si="8"/>
        <v>12958.491095000001</v>
      </c>
      <c r="R28" s="187">
        <f t="shared" si="2"/>
        <v>13189.285635</v>
      </c>
      <c r="S28" s="187">
        <f t="shared" si="2"/>
        <v>12611.177362</v>
      </c>
      <c r="T28" s="187">
        <f t="shared" si="2"/>
        <v>13248.88877</v>
      </c>
      <c r="U28" s="187">
        <f t="shared" si="2"/>
        <v>12558.301839</v>
      </c>
      <c r="V28" s="187">
        <f t="shared" si="2"/>
        <v>13231.820298</v>
      </c>
      <c r="W28" s="187">
        <f t="shared" si="2"/>
        <v>12941.491202</v>
      </c>
      <c r="X28" s="187">
        <f t="shared" si="2"/>
        <v>12523.729727</v>
      </c>
      <c r="Y28" s="187">
        <f t="shared" si="2"/>
        <v>12678.667062</v>
      </c>
      <c r="Z28" s="187">
        <f t="shared" si="2"/>
        <v>11789.796233</v>
      </c>
      <c r="AA28" s="187">
        <f t="shared" si="2"/>
        <v>12531.162550000001</v>
      </c>
      <c r="AB28" s="187">
        <f t="shared" si="2"/>
        <v>12891.317473</v>
      </c>
      <c r="AC28" s="187">
        <f t="shared" si="2"/>
        <v>13435.547144</v>
      </c>
      <c r="AD28" s="187">
        <f t="shared" si="2"/>
        <v>12479.138570000001</v>
      </c>
      <c r="AE28" s="187">
        <f t="shared" si="2"/>
        <v>13977.914308</v>
      </c>
      <c r="AF28" s="187">
        <f t="shared" si="2"/>
        <v>12552.33202</v>
      </c>
      <c r="AG28" s="187">
        <f aca="true" t="shared" si="9" ref="AG28">AG13/1000</f>
        <v>13011.79422</v>
      </c>
      <c r="AJ28" s="155">
        <f t="shared" si="4"/>
        <v>0.8890192151345588</v>
      </c>
      <c r="AK28" s="155">
        <f aca="true" t="shared" si="10" ref="AK28:AK32">AE28/$B28-1</f>
        <v>1.1158951451018528</v>
      </c>
      <c r="AL28" s="155">
        <f t="shared" si="5"/>
        <v>0.9000988127122616</v>
      </c>
      <c r="AM28" s="155">
        <f t="shared" si="5"/>
        <v>0.9696495208448339</v>
      </c>
      <c r="AN28" s="155">
        <f t="shared" si="6"/>
        <v>0.11304175414795115</v>
      </c>
      <c r="AO28" s="155">
        <f t="shared" si="6"/>
        <v>-0.051352592666536245</v>
      </c>
      <c r="AP28" s="155">
        <f t="shared" si="6"/>
        <v>0.005432373820192904</v>
      </c>
      <c r="AQ28" s="155">
        <f t="shared" si="7"/>
        <v>-0.06911761416701911</v>
      </c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</row>
    <row r="29" spans="1:66" ht="12.75">
      <c r="A29" s="7" t="str">
        <f>A14</f>
        <v>Crude oil</v>
      </c>
      <c r="B29" s="187">
        <f t="shared" si="8"/>
        <v>20629.845018</v>
      </c>
      <c r="C29" s="187">
        <f t="shared" si="2"/>
        <v>20086.100425999997</v>
      </c>
      <c r="D29" s="187">
        <f t="shared" si="2"/>
        <v>20589.773828</v>
      </c>
      <c r="E29" s="187">
        <f t="shared" si="2"/>
        <v>20759.058155000002</v>
      </c>
      <c r="F29" s="187">
        <f t="shared" si="2"/>
        <v>21370.283122</v>
      </c>
      <c r="G29" s="187">
        <f t="shared" si="2"/>
        <v>21688.155899999998</v>
      </c>
      <c r="H29" s="187">
        <f t="shared" si="2"/>
        <v>22405.094765</v>
      </c>
      <c r="I29" s="187">
        <f t="shared" si="2"/>
        <v>22883.748706</v>
      </c>
      <c r="J29" s="187">
        <f t="shared" si="2"/>
        <v>24186.608249</v>
      </c>
      <c r="K29" s="187">
        <f t="shared" si="2"/>
        <v>22715.371467</v>
      </c>
      <c r="L29" s="187">
        <f t="shared" si="2"/>
        <v>23175.494858</v>
      </c>
      <c r="M29" s="187">
        <f t="shared" si="2"/>
        <v>23177.192258000003</v>
      </c>
      <c r="N29" s="187">
        <f t="shared" si="2"/>
        <v>22522.304065</v>
      </c>
      <c r="O29" s="187">
        <f t="shared" si="2"/>
        <v>23472.246644000003</v>
      </c>
      <c r="P29" s="187">
        <f t="shared" si="2"/>
        <v>24101.331059</v>
      </c>
      <c r="Q29" s="187">
        <f t="shared" si="2"/>
        <v>24188.852988000002</v>
      </c>
      <c r="R29" s="187">
        <f t="shared" si="2"/>
        <v>23907.665100000002</v>
      </c>
      <c r="S29" s="187">
        <f t="shared" si="2"/>
        <v>23551.700614</v>
      </c>
      <c r="T29" s="187">
        <f t="shared" si="2"/>
        <v>23728.224614</v>
      </c>
      <c r="U29" s="187">
        <f t="shared" si="2"/>
        <v>21735.702155000003</v>
      </c>
      <c r="V29" s="187">
        <f t="shared" si="2"/>
        <v>21721.112993000002</v>
      </c>
      <c r="W29" s="187">
        <f t="shared" si="2"/>
        <v>20921.224016</v>
      </c>
      <c r="X29" s="187">
        <f t="shared" si="2"/>
        <v>21271.425660999997</v>
      </c>
      <c r="Y29" s="187">
        <f t="shared" si="2"/>
        <v>20183.607278</v>
      </c>
      <c r="Z29" s="187">
        <f t="shared" si="2"/>
        <v>20122.735148</v>
      </c>
      <c r="AA29" s="187">
        <f t="shared" si="2"/>
        <v>21673.81283</v>
      </c>
      <c r="AB29" s="187">
        <f t="shared" si="2"/>
        <v>21486.256964</v>
      </c>
      <c r="AC29" s="187">
        <f t="shared" si="2"/>
        <v>22083.838721</v>
      </c>
      <c r="AD29" s="187">
        <f t="shared" si="2"/>
        <v>21714.421059999997</v>
      </c>
      <c r="AE29" s="187">
        <f t="shared" si="2"/>
        <v>21477.545307</v>
      </c>
      <c r="AF29" s="187">
        <f t="shared" si="2"/>
        <v>18622.909803</v>
      </c>
      <c r="AG29" s="187">
        <f aca="true" t="shared" si="11" ref="AG29">AG14/1000</f>
        <v>18915.012623</v>
      </c>
      <c r="AJ29" s="155">
        <f t="shared" si="4"/>
        <v>0.05257315510871163</v>
      </c>
      <c r="AK29" s="155">
        <f t="shared" si="10"/>
        <v>0.04109096739507079</v>
      </c>
      <c r="AL29" s="155">
        <f t="shared" si="5"/>
        <v>-0.09728309704939153</v>
      </c>
      <c r="AM29" s="155">
        <f t="shared" si="5"/>
        <v>-0.08312386222503232</v>
      </c>
      <c r="AP29" s="155">
        <f t="shared" si="6"/>
        <v>-0.09589359549258225</v>
      </c>
      <c r="AQ29" s="155">
        <f t="shared" si="7"/>
        <v>-0.11931217685127249</v>
      </c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</row>
    <row r="30" spans="1:66" ht="12.75">
      <c r="A30" s="7" t="str">
        <f>A15</f>
        <v>Naphtha</v>
      </c>
      <c r="B30" s="187">
        <f t="shared" si="8"/>
        <v>1204.6871299999998</v>
      </c>
      <c r="C30" s="187">
        <f t="shared" si="2"/>
        <v>1077.02472</v>
      </c>
      <c r="D30" s="187">
        <f t="shared" si="2"/>
        <v>1106.484604</v>
      </c>
      <c r="E30" s="187">
        <f t="shared" si="2"/>
        <v>1018.947788</v>
      </c>
      <c r="F30" s="187">
        <f t="shared" si="2"/>
        <v>1122.241708</v>
      </c>
      <c r="G30" s="187">
        <f t="shared" si="2"/>
        <v>1173.65828</v>
      </c>
      <c r="H30" s="187">
        <f t="shared" si="2"/>
        <v>1130.354808</v>
      </c>
      <c r="I30" s="187">
        <f t="shared" si="2"/>
        <v>1218.4436569999998</v>
      </c>
      <c r="J30" s="187">
        <f t="shared" si="2"/>
        <v>1162.937686</v>
      </c>
      <c r="K30" s="187">
        <f t="shared" si="2"/>
        <v>1244.533592</v>
      </c>
      <c r="L30" s="187">
        <f t="shared" si="2"/>
        <v>1352.342431</v>
      </c>
      <c r="M30" s="187">
        <f t="shared" si="2"/>
        <v>1259.8775220000002</v>
      </c>
      <c r="N30" s="187">
        <f t="shared" si="2"/>
        <v>1260.36832</v>
      </c>
      <c r="O30" s="187">
        <f t="shared" si="2"/>
        <v>1369.3247099999999</v>
      </c>
      <c r="P30" s="187">
        <f t="shared" si="2"/>
        <v>1560.567079</v>
      </c>
      <c r="Q30" s="187">
        <f t="shared" si="2"/>
        <v>1490.085503</v>
      </c>
      <c r="R30" s="187">
        <f t="shared" si="2"/>
        <v>1495.559335</v>
      </c>
      <c r="S30" s="187">
        <f t="shared" si="2"/>
        <v>1458.144415</v>
      </c>
      <c r="T30" s="187">
        <f t="shared" si="2"/>
        <v>1280.356093</v>
      </c>
      <c r="U30" s="187">
        <f t="shared" si="2"/>
        <v>1292.0596480000002</v>
      </c>
      <c r="V30" s="187">
        <f t="shared" si="2"/>
        <v>1438.433437</v>
      </c>
      <c r="W30" s="187">
        <f t="shared" si="2"/>
        <v>1267.6889210000002</v>
      </c>
      <c r="X30" s="187">
        <f t="shared" si="2"/>
        <v>1414.856407</v>
      </c>
      <c r="Y30" s="187">
        <f t="shared" si="2"/>
        <v>1367.25429</v>
      </c>
      <c r="Z30" s="187">
        <f t="shared" si="2"/>
        <v>1423.532527</v>
      </c>
      <c r="AA30" s="187">
        <f t="shared" si="2"/>
        <v>1421.322731</v>
      </c>
      <c r="AB30" s="187">
        <f t="shared" si="2"/>
        <v>1482.539193</v>
      </c>
      <c r="AC30" s="187">
        <f t="shared" si="2"/>
        <v>1687.4145179999998</v>
      </c>
      <c r="AD30" s="187">
        <f t="shared" si="2"/>
        <v>1786.6052209999998</v>
      </c>
      <c r="AE30" s="187">
        <f t="shared" si="2"/>
        <v>1762.803044</v>
      </c>
      <c r="AF30" s="187">
        <f t="shared" si="2"/>
        <v>1775.364338</v>
      </c>
      <c r="AG30" s="187">
        <f aca="true" t="shared" si="12" ref="AG30">AG15/1000</f>
        <v>2000.340128</v>
      </c>
      <c r="AJ30" s="155">
        <f t="shared" si="4"/>
        <v>0.48304499691965663</v>
      </c>
      <c r="AK30" s="155">
        <f t="shared" si="10"/>
        <v>0.46328702291357615</v>
      </c>
      <c r="AL30" s="155">
        <f t="shared" si="5"/>
        <v>0.4737140405907718</v>
      </c>
      <c r="AM30" s="155">
        <f t="shared" si="5"/>
        <v>0.6604644294655995</v>
      </c>
      <c r="AP30" s="155">
        <f t="shared" si="6"/>
        <v>0.5779424233052832</v>
      </c>
      <c r="AQ30" s="155">
        <f t="shared" si="7"/>
        <v>0.13474964478221096</v>
      </c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</row>
    <row r="31" spans="1:66" ht="12.75">
      <c r="A31" s="7" t="str">
        <f>A17</f>
        <v>Gas oil and diesel oil</v>
      </c>
      <c r="B31" s="187">
        <f t="shared" si="8"/>
        <v>1276.200483</v>
      </c>
      <c r="C31" s="187">
        <f t="shared" si="2"/>
        <v>1269.018899</v>
      </c>
      <c r="D31" s="187">
        <f t="shared" si="2"/>
        <v>1208.2576980000001</v>
      </c>
      <c r="E31" s="187">
        <f t="shared" si="2"/>
        <v>1216.797406</v>
      </c>
      <c r="F31" s="187">
        <f t="shared" si="2"/>
        <v>1153.2763559999999</v>
      </c>
      <c r="G31" s="187">
        <f t="shared" si="2"/>
        <v>1180.252847</v>
      </c>
      <c r="H31" s="187">
        <f t="shared" si="2"/>
        <v>1137.241237</v>
      </c>
      <c r="I31" s="187">
        <f t="shared" si="2"/>
        <v>1166.161527</v>
      </c>
      <c r="J31" s="187">
        <f t="shared" si="2"/>
        <v>1209.820161</v>
      </c>
      <c r="K31" s="187">
        <f t="shared" si="2"/>
        <v>1135.2541310000001</v>
      </c>
      <c r="L31" s="187">
        <f t="shared" si="2"/>
        <v>1250.512628</v>
      </c>
      <c r="M31" s="187">
        <f t="shared" si="2"/>
        <v>1133.695366</v>
      </c>
      <c r="N31" s="187">
        <f t="shared" si="2"/>
        <v>1049.21759</v>
      </c>
      <c r="O31" s="187">
        <f t="shared" si="2"/>
        <v>1007.144671</v>
      </c>
      <c r="P31" s="187">
        <f t="shared" si="2"/>
        <v>969.8994</v>
      </c>
      <c r="Q31" s="187">
        <f t="shared" si="2"/>
        <v>1049.435527</v>
      </c>
      <c r="R31" s="187">
        <f t="shared" si="2"/>
        <v>1010.8709570000001</v>
      </c>
      <c r="S31" s="187">
        <f t="shared" si="2"/>
        <v>975.635727</v>
      </c>
      <c r="T31" s="187">
        <f t="shared" si="2"/>
        <v>1018.2347129999999</v>
      </c>
      <c r="U31" s="187">
        <f t="shared" si="2"/>
        <v>1002.2670420000001</v>
      </c>
      <c r="V31" s="187">
        <f t="shared" si="2"/>
        <v>994.7914440000001</v>
      </c>
      <c r="W31" s="187">
        <f t="shared" si="2"/>
        <v>1006.1367290000001</v>
      </c>
      <c r="X31" s="187">
        <f t="shared" si="2"/>
        <v>1011.1518179999999</v>
      </c>
      <c r="Y31" s="187">
        <f t="shared" si="2"/>
        <v>925.457758</v>
      </c>
      <c r="Z31" s="187">
        <f t="shared" si="2"/>
        <v>951.324842</v>
      </c>
      <c r="AA31" s="187">
        <f t="shared" si="2"/>
        <v>1023.143999</v>
      </c>
      <c r="AB31" s="187">
        <f t="shared" si="2"/>
        <v>1058.530087</v>
      </c>
      <c r="AC31" s="187">
        <f t="shared" si="2"/>
        <v>1069.3543789999999</v>
      </c>
      <c r="AD31" s="187">
        <f t="shared" si="2"/>
        <v>939.737608</v>
      </c>
      <c r="AE31" s="187">
        <f t="shared" si="2"/>
        <v>1005.497983</v>
      </c>
      <c r="AF31" s="187">
        <f t="shared" si="2"/>
        <v>891.175635</v>
      </c>
      <c r="AG31" s="187">
        <f aca="true" t="shared" si="13" ref="AG31">AG16/1000</f>
        <v>976.0928739999999</v>
      </c>
      <c r="AJ31" s="155">
        <f t="shared" si="4"/>
        <v>-0.2636442153736437</v>
      </c>
      <c r="AK31" s="155">
        <f t="shared" si="10"/>
        <v>-0.21211596736247285</v>
      </c>
      <c r="AL31" s="155">
        <f t="shared" si="5"/>
        <v>-0.30169620927811547</v>
      </c>
      <c r="AM31" s="155">
        <f t="shared" si="5"/>
        <v>-0.2351571034470452</v>
      </c>
      <c r="AP31" s="155">
        <f t="shared" si="6"/>
        <v>-0.029860608537629618</v>
      </c>
      <c r="AQ31" s="155">
        <f t="shared" si="7"/>
        <v>-0.02924432420268719</v>
      </c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</row>
    <row r="32" spans="1:66" ht="12.75">
      <c r="A32" s="10" t="str">
        <f>A18</f>
        <v>Fuel oil</v>
      </c>
      <c r="B32" s="199">
        <f t="shared" si="8"/>
        <v>2695.694358</v>
      </c>
      <c r="C32" s="199">
        <f t="shared" si="2"/>
        <v>2948.3088</v>
      </c>
      <c r="D32" s="199">
        <f t="shared" si="2"/>
        <v>2767.3547719999997</v>
      </c>
      <c r="E32" s="199">
        <f t="shared" si="2"/>
        <v>2716.8650610000004</v>
      </c>
      <c r="F32" s="199">
        <f t="shared" si="2"/>
        <v>2413.971216</v>
      </c>
      <c r="G32" s="199">
        <f t="shared" si="2"/>
        <v>2505.006166</v>
      </c>
      <c r="H32" s="199">
        <f t="shared" si="2"/>
        <v>2957.6979589999996</v>
      </c>
      <c r="I32" s="199">
        <f t="shared" si="2"/>
        <v>2868.102285</v>
      </c>
      <c r="J32" s="199">
        <f t="shared" si="2"/>
        <v>2989.6065070000004</v>
      </c>
      <c r="K32" s="199">
        <f t="shared" si="2"/>
        <v>2971.579144</v>
      </c>
      <c r="L32" s="199">
        <f t="shared" si="2"/>
        <v>2945.453316</v>
      </c>
      <c r="M32" s="199">
        <f t="shared" si="2"/>
        <v>3416.73322</v>
      </c>
      <c r="N32" s="199">
        <f t="shared" si="2"/>
        <v>3593.692305</v>
      </c>
      <c r="O32" s="199">
        <f t="shared" si="2"/>
        <v>3668.3391979999997</v>
      </c>
      <c r="P32" s="199">
        <f t="shared" si="2"/>
        <v>3907.246386</v>
      </c>
      <c r="Q32" s="199">
        <f t="shared" si="2"/>
        <v>4262.0696100000005</v>
      </c>
      <c r="R32" s="199">
        <f t="shared" si="2"/>
        <v>4366.829187</v>
      </c>
      <c r="S32" s="199">
        <f t="shared" si="2"/>
        <v>3770.040383</v>
      </c>
      <c r="T32" s="199">
        <f t="shared" si="2"/>
        <v>4169.99162</v>
      </c>
      <c r="U32" s="199">
        <f t="shared" si="2"/>
        <v>4345.906375</v>
      </c>
      <c r="V32" s="199">
        <f t="shared" si="2"/>
        <v>4572.889444</v>
      </c>
      <c r="W32" s="199">
        <f t="shared" si="2"/>
        <v>4495.452908</v>
      </c>
      <c r="X32" s="199">
        <f t="shared" si="2"/>
        <v>4385.125282</v>
      </c>
      <c r="Y32" s="199">
        <f t="shared" si="2"/>
        <v>4755.4933519999995</v>
      </c>
      <c r="Z32" s="199">
        <f t="shared" si="2"/>
        <v>4479.506735999999</v>
      </c>
      <c r="AA32" s="199">
        <f t="shared" si="2"/>
        <v>4875.5997800000005</v>
      </c>
      <c r="AB32" s="199">
        <f t="shared" si="2"/>
        <v>5181.242069</v>
      </c>
      <c r="AC32" s="199">
        <f t="shared" si="2"/>
        <v>5092.521156999999</v>
      </c>
      <c r="AD32" s="199">
        <f t="shared" si="2"/>
        <v>4791.685541</v>
      </c>
      <c r="AE32" s="199">
        <f t="shared" si="2"/>
        <v>4970.269193</v>
      </c>
      <c r="AF32" s="199">
        <f t="shared" si="2"/>
        <v>4728.120190000001</v>
      </c>
      <c r="AG32" s="199">
        <f aca="true" t="shared" si="14" ref="AG32">AG17/1000</f>
        <v>4619.96681</v>
      </c>
      <c r="AJ32" s="155">
        <f t="shared" si="4"/>
        <v>0.7775329487112423</v>
      </c>
      <c r="AK32" s="155">
        <f t="shared" si="10"/>
        <v>0.8437806861337058</v>
      </c>
      <c r="AL32" s="155">
        <f t="shared" si="5"/>
        <v>0.753952622992432</v>
      </c>
      <c r="AM32" s="155">
        <f t="shared" si="5"/>
        <v>0.7138318356787536</v>
      </c>
      <c r="AP32" s="155">
        <f t="shared" si="6"/>
        <v>0.02769774359740662</v>
      </c>
      <c r="AQ32" s="155">
        <f t="shared" si="7"/>
        <v>-0.0704795594358062</v>
      </c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</row>
    <row r="33" ht="15" customHeight="1">
      <c r="A33" s="63" t="s">
        <v>93</v>
      </c>
    </row>
    <row r="34" spans="1:30" ht="15" customHeight="1">
      <c r="A34" s="63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ht="15" customHeight="1">
      <c r="A35" s="63" t="str">
        <f>A13</f>
        <v>Natural gas</v>
      </c>
    </row>
    <row r="36" ht="15" customHeight="1">
      <c r="A36" s="63" t="str">
        <f aca="true" t="shared" si="15" ref="A36:A41">A14</f>
        <v>Crude oil</v>
      </c>
    </row>
    <row r="37" ht="15" customHeight="1">
      <c r="A37" s="63" t="str">
        <f t="shared" si="15"/>
        <v>Naphtha</v>
      </c>
    </row>
    <row r="38" ht="12">
      <c r="A38" s="63" t="str">
        <f t="shared" si="15"/>
        <v>Motor gasoline</v>
      </c>
    </row>
    <row r="39" ht="12">
      <c r="A39" s="63" t="str">
        <f t="shared" si="15"/>
        <v>Gas oil and diesel oil</v>
      </c>
    </row>
    <row r="40" ht="12">
      <c r="A40" s="63" t="str">
        <f t="shared" si="15"/>
        <v>Fuel oil</v>
      </c>
    </row>
    <row r="41" ht="12">
      <c r="A41" s="63" t="str">
        <f t="shared" si="15"/>
        <v>Electricity</v>
      </c>
    </row>
    <row r="42" ht="12">
      <c r="A42" s="63"/>
    </row>
    <row r="44" spans="1:2" ht="12.75">
      <c r="A44" s="57" t="s">
        <v>87</v>
      </c>
      <c r="B44" s="57" t="s">
        <v>7</v>
      </c>
    </row>
    <row r="45" spans="1:2" ht="12.5">
      <c r="A45" s="1" t="s">
        <v>3</v>
      </c>
      <c r="B45" s="145" t="s">
        <v>128</v>
      </c>
    </row>
    <row r="46" spans="1:2" ht="12.75">
      <c r="A46" s="1" t="s">
        <v>2</v>
      </c>
      <c r="B46" s="1" t="s">
        <v>161</v>
      </c>
    </row>
    <row r="47" ht="12.75">
      <c r="B47" s="57"/>
    </row>
    <row r="48" spans="1:33" ht="12.75">
      <c r="A48" s="5" t="s">
        <v>92</v>
      </c>
      <c r="B48" s="225" t="s">
        <v>189</v>
      </c>
      <c r="C48" s="225" t="s">
        <v>190</v>
      </c>
      <c r="D48" s="225" t="s">
        <v>191</v>
      </c>
      <c r="E48" s="225" t="s">
        <v>192</v>
      </c>
      <c r="F48" s="225" t="s">
        <v>193</v>
      </c>
      <c r="G48" s="225" t="s">
        <v>194</v>
      </c>
      <c r="H48" s="225" t="s">
        <v>195</v>
      </c>
      <c r="I48" s="225" t="s">
        <v>196</v>
      </c>
      <c r="J48" s="225" t="s">
        <v>197</v>
      </c>
      <c r="K48" s="225" t="s">
        <v>198</v>
      </c>
      <c r="L48" s="225" t="s">
        <v>199</v>
      </c>
      <c r="M48" s="225" t="s">
        <v>200</v>
      </c>
      <c r="N48" s="225" t="s">
        <v>201</v>
      </c>
      <c r="O48" s="225" t="s">
        <v>202</v>
      </c>
      <c r="P48" s="225" t="s">
        <v>203</v>
      </c>
      <c r="Q48" s="225" t="s">
        <v>204</v>
      </c>
      <c r="R48" s="225" t="s">
        <v>205</v>
      </c>
      <c r="S48" s="225" t="s">
        <v>206</v>
      </c>
      <c r="T48" s="225" t="s">
        <v>207</v>
      </c>
      <c r="U48" s="225" t="s">
        <v>208</v>
      </c>
      <c r="V48" s="225" t="s">
        <v>209</v>
      </c>
      <c r="W48" s="225" t="s">
        <v>210</v>
      </c>
      <c r="X48" s="225" t="s">
        <v>211</v>
      </c>
      <c r="Y48" s="225" t="s">
        <v>212</v>
      </c>
      <c r="Z48" s="225" t="s">
        <v>213</v>
      </c>
      <c r="AA48" s="225" t="s">
        <v>214</v>
      </c>
      <c r="AB48" s="225" t="s">
        <v>215</v>
      </c>
      <c r="AC48" s="225" t="s">
        <v>216</v>
      </c>
      <c r="AD48" s="225" t="s">
        <v>217</v>
      </c>
      <c r="AE48" s="225" t="s">
        <v>218</v>
      </c>
      <c r="AF48" s="225" t="s">
        <v>219</v>
      </c>
      <c r="AG48" s="225" t="s">
        <v>220</v>
      </c>
    </row>
    <row r="49" spans="1:33" ht="12.75">
      <c r="A49" s="233" t="s">
        <v>70</v>
      </c>
      <c r="B49" s="220">
        <v>1629442.673</v>
      </c>
      <c r="C49" s="220">
        <v>1359510.239</v>
      </c>
      <c r="D49" s="221">
        <v>1266400.41</v>
      </c>
      <c r="E49" s="220">
        <v>1204917.333</v>
      </c>
      <c r="F49" s="220">
        <v>1372197.677</v>
      </c>
      <c r="G49" s="220">
        <v>1459028.365</v>
      </c>
      <c r="H49" s="220">
        <v>1293460.363</v>
      </c>
      <c r="I49" s="220">
        <v>1305805.899</v>
      </c>
      <c r="J49" s="221">
        <v>1241731.67</v>
      </c>
      <c r="K49" s="220">
        <v>1107374.536</v>
      </c>
      <c r="L49" s="220">
        <v>1125063.633</v>
      </c>
      <c r="M49" s="220">
        <v>1126639.693</v>
      </c>
      <c r="N49" s="220">
        <v>1092593.057</v>
      </c>
      <c r="O49" s="220">
        <v>1014531.169</v>
      </c>
      <c r="P49" s="220">
        <v>1044491.946</v>
      </c>
      <c r="Q49" s="220">
        <v>968375.441</v>
      </c>
      <c r="R49" s="220">
        <v>1054001.566</v>
      </c>
      <c r="S49" s="221">
        <v>957229.43</v>
      </c>
      <c r="T49" s="220">
        <v>853202.155</v>
      </c>
      <c r="U49" s="220">
        <v>778748.501</v>
      </c>
      <c r="V49" s="220">
        <v>848165.479</v>
      </c>
      <c r="W49" s="220">
        <v>726885.493</v>
      </c>
      <c r="X49" s="221">
        <v>747911.25</v>
      </c>
      <c r="Y49" s="220">
        <v>803765.821</v>
      </c>
      <c r="Z49" s="220">
        <v>780129.898</v>
      </c>
      <c r="AA49" s="220">
        <v>712044.199</v>
      </c>
      <c r="AB49" s="220">
        <v>701927.998</v>
      </c>
      <c r="AC49" s="221">
        <v>607340.79</v>
      </c>
      <c r="AD49" s="220">
        <v>537220.625</v>
      </c>
      <c r="AE49" s="220">
        <v>525421.246</v>
      </c>
      <c r="AF49" s="220">
        <v>527027.844</v>
      </c>
      <c r="AG49" s="220">
        <v>595558.759</v>
      </c>
    </row>
    <row r="50" spans="1:33" ht="12.75">
      <c r="A50" s="233" t="s">
        <v>76</v>
      </c>
      <c r="B50" s="222">
        <v>1184545.728</v>
      </c>
      <c r="C50" s="222">
        <v>1327549.308</v>
      </c>
      <c r="D50" s="223">
        <v>1431212.4</v>
      </c>
      <c r="E50" s="222">
        <v>1456180.136</v>
      </c>
      <c r="F50" s="223">
        <v>1375551.36</v>
      </c>
      <c r="G50" s="222">
        <v>1412492.764</v>
      </c>
      <c r="H50" s="222">
        <v>1684481.341</v>
      </c>
      <c r="I50" s="222">
        <v>1567443.622</v>
      </c>
      <c r="J50" s="222">
        <v>1442465.633</v>
      </c>
      <c r="K50" s="222">
        <v>1460466.542</v>
      </c>
      <c r="L50" s="222">
        <v>1574273.151</v>
      </c>
      <c r="M50" s="222">
        <v>1893812.824</v>
      </c>
      <c r="N50" s="222">
        <v>2014227.981</v>
      </c>
      <c r="O50" s="222">
        <v>2105202.871</v>
      </c>
      <c r="P50" s="222">
        <v>2393478.808</v>
      </c>
      <c r="Q50" s="222">
        <v>2568787.833</v>
      </c>
      <c r="R50" s="222">
        <v>2477110.578</v>
      </c>
      <c r="S50" s="222">
        <v>2461665.541</v>
      </c>
      <c r="T50" s="222">
        <v>2698605.013</v>
      </c>
      <c r="U50" s="222">
        <v>2565351.343</v>
      </c>
      <c r="V50" s="222">
        <v>2937624.766</v>
      </c>
      <c r="W50" s="222">
        <v>2940058.675</v>
      </c>
      <c r="X50" s="222">
        <v>3031615.698</v>
      </c>
      <c r="Y50" s="222">
        <v>3491198.404</v>
      </c>
      <c r="Z50" s="222">
        <v>3253340.062</v>
      </c>
      <c r="AA50" s="222">
        <v>3296831.425</v>
      </c>
      <c r="AB50" s="222">
        <v>2960844.097</v>
      </c>
      <c r="AC50" s="223">
        <v>2325412.97</v>
      </c>
      <c r="AD50" s="222">
        <v>1153816.926</v>
      </c>
      <c r="AE50" s="223">
        <v>1394536.1</v>
      </c>
      <c r="AF50" s="222">
        <v>1100946.166</v>
      </c>
      <c r="AG50" s="222">
        <v>1128886.262</v>
      </c>
    </row>
    <row r="51" spans="1:33" ht="12.75">
      <c r="A51" s="233" t="s">
        <v>78</v>
      </c>
      <c r="B51" s="220">
        <v>536106.006</v>
      </c>
      <c r="C51" s="220">
        <v>304091.484</v>
      </c>
      <c r="D51" s="220">
        <v>289909.276</v>
      </c>
      <c r="E51" s="220">
        <v>323645.955</v>
      </c>
      <c r="F51" s="221">
        <v>417216.49</v>
      </c>
      <c r="G51" s="220">
        <v>361005.105</v>
      </c>
      <c r="H51" s="220">
        <v>389519.625</v>
      </c>
      <c r="I51" s="220">
        <v>520324.786</v>
      </c>
      <c r="J51" s="220">
        <v>455132.823</v>
      </c>
      <c r="K51" s="220">
        <v>592358.177</v>
      </c>
      <c r="L51" s="220">
        <v>753936.806</v>
      </c>
      <c r="M51" s="220">
        <v>616279.358</v>
      </c>
      <c r="N51" s="220">
        <v>738018.908</v>
      </c>
      <c r="O51" s="220">
        <v>760001.114</v>
      </c>
      <c r="P51" s="220">
        <v>822119.194</v>
      </c>
      <c r="Q51" s="220">
        <v>764298.482</v>
      </c>
      <c r="R51" s="220">
        <v>684912.494</v>
      </c>
      <c r="S51" s="220">
        <v>613020.309</v>
      </c>
      <c r="T51" s="220">
        <v>542271.734</v>
      </c>
      <c r="U51" s="220">
        <v>474565.397</v>
      </c>
      <c r="V51" s="220">
        <v>458801.232</v>
      </c>
      <c r="W51" s="220">
        <v>435208.487</v>
      </c>
      <c r="X51" s="220">
        <v>362906.157</v>
      </c>
      <c r="Y51" s="221">
        <v>347103.73</v>
      </c>
      <c r="Z51" s="221">
        <v>276833.23</v>
      </c>
      <c r="AA51" s="220">
        <v>276359.559</v>
      </c>
      <c r="AB51" s="220">
        <v>234596.849</v>
      </c>
      <c r="AC51" s="220">
        <v>256189.759</v>
      </c>
      <c r="AD51" s="220">
        <v>200886.288</v>
      </c>
      <c r="AE51" s="220">
        <v>158396.075</v>
      </c>
      <c r="AF51" s="220">
        <v>120320.257</v>
      </c>
      <c r="AG51" s="220">
        <v>106382.349</v>
      </c>
    </row>
    <row r="52" spans="1:33" ht="12.75">
      <c r="A52" s="233" t="s">
        <v>77</v>
      </c>
      <c r="B52" s="222">
        <v>661867.137</v>
      </c>
      <c r="C52" s="222">
        <v>559134.898</v>
      </c>
      <c r="D52" s="222">
        <v>590922.431</v>
      </c>
      <c r="E52" s="222">
        <v>529704.196</v>
      </c>
      <c r="F52" s="222">
        <v>574631.678</v>
      </c>
      <c r="G52" s="222">
        <v>640086.351</v>
      </c>
      <c r="H52" s="222">
        <v>633363.656</v>
      </c>
      <c r="I52" s="222">
        <v>711087.175</v>
      </c>
      <c r="J52" s="222">
        <v>730046.613</v>
      </c>
      <c r="K52" s="222">
        <v>817104.297</v>
      </c>
      <c r="L52" s="223">
        <v>887990.84</v>
      </c>
      <c r="M52" s="222">
        <v>802361.719</v>
      </c>
      <c r="N52" s="222">
        <v>774104.481</v>
      </c>
      <c r="O52" s="222">
        <v>807439.953</v>
      </c>
      <c r="P52" s="222">
        <v>980716.049</v>
      </c>
      <c r="Q52" s="222">
        <v>895679.579</v>
      </c>
      <c r="R52" s="222">
        <v>865156.883</v>
      </c>
      <c r="S52" s="222">
        <v>808339.616</v>
      </c>
      <c r="T52" s="222">
        <v>865405.306</v>
      </c>
      <c r="U52" s="222">
        <v>807430.202</v>
      </c>
      <c r="V52" s="222">
        <v>834573.947</v>
      </c>
      <c r="W52" s="222">
        <v>862916.806</v>
      </c>
      <c r="X52" s="222">
        <v>871344.676</v>
      </c>
      <c r="Y52" s="222">
        <v>888187.619</v>
      </c>
      <c r="Z52" s="222">
        <v>849493.713</v>
      </c>
      <c r="AA52" s="222">
        <v>912712.927</v>
      </c>
      <c r="AB52" s="222">
        <v>1024491.611</v>
      </c>
      <c r="AC52" s="222">
        <v>1066559.694</v>
      </c>
      <c r="AD52" s="222">
        <v>1128875.281</v>
      </c>
      <c r="AE52" s="222">
        <v>1011816.988</v>
      </c>
      <c r="AF52" s="222">
        <v>975001.764</v>
      </c>
      <c r="AG52" s="222">
        <v>1005310.245</v>
      </c>
    </row>
    <row r="53" spans="1:33" ht="12.75">
      <c r="A53" s="233" t="s">
        <v>122</v>
      </c>
      <c r="B53" s="220">
        <v>1540768.915</v>
      </c>
      <c r="C53" s="220">
        <v>1420986.432</v>
      </c>
      <c r="D53" s="221">
        <v>1376312.62</v>
      </c>
      <c r="E53" s="220">
        <v>1490910.617</v>
      </c>
      <c r="F53" s="220">
        <v>1661589.381</v>
      </c>
      <c r="G53" s="220">
        <v>1552184.035</v>
      </c>
      <c r="H53" s="220">
        <v>1584171.454</v>
      </c>
      <c r="I53" s="220">
        <v>1598491.944</v>
      </c>
      <c r="J53" s="220">
        <v>1693648.217</v>
      </c>
      <c r="K53" s="220">
        <v>1695107.707</v>
      </c>
      <c r="L53" s="220">
        <v>1853996.908</v>
      </c>
      <c r="M53" s="220">
        <v>1894934.714</v>
      </c>
      <c r="N53" s="221">
        <v>1911891.28</v>
      </c>
      <c r="O53" s="221">
        <v>1995471.27</v>
      </c>
      <c r="P53" s="220">
        <v>2270053.372</v>
      </c>
      <c r="Q53" s="221">
        <v>2495499.04</v>
      </c>
      <c r="R53" s="220">
        <v>2651031.755</v>
      </c>
      <c r="S53" s="220">
        <v>2519851.568</v>
      </c>
      <c r="T53" s="220">
        <v>2732566.632</v>
      </c>
      <c r="U53" s="220">
        <v>2620636.303</v>
      </c>
      <c r="V53" s="220">
        <v>2632854.867</v>
      </c>
      <c r="W53" s="220">
        <v>2499395.434</v>
      </c>
      <c r="X53" s="220">
        <v>2833471.463</v>
      </c>
      <c r="Y53" s="220">
        <v>2644364.341</v>
      </c>
      <c r="Z53" s="220">
        <v>2732792.497</v>
      </c>
      <c r="AA53" s="220">
        <v>3069805.789</v>
      </c>
      <c r="AB53" s="220">
        <v>3066184.369</v>
      </c>
      <c r="AC53" s="220">
        <v>3152628.813</v>
      </c>
      <c r="AD53" s="220">
        <v>3168317.423</v>
      </c>
      <c r="AE53" s="220">
        <v>3205821.969</v>
      </c>
      <c r="AF53" s="220">
        <v>2739304.908</v>
      </c>
      <c r="AG53" s="220">
        <v>3059264.876</v>
      </c>
    </row>
    <row r="54" spans="1:33" ht="12.75">
      <c r="A54" s="233" t="s">
        <v>121</v>
      </c>
      <c r="B54" s="222">
        <v>2001646.063</v>
      </c>
      <c r="C54" s="222">
        <v>1990313.662</v>
      </c>
      <c r="D54" s="222">
        <v>2042354.771</v>
      </c>
      <c r="E54" s="222">
        <v>2329492.114</v>
      </c>
      <c r="F54" s="222">
        <v>2384541.976</v>
      </c>
      <c r="G54" s="222">
        <v>2312047.378</v>
      </c>
      <c r="H54" s="223">
        <v>2419294.73</v>
      </c>
      <c r="I54" s="223">
        <v>2457486.91</v>
      </c>
      <c r="J54" s="222">
        <v>2554074.669</v>
      </c>
      <c r="K54" s="222">
        <v>2468028.469</v>
      </c>
      <c r="L54" s="222">
        <v>2500808.032</v>
      </c>
      <c r="M54" s="222">
        <v>2712654.431</v>
      </c>
      <c r="N54" s="223">
        <v>2742035.66</v>
      </c>
      <c r="O54" s="222">
        <v>2729692.269</v>
      </c>
      <c r="P54" s="222">
        <v>2880240.873</v>
      </c>
      <c r="Q54" s="222">
        <v>3155617.739</v>
      </c>
      <c r="R54" s="222">
        <v>3305959.146</v>
      </c>
      <c r="S54" s="222">
        <v>3234620.995</v>
      </c>
      <c r="T54" s="222">
        <v>3389475.741</v>
      </c>
      <c r="U54" s="222">
        <v>3434735.717</v>
      </c>
      <c r="V54" s="222">
        <v>3496020.827</v>
      </c>
      <c r="W54" s="222">
        <v>3478186.963</v>
      </c>
      <c r="X54" s="222">
        <v>3902963.182</v>
      </c>
      <c r="Y54" s="222">
        <v>3974230.202</v>
      </c>
      <c r="Z54" s="222">
        <v>3918894.635</v>
      </c>
      <c r="AA54" s="222">
        <v>4250725.283</v>
      </c>
      <c r="AB54" s="222">
        <v>4501450.958</v>
      </c>
      <c r="AC54" s="222">
        <v>4577900.442</v>
      </c>
      <c r="AD54" s="222">
        <v>4058475.208</v>
      </c>
      <c r="AE54" s="223">
        <v>3957534.69</v>
      </c>
      <c r="AF54" s="223">
        <v>3772717.36</v>
      </c>
      <c r="AG54" s="222">
        <v>4063165.015</v>
      </c>
    </row>
    <row r="55" spans="1:33" ht="12.75">
      <c r="A55" s="233" t="s">
        <v>79</v>
      </c>
      <c r="B55" s="220">
        <v>1864397.926</v>
      </c>
      <c r="C55" s="220">
        <v>1703807.409</v>
      </c>
      <c r="D55" s="220">
        <v>1757912.217</v>
      </c>
      <c r="E55" s="220">
        <v>1835866.973</v>
      </c>
      <c r="F55" s="220">
        <v>1564725.352</v>
      </c>
      <c r="G55" s="220">
        <v>1336947.264</v>
      </c>
      <c r="H55" s="220">
        <v>1412688.502</v>
      </c>
      <c r="I55" s="220">
        <v>1448419.557</v>
      </c>
      <c r="J55" s="220">
        <v>1601716.776</v>
      </c>
      <c r="K55" s="220">
        <v>1364708.857</v>
      </c>
      <c r="L55" s="221">
        <v>1623805.39</v>
      </c>
      <c r="M55" s="220">
        <v>1537018.362</v>
      </c>
      <c r="N55" s="221">
        <v>1484127.75</v>
      </c>
      <c r="O55" s="220">
        <v>1609056.671</v>
      </c>
      <c r="P55" s="220">
        <v>1898949.638</v>
      </c>
      <c r="Q55" s="220">
        <v>2221360.263</v>
      </c>
      <c r="R55" s="220">
        <v>2235989.987</v>
      </c>
      <c r="S55" s="220">
        <v>2318957.043</v>
      </c>
      <c r="T55" s="220">
        <v>2250323.411</v>
      </c>
      <c r="U55" s="220">
        <v>2155700.562</v>
      </c>
      <c r="V55" s="220">
        <v>2485820.596</v>
      </c>
      <c r="W55" s="220">
        <v>2575184.289</v>
      </c>
      <c r="X55" s="220">
        <v>2604864.674</v>
      </c>
      <c r="Y55" s="220">
        <v>2704010.232</v>
      </c>
      <c r="Z55" s="220">
        <v>2792186.329</v>
      </c>
      <c r="AA55" s="220">
        <v>3191761.693</v>
      </c>
      <c r="AB55" s="220">
        <v>3086359.458</v>
      </c>
      <c r="AC55" s="220">
        <v>2380355.088</v>
      </c>
      <c r="AD55" s="220">
        <v>2228590.787</v>
      </c>
      <c r="AE55" s="220">
        <v>1837434.895</v>
      </c>
      <c r="AF55" s="220">
        <v>2012014.868</v>
      </c>
      <c r="AG55" s="220">
        <v>2378663.924</v>
      </c>
    </row>
    <row r="56" spans="1:33" ht="12.75">
      <c r="A56" s="233" t="s">
        <v>9</v>
      </c>
      <c r="B56" s="223">
        <v>665107.92</v>
      </c>
      <c r="C56" s="223">
        <v>631811.16</v>
      </c>
      <c r="D56" s="223">
        <v>611611.2</v>
      </c>
      <c r="E56" s="223">
        <v>612763.2</v>
      </c>
      <c r="F56" s="223">
        <v>598222.8</v>
      </c>
      <c r="G56" s="223">
        <v>637297.2</v>
      </c>
      <c r="H56" s="223">
        <v>761763.6</v>
      </c>
      <c r="I56" s="223">
        <v>737276.4</v>
      </c>
      <c r="J56" s="223">
        <v>718272</v>
      </c>
      <c r="K56" s="223">
        <v>775173.6</v>
      </c>
      <c r="L56" s="222">
        <v>874601.474</v>
      </c>
      <c r="M56" s="223">
        <v>919946.83</v>
      </c>
      <c r="N56" s="222">
        <v>981287.716</v>
      </c>
      <c r="O56" s="222">
        <v>1051136.665</v>
      </c>
      <c r="P56" s="222">
        <v>1040466.895</v>
      </c>
      <c r="Q56" s="222">
        <v>1139790.884</v>
      </c>
      <c r="R56" s="222">
        <v>1110239.935</v>
      </c>
      <c r="S56" s="222">
        <v>1102890.924</v>
      </c>
      <c r="T56" s="222">
        <v>1055069.727</v>
      </c>
      <c r="U56" s="223">
        <v>989977.77</v>
      </c>
      <c r="V56" s="222">
        <v>1031906.534</v>
      </c>
      <c r="W56" s="222">
        <v>1152533.754</v>
      </c>
      <c r="X56" s="222">
        <v>1233606.679</v>
      </c>
      <c r="Y56" s="222">
        <v>1201977.375</v>
      </c>
      <c r="Z56" s="222">
        <v>1327357.253</v>
      </c>
      <c r="AA56" s="222">
        <v>1419529.519</v>
      </c>
      <c r="AB56" s="222">
        <v>1302761.556</v>
      </c>
      <c r="AC56" s="222">
        <v>1336068.067</v>
      </c>
      <c r="AD56" s="222">
        <v>1308591.915</v>
      </c>
      <c r="AE56" s="222">
        <v>1319355.807</v>
      </c>
      <c r="AF56" s="222">
        <v>1321367.593</v>
      </c>
      <c r="AG56" s="222">
        <v>1418790.244</v>
      </c>
    </row>
    <row r="60" ht="15.5">
      <c r="A60" s="122" t="s">
        <v>232</v>
      </c>
    </row>
    <row r="61" ht="12.5">
      <c r="A61" s="123" t="s">
        <v>162</v>
      </c>
    </row>
    <row r="62" spans="36:43" ht="12.75">
      <c r="AJ62" s="2" t="s">
        <v>140</v>
      </c>
      <c r="AK62" s="2" t="s">
        <v>148</v>
      </c>
      <c r="AL62" s="2" t="s">
        <v>173</v>
      </c>
      <c r="AM62" s="2" t="s">
        <v>224</v>
      </c>
      <c r="AN62" s="2" t="s">
        <v>149</v>
      </c>
      <c r="AO62" s="2" t="s">
        <v>175</v>
      </c>
      <c r="AP62" s="2" t="s">
        <v>292</v>
      </c>
      <c r="AQ62" s="2" t="s">
        <v>291</v>
      </c>
    </row>
    <row r="63" spans="1:33" ht="12.75">
      <c r="A63" s="69"/>
      <c r="B63" s="70">
        <v>1990</v>
      </c>
      <c r="C63" s="70">
        <v>1991</v>
      </c>
      <c r="D63" s="70">
        <v>1992</v>
      </c>
      <c r="E63" s="70">
        <v>1993</v>
      </c>
      <c r="F63" s="70">
        <v>1994</v>
      </c>
      <c r="G63" s="70">
        <v>1995</v>
      </c>
      <c r="H63" s="70">
        <v>1996</v>
      </c>
      <c r="I63" s="70">
        <v>1997</v>
      </c>
      <c r="J63" s="70">
        <v>1998</v>
      </c>
      <c r="K63" s="70">
        <v>1999</v>
      </c>
      <c r="L63" s="70">
        <v>2000</v>
      </c>
      <c r="M63" s="70">
        <v>2001</v>
      </c>
      <c r="N63" s="70">
        <v>2002</v>
      </c>
      <c r="O63" s="70">
        <v>2003</v>
      </c>
      <c r="P63" s="70">
        <v>2004</v>
      </c>
      <c r="Q63" s="70">
        <v>2005</v>
      </c>
      <c r="R63" s="70">
        <v>2006</v>
      </c>
      <c r="S63" s="70">
        <v>2007</v>
      </c>
      <c r="T63" s="70">
        <v>2008</v>
      </c>
      <c r="U63" s="70">
        <v>2009</v>
      </c>
      <c r="V63" s="70">
        <v>2010</v>
      </c>
      <c r="W63" s="70">
        <v>2011</v>
      </c>
      <c r="X63" s="70">
        <v>2012</v>
      </c>
      <c r="Y63" s="70">
        <v>2013</v>
      </c>
      <c r="Z63" s="70">
        <v>2014</v>
      </c>
      <c r="AA63" s="70">
        <v>2015</v>
      </c>
      <c r="AB63" s="70">
        <v>2016</v>
      </c>
      <c r="AC63" s="70">
        <v>2017</v>
      </c>
      <c r="AD63" s="70">
        <v>2018</v>
      </c>
      <c r="AE63" s="70">
        <v>2019</v>
      </c>
      <c r="AF63" s="70">
        <v>2020</v>
      </c>
      <c r="AG63" s="70">
        <v>2021</v>
      </c>
    </row>
    <row r="64" spans="1:61" ht="12.75">
      <c r="A64" s="12" t="str">
        <f>A52</f>
        <v>Naphtha</v>
      </c>
      <c r="B64" s="190">
        <f>B52/1000</f>
        <v>661.867137</v>
      </c>
      <c r="C64" s="190">
        <f aca="true" t="shared" si="16" ref="C64:AG68">C52/1000</f>
        <v>559.134898</v>
      </c>
      <c r="D64" s="190">
        <f t="shared" si="16"/>
        <v>590.922431</v>
      </c>
      <c r="E64" s="190">
        <f t="shared" si="16"/>
        <v>529.704196</v>
      </c>
      <c r="F64" s="190">
        <f t="shared" si="16"/>
        <v>574.631678</v>
      </c>
      <c r="G64" s="190">
        <f t="shared" si="16"/>
        <v>640.086351</v>
      </c>
      <c r="H64" s="190">
        <f t="shared" si="16"/>
        <v>633.363656</v>
      </c>
      <c r="I64" s="190">
        <f t="shared" si="16"/>
        <v>711.087175</v>
      </c>
      <c r="J64" s="190">
        <f t="shared" si="16"/>
        <v>730.046613</v>
      </c>
      <c r="K64" s="190">
        <f t="shared" si="16"/>
        <v>817.104297</v>
      </c>
      <c r="L64" s="190">
        <f t="shared" si="16"/>
        <v>887.9908399999999</v>
      </c>
      <c r="M64" s="190">
        <f t="shared" si="16"/>
        <v>802.361719</v>
      </c>
      <c r="N64" s="190">
        <f t="shared" si="16"/>
        <v>774.1044810000001</v>
      </c>
      <c r="O64" s="190">
        <f t="shared" si="16"/>
        <v>807.439953</v>
      </c>
      <c r="P64" s="190">
        <f t="shared" si="16"/>
        <v>980.716049</v>
      </c>
      <c r="Q64" s="190">
        <f t="shared" si="16"/>
        <v>895.679579</v>
      </c>
      <c r="R64" s="190">
        <f t="shared" si="16"/>
        <v>865.156883</v>
      </c>
      <c r="S64" s="190">
        <f t="shared" si="16"/>
        <v>808.3396160000001</v>
      </c>
      <c r="T64" s="190">
        <f t="shared" si="16"/>
        <v>865.405306</v>
      </c>
      <c r="U64" s="190">
        <f t="shared" si="16"/>
        <v>807.430202</v>
      </c>
      <c r="V64" s="190">
        <f t="shared" si="16"/>
        <v>834.5739470000001</v>
      </c>
      <c r="W64" s="190">
        <f t="shared" si="16"/>
        <v>862.916806</v>
      </c>
      <c r="X64" s="190">
        <f t="shared" si="16"/>
        <v>871.3446759999999</v>
      </c>
      <c r="Y64" s="190">
        <f t="shared" si="16"/>
        <v>888.1876189999999</v>
      </c>
      <c r="Z64" s="190">
        <f t="shared" si="16"/>
        <v>849.493713</v>
      </c>
      <c r="AA64" s="190">
        <f t="shared" si="16"/>
        <v>912.712927</v>
      </c>
      <c r="AB64" s="190">
        <f t="shared" si="16"/>
        <v>1024.491611</v>
      </c>
      <c r="AC64" s="190">
        <f t="shared" si="16"/>
        <v>1066.5596939999998</v>
      </c>
      <c r="AD64" s="190">
        <f t="shared" si="16"/>
        <v>1128.8752809999999</v>
      </c>
      <c r="AE64" s="190">
        <f t="shared" si="16"/>
        <v>1011.816988</v>
      </c>
      <c r="AF64" s="190">
        <f t="shared" si="16"/>
        <v>975.001764</v>
      </c>
      <c r="AG64" s="190">
        <f t="shared" si="16"/>
        <v>1005.310245</v>
      </c>
      <c r="AH64" s="132"/>
      <c r="AI64" s="132"/>
      <c r="AJ64" s="155">
        <f aca="true" t="shared" si="17" ref="AJ64:AJ68">AD64/B64-1</f>
        <v>0.7055919804641999</v>
      </c>
      <c r="AK64" s="155">
        <f>AE64/$B64-1</f>
        <v>0.5287312686141117</v>
      </c>
      <c r="AL64" s="155">
        <f aca="true" t="shared" si="18" ref="AL64:AL68">AF64/$B64-1</f>
        <v>0.4731079842086192</v>
      </c>
      <c r="AM64" s="155">
        <f aca="true" t="shared" si="19" ref="AM64:AM68">AG64/$B64-1</f>
        <v>0.5189003786420054</v>
      </c>
      <c r="AN64" s="155">
        <f aca="true" t="shared" si="20" ref="AN64:AN65">AE64/U64-1</f>
        <v>0.2531324509458961</v>
      </c>
      <c r="AO64" s="155">
        <f aca="true" t="shared" si="21" ref="AO64:AO65">AF64/V64-1</f>
        <v>0.1682628813238043</v>
      </c>
      <c r="AP64" s="155">
        <f aca="true" t="shared" si="22" ref="AP64:AP68">AG64/W64-1</f>
        <v>0.16501409870559414</v>
      </c>
      <c r="AQ64" s="155">
        <f>AG64/AE64-1</f>
        <v>-0.006430750893856363</v>
      </c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</row>
    <row r="65" spans="1:61" ht="12.75">
      <c r="A65" s="12" t="str">
        <f aca="true" t="shared" si="23" ref="A65:A68">A53</f>
        <v>Motor gasoline</v>
      </c>
      <c r="B65" s="190">
        <f aca="true" t="shared" si="24" ref="B65:Q68">B53/1000</f>
        <v>1540.768915</v>
      </c>
      <c r="C65" s="190">
        <f t="shared" si="24"/>
        <v>1420.986432</v>
      </c>
      <c r="D65" s="190">
        <f t="shared" si="24"/>
        <v>1376.3126200000002</v>
      </c>
      <c r="E65" s="190">
        <f t="shared" si="24"/>
        <v>1490.910617</v>
      </c>
      <c r="F65" s="190">
        <f t="shared" si="24"/>
        <v>1661.589381</v>
      </c>
      <c r="G65" s="190">
        <f t="shared" si="24"/>
        <v>1552.184035</v>
      </c>
      <c r="H65" s="190">
        <f t="shared" si="24"/>
        <v>1584.1714539999998</v>
      </c>
      <c r="I65" s="190">
        <f t="shared" si="24"/>
        <v>1598.4919439999999</v>
      </c>
      <c r="J65" s="190">
        <f t="shared" si="24"/>
        <v>1693.648217</v>
      </c>
      <c r="K65" s="190">
        <f t="shared" si="24"/>
        <v>1695.107707</v>
      </c>
      <c r="L65" s="190">
        <f t="shared" si="24"/>
        <v>1853.996908</v>
      </c>
      <c r="M65" s="190">
        <f t="shared" si="24"/>
        <v>1894.934714</v>
      </c>
      <c r="N65" s="190">
        <f t="shared" si="24"/>
        <v>1911.89128</v>
      </c>
      <c r="O65" s="190">
        <f t="shared" si="24"/>
        <v>1995.47127</v>
      </c>
      <c r="P65" s="190">
        <f t="shared" si="24"/>
        <v>2270.053372</v>
      </c>
      <c r="Q65" s="190">
        <f t="shared" si="24"/>
        <v>2495.49904</v>
      </c>
      <c r="R65" s="190">
        <f t="shared" si="16"/>
        <v>2651.031755</v>
      </c>
      <c r="S65" s="190">
        <f t="shared" si="16"/>
        <v>2519.851568</v>
      </c>
      <c r="T65" s="190">
        <f t="shared" si="16"/>
        <v>2732.566632</v>
      </c>
      <c r="U65" s="190">
        <f t="shared" si="16"/>
        <v>2620.6363029999998</v>
      </c>
      <c r="V65" s="190">
        <f t="shared" si="16"/>
        <v>2632.854867</v>
      </c>
      <c r="W65" s="190">
        <f t="shared" si="16"/>
        <v>2499.395434</v>
      </c>
      <c r="X65" s="190">
        <f t="shared" si="16"/>
        <v>2833.471463</v>
      </c>
      <c r="Y65" s="190">
        <f t="shared" si="16"/>
        <v>2644.364341</v>
      </c>
      <c r="Z65" s="190">
        <f t="shared" si="16"/>
        <v>2732.792497</v>
      </c>
      <c r="AA65" s="190">
        <f t="shared" si="16"/>
        <v>3069.805789</v>
      </c>
      <c r="AB65" s="190">
        <f t="shared" si="16"/>
        <v>3066.184369</v>
      </c>
      <c r="AC65" s="190">
        <f t="shared" si="16"/>
        <v>3152.6288130000003</v>
      </c>
      <c r="AD65" s="190">
        <f t="shared" si="16"/>
        <v>3168.317423</v>
      </c>
      <c r="AE65" s="190">
        <f t="shared" si="16"/>
        <v>3205.821969</v>
      </c>
      <c r="AF65" s="190">
        <f t="shared" si="16"/>
        <v>2739.3049079999996</v>
      </c>
      <c r="AG65" s="190">
        <f t="shared" si="16"/>
        <v>3059.264876</v>
      </c>
      <c r="AH65" s="132"/>
      <c r="AI65" s="132"/>
      <c r="AJ65" s="155">
        <f t="shared" si="17"/>
        <v>1.0563222636147223</v>
      </c>
      <c r="AK65" s="155">
        <f aca="true" t="shared" si="25" ref="AK65:AK68">AE65/$B65-1</f>
        <v>1.0806637113392177</v>
      </c>
      <c r="AL65" s="155">
        <f t="shared" si="18"/>
        <v>0.777881732511458</v>
      </c>
      <c r="AM65" s="155">
        <f t="shared" si="19"/>
        <v>0.9855442605421463</v>
      </c>
      <c r="AN65" s="155">
        <f t="shared" si="20"/>
        <v>0.2232990763846563</v>
      </c>
      <c r="AO65" s="155">
        <f t="shared" si="21"/>
        <v>0.04043141243151549</v>
      </c>
      <c r="AP65" s="155">
        <f t="shared" si="22"/>
        <v>0.22400194638428728</v>
      </c>
      <c r="AQ65" s="155">
        <f>AG65/AE65-1</f>
        <v>-0.04571591760777527</v>
      </c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2"/>
    </row>
    <row r="66" spans="1:61" ht="12.75">
      <c r="A66" s="12" t="str">
        <f t="shared" si="23"/>
        <v>Gas oil and diesel oil</v>
      </c>
      <c r="B66" s="190">
        <f t="shared" si="24"/>
        <v>2001.6460630000001</v>
      </c>
      <c r="C66" s="190">
        <f t="shared" si="16"/>
        <v>1990.313662</v>
      </c>
      <c r="D66" s="190">
        <f t="shared" si="16"/>
        <v>2042.354771</v>
      </c>
      <c r="E66" s="190">
        <f t="shared" si="16"/>
        <v>2329.492114</v>
      </c>
      <c r="F66" s="190">
        <f t="shared" si="16"/>
        <v>2384.541976</v>
      </c>
      <c r="G66" s="190">
        <f t="shared" si="16"/>
        <v>2312.047378</v>
      </c>
      <c r="H66" s="190">
        <f t="shared" si="16"/>
        <v>2419.29473</v>
      </c>
      <c r="I66" s="190">
        <f t="shared" si="16"/>
        <v>2457.48691</v>
      </c>
      <c r="J66" s="190">
        <f t="shared" si="16"/>
        <v>2554.074669</v>
      </c>
      <c r="K66" s="190">
        <f t="shared" si="16"/>
        <v>2468.028469</v>
      </c>
      <c r="L66" s="190">
        <f t="shared" si="16"/>
        <v>2500.808032</v>
      </c>
      <c r="M66" s="190">
        <f t="shared" si="16"/>
        <v>2712.654431</v>
      </c>
      <c r="N66" s="190">
        <f t="shared" si="16"/>
        <v>2742.03566</v>
      </c>
      <c r="O66" s="190">
        <f t="shared" si="16"/>
        <v>2729.6922689999997</v>
      </c>
      <c r="P66" s="190">
        <f t="shared" si="16"/>
        <v>2880.240873</v>
      </c>
      <c r="Q66" s="190">
        <f t="shared" si="16"/>
        <v>3155.6177390000003</v>
      </c>
      <c r="R66" s="190">
        <f t="shared" si="16"/>
        <v>3305.959146</v>
      </c>
      <c r="S66" s="190">
        <f t="shared" si="16"/>
        <v>3234.620995</v>
      </c>
      <c r="T66" s="190">
        <f t="shared" si="16"/>
        <v>3389.4757409999997</v>
      </c>
      <c r="U66" s="190">
        <f t="shared" si="16"/>
        <v>3434.735717</v>
      </c>
      <c r="V66" s="190">
        <f t="shared" si="16"/>
        <v>3496.020827</v>
      </c>
      <c r="W66" s="190">
        <f t="shared" si="16"/>
        <v>3478.186963</v>
      </c>
      <c r="X66" s="190">
        <f t="shared" si="16"/>
        <v>3902.963182</v>
      </c>
      <c r="Y66" s="190">
        <f t="shared" si="16"/>
        <v>3974.230202</v>
      </c>
      <c r="Z66" s="190">
        <f t="shared" si="16"/>
        <v>3918.8946349999997</v>
      </c>
      <c r="AA66" s="190">
        <f t="shared" si="16"/>
        <v>4250.725283</v>
      </c>
      <c r="AB66" s="190">
        <f t="shared" si="16"/>
        <v>4501.450957999999</v>
      </c>
      <c r="AC66" s="190">
        <f t="shared" si="16"/>
        <v>4577.900442</v>
      </c>
      <c r="AD66" s="190">
        <f t="shared" si="16"/>
        <v>4058.4752080000003</v>
      </c>
      <c r="AE66" s="190">
        <f t="shared" si="16"/>
        <v>3957.53469</v>
      </c>
      <c r="AF66" s="190">
        <f t="shared" si="16"/>
        <v>3772.7173599999996</v>
      </c>
      <c r="AG66" s="190">
        <f t="shared" si="16"/>
        <v>4063.165015</v>
      </c>
      <c r="AH66" s="132"/>
      <c r="AI66" s="132"/>
      <c r="AJ66" s="155">
        <f t="shared" si="17"/>
        <v>1.0275688509672354</v>
      </c>
      <c r="AK66" s="155">
        <f t="shared" si="25"/>
        <v>0.9771400964207326</v>
      </c>
      <c r="AL66" s="155">
        <f t="shared" si="18"/>
        <v>0.8848074241185162</v>
      </c>
      <c r="AM66" s="155">
        <f t="shared" si="19"/>
        <v>1.0299118261248768</v>
      </c>
      <c r="AP66" s="155">
        <f t="shared" si="22"/>
        <v>0.16818476356298162</v>
      </c>
      <c r="AQ66" s="155">
        <f>AG66/AE66-1</f>
        <v>0.026690941021163983</v>
      </c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</row>
    <row r="67" spans="1:61" ht="12.75">
      <c r="A67" s="12" t="str">
        <f t="shared" si="23"/>
        <v>Fuel oil</v>
      </c>
      <c r="B67" s="190">
        <f t="shared" si="24"/>
        <v>1864.3979259999999</v>
      </c>
      <c r="C67" s="190">
        <f t="shared" si="16"/>
        <v>1703.807409</v>
      </c>
      <c r="D67" s="190">
        <f t="shared" si="16"/>
        <v>1757.912217</v>
      </c>
      <c r="E67" s="190">
        <f t="shared" si="16"/>
        <v>1835.866973</v>
      </c>
      <c r="F67" s="190">
        <f t="shared" si="16"/>
        <v>1564.725352</v>
      </c>
      <c r="G67" s="190">
        <f t="shared" si="16"/>
        <v>1336.947264</v>
      </c>
      <c r="H67" s="190">
        <f t="shared" si="16"/>
        <v>1412.6885020000002</v>
      </c>
      <c r="I67" s="190">
        <f t="shared" si="16"/>
        <v>1448.419557</v>
      </c>
      <c r="J67" s="190">
        <f t="shared" si="16"/>
        <v>1601.716776</v>
      </c>
      <c r="K67" s="190">
        <f t="shared" si="16"/>
        <v>1364.708857</v>
      </c>
      <c r="L67" s="190">
        <f t="shared" si="16"/>
        <v>1623.80539</v>
      </c>
      <c r="M67" s="190">
        <f t="shared" si="16"/>
        <v>1537.018362</v>
      </c>
      <c r="N67" s="190">
        <f t="shared" si="16"/>
        <v>1484.12775</v>
      </c>
      <c r="O67" s="190">
        <f t="shared" si="16"/>
        <v>1609.056671</v>
      </c>
      <c r="P67" s="190">
        <f t="shared" si="16"/>
        <v>1898.949638</v>
      </c>
      <c r="Q67" s="190">
        <f t="shared" si="16"/>
        <v>2221.3602629999996</v>
      </c>
      <c r="R67" s="190">
        <f t="shared" si="16"/>
        <v>2235.9899870000004</v>
      </c>
      <c r="S67" s="190">
        <f t="shared" si="16"/>
        <v>2318.957043</v>
      </c>
      <c r="T67" s="190">
        <f t="shared" si="16"/>
        <v>2250.323411</v>
      </c>
      <c r="U67" s="190">
        <f t="shared" si="16"/>
        <v>2155.700562</v>
      </c>
      <c r="V67" s="190">
        <f t="shared" si="16"/>
        <v>2485.820596</v>
      </c>
      <c r="W67" s="190">
        <f t="shared" si="16"/>
        <v>2575.184289</v>
      </c>
      <c r="X67" s="190">
        <f t="shared" si="16"/>
        <v>2604.864674</v>
      </c>
      <c r="Y67" s="190">
        <f t="shared" si="16"/>
        <v>2704.0102319999996</v>
      </c>
      <c r="Z67" s="190">
        <f t="shared" si="16"/>
        <v>2792.186329</v>
      </c>
      <c r="AA67" s="190">
        <f t="shared" si="16"/>
        <v>3191.761693</v>
      </c>
      <c r="AB67" s="190">
        <f t="shared" si="16"/>
        <v>3086.359458</v>
      </c>
      <c r="AC67" s="190">
        <f t="shared" si="16"/>
        <v>2380.355088</v>
      </c>
      <c r="AD67" s="190">
        <f t="shared" si="16"/>
        <v>2228.590787</v>
      </c>
      <c r="AE67" s="190">
        <f t="shared" si="16"/>
        <v>1837.434895</v>
      </c>
      <c r="AF67" s="190">
        <f t="shared" si="16"/>
        <v>2012.014868</v>
      </c>
      <c r="AG67" s="190">
        <f t="shared" si="16"/>
        <v>2378.663924</v>
      </c>
      <c r="AH67" s="132"/>
      <c r="AI67" s="132"/>
      <c r="AJ67" s="155">
        <f t="shared" si="17"/>
        <v>0.1953407348941667</v>
      </c>
      <c r="AK67" s="155">
        <f t="shared" si="25"/>
        <v>-0.014462058031703529</v>
      </c>
      <c r="AL67" s="155">
        <f t="shared" si="18"/>
        <v>0.07917673579304352</v>
      </c>
      <c r="AM67" s="155">
        <f t="shared" si="19"/>
        <v>0.27583489062516797</v>
      </c>
      <c r="AP67" s="155">
        <f t="shared" si="22"/>
        <v>-0.0763131267301701</v>
      </c>
      <c r="AQ67" s="155">
        <f>AG67/AE67-1</f>
        <v>0.2945568468699402</v>
      </c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</row>
    <row r="68" spans="1:61" ht="12.75">
      <c r="A68" s="12" t="str">
        <f t="shared" si="23"/>
        <v>Electricity</v>
      </c>
      <c r="B68" s="199">
        <f t="shared" si="24"/>
        <v>665.10792</v>
      </c>
      <c r="C68" s="199">
        <f t="shared" si="16"/>
        <v>631.8111600000001</v>
      </c>
      <c r="D68" s="199">
        <f t="shared" si="16"/>
        <v>611.6111999999999</v>
      </c>
      <c r="E68" s="199">
        <f t="shared" si="16"/>
        <v>612.7632</v>
      </c>
      <c r="F68" s="199">
        <f t="shared" si="16"/>
        <v>598.2228</v>
      </c>
      <c r="G68" s="199">
        <f t="shared" si="16"/>
        <v>637.2972</v>
      </c>
      <c r="H68" s="199">
        <f t="shared" si="16"/>
        <v>761.7636</v>
      </c>
      <c r="I68" s="199">
        <f t="shared" si="16"/>
        <v>737.2764</v>
      </c>
      <c r="J68" s="199">
        <f t="shared" si="16"/>
        <v>718.272</v>
      </c>
      <c r="K68" s="199">
        <f t="shared" si="16"/>
        <v>775.1736</v>
      </c>
      <c r="L68" s="199">
        <f t="shared" si="16"/>
        <v>874.601474</v>
      </c>
      <c r="M68" s="199">
        <f t="shared" si="16"/>
        <v>919.94683</v>
      </c>
      <c r="N68" s="199">
        <f t="shared" si="16"/>
        <v>981.287716</v>
      </c>
      <c r="O68" s="199">
        <f t="shared" si="16"/>
        <v>1051.136665</v>
      </c>
      <c r="P68" s="199">
        <f t="shared" si="16"/>
        <v>1040.466895</v>
      </c>
      <c r="Q68" s="199">
        <f t="shared" si="16"/>
        <v>1139.790884</v>
      </c>
      <c r="R68" s="199">
        <f t="shared" si="16"/>
        <v>1110.239935</v>
      </c>
      <c r="S68" s="199">
        <f t="shared" si="16"/>
        <v>1102.890924</v>
      </c>
      <c r="T68" s="199">
        <f t="shared" si="16"/>
        <v>1055.069727</v>
      </c>
      <c r="U68" s="199">
        <f t="shared" si="16"/>
        <v>989.97777</v>
      </c>
      <c r="V68" s="199">
        <f t="shared" si="16"/>
        <v>1031.906534</v>
      </c>
      <c r="W68" s="199">
        <f t="shared" si="16"/>
        <v>1152.533754</v>
      </c>
      <c r="X68" s="199">
        <f t="shared" si="16"/>
        <v>1233.606679</v>
      </c>
      <c r="Y68" s="199">
        <f t="shared" si="16"/>
        <v>1201.977375</v>
      </c>
      <c r="Z68" s="199">
        <f t="shared" si="16"/>
        <v>1327.3572530000001</v>
      </c>
      <c r="AA68" s="199">
        <f t="shared" si="16"/>
        <v>1419.5295190000002</v>
      </c>
      <c r="AB68" s="199">
        <f t="shared" si="16"/>
        <v>1302.7615560000002</v>
      </c>
      <c r="AC68" s="199">
        <f t="shared" si="16"/>
        <v>1336.068067</v>
      </c>
      <c r="AD68" s="199">
        <f t="shared" si="16"/>
        <v>1308.591915</v>
      </c>
      <c r="AE68" s="199">
        <f t="shared" si="16"/>
        <v>1319.3558070000001</v>
      </c>
      <c r="AF68" s="199">
        <f t="shared" si="16"/>
        <v>1321.3675930000002</v>
      </c>
      <c r="AG68" s="199">
        <f t="shared" si="16"/>
        <v>1418.790244</v>
      </c>
      <c r="AH68" s="132"/>
      <c r="AI68" s="132"/>
      <c r="AJ68" s="155">
        <f t="shared" si="17"/>
        <v>0.9674880957664733</v>
      </c>
      <c r="AK68" s="155">
        <f t="shared" si="25"/>
        <v>0.9836717731462288</v>
      </c>
      <c r="AL68" s="155">
        <f t="shared" si="18"/>
        <v>0.9866965243775778</v>
      </c>
      <c r="AM68" s="155">
        <f t="shared" si="19"/>
        <v>1.1331729804089536</v>
      </c>
      <c r="AP68" s="155">
        <f t="shared" si="22"/>
        <v>0.23101838803065533</v>
      </c>
      <c r="AQ68" s="155">
        <f>AG68/AE68-1</f>
        <v>0.07536589938243998</v>
      </c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</row>
    <row r="69" spans="1:43" ht="15" customHeight="1">
      <c r="A69" s="63" t="s">
        <v>93</v>
      </c>
      <c r="AJ69" s="155"/>
      <c r="AK69" s="155"/>
      <c r="AL69" s="155"/>
      <c r="AM69" s="155"/>
      <c r="AP69" s="155"/>
      <c r="AQ69" s="155"/>
    </row>
    <row r="71" ht="12.75">
      <c r="A71" s="1" t="str">
        <f>A49</f>
        <v>Solid fossil fuels</v>
      </c>
    </row>
    <row r="72" ht="12.75">
      <c r="A72" s="1" t="str">
        <f aca="true" t="shared" si="26" ref="A72:A78">A50</f>
        <v>Natural gas</v>
      </c>
    </row>
    <row r="73" ht="12.75">
      <c r="A73" s="1" t="str">
        <f t="shared" si="26"/>
        <v>Crude oil</v>
      </c>
    </row>
    <row r="74" ht="12.75">
      <c r="A74" s="1" t="str">
        <f t="shared" si="26"/>
        <v>Naphtha</v>
      </c>
    </row>
    <row r="75" ht="12.75">
      <c r="A75" s="1" t="str">
        <f t="shared" si="26"/>
        <v>Motor gasoline</v>
      </c>
    </row>
    <row r="76" ht="12.75">
      <c r="A76" s="1" t="str">
        <f t="shared" si="26"/>
        <v>Gas oil and diesel oil</v>
      </c>
    </row>
    <row r="77" ht="12.75">
      <c r="A77" s="1" t="str">
        <f t="shared" si="26"/>
        <v>Fuel oil</v>
      </c>
    </row>
    <row r="78" ht="12.75">
      <c r="A78" s="1" t="str">
        <f t="shared" si="26"/>
        <v>Electricity</v>
      </c>
    </row>
  </sheetData>
  <conditionalFormatting sqref="C34:AD34">
    <cfRule type="cellIs" priority="1" dxfId="0" operator="lessThan">
      <formula>0</formula>
    </cfRule>
  </conditionalFormatting>
  <hyperlinks>
    <hyperlink ref="A2" r:id="rId1" display="https://ec.europa.eu/eurostat/databrowser/product/page/NRG_BAL_C__custom_6167407"/>
    <hyperlink ref="B2" r:id="rId2" display="https://ec.europa.eu/eurostat/databrowser/view/NRG_BAL_C__custom_6167407/default/tabl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55"/>
  <sheetViews>
    <sheetView workbookViewId="0" topLeftCell="L1">
      <selection activeCell="AA32" sqref="AA32"/>
    </sheetView>
  </sheetViews>
  <sheetFormatPr defaultColWidth="9.57421875" defaultRowHeight="12.75"/>
  <cols>
    <col min="1" max="1" width="24.57421875" style="1" customWidth="1"/>
    <col min="2" max="2" width="10.421875" style="1" bestFit="1" customWidth="1"/>
    <col min="3" max="5" width="9.57421875" style="1" bestFit="1" customWidth="1"/>
    <col min="6" max="8" width="10.421875" style="1" bestFit="1" customWidth="1"/>
    <col min="9" max="12" width="9.57421875" style="1" bestFit="1" customWidth="1"/>
    <col min="13" max="23" width="9.57421875" style="1" customWidth="1"/>
    <col min="24" max="24" width="9.57421875" style="15" customWidth="1"/>
    <col min="25" max="25" width="20.140625" style="1" customWidth="1"/>
    <col min="26" max="31" width="9.57421875" style="1" customWidth="1"/>
    <col min="32" max="32" width="10.57421875" style="1" customWidth="1"/>
    <col min="33" max="37" width="9.57421875" style="1" customWidth="1"/>
    <col min="38" max="38" width="12.421875" style="1" customWidth="1"/>
    <col min="39" max="16384" width="9.57421875" style="1" customWidth="1"/>
  </cols>
  <sheetData>
    <row r="1" spans="1:3" ht="14">
      <c r="A1" s="227" t="s">
        <v>234</v>
      </c>
      <c r="B1"/>
      <c r="C1"/>
    </row>
    <row r="2" spans="1:24" s="2" customFormat="1" ht="12.5">
      <c r="A2" s="228" t="s">
        <v>183</v>
      </c>
      <c r="B2" s="228" t="s">
        <v>184</v>
      </c>
      <c r="C2"/>
      <c r="X2" s="3"/>
    </row>
    <row r="3" spans="1:24" s="2" customFormat="1" ht="12.5">
      <c r="A3" s="232" t="s">
        <v>185</v>
      </c>
      <c r="B3" s="214"/>
      <c r="C3" s="214"/>
      <c r="D3" s="232" t="s">
        <v>186</v>
      </c>
      <c r="X3" s="3"/>
    </row>
    <row r="4" spans="1:24" s="2" customFormat="1" ht="12.5">
      <c r="A4" s="232" t="s">
        <v>187</v>
      </c>
      <c r="B4" s="214"/>
      <c r="C4" s="214"/>
      <c r="D4" s="232" t="s">
        <v>188</v>
      </c>
      <c r="X4" s="3"/>
    </row>
    <row r="5" spans="1:24" s="2" customFormat="1" ht="12.75">
      <c r="A5" s="2" t="s">
        <v>0</v>
      </c>
      <c r="B5" s="2" t="s">
        <v>1</v>
      </c>
      <c r="X5" s="3"/>
    </row>
    <row r="6" spans="24:25" s="2" customFormat="1" ht="12.75">
      <c r="X6" s="3"/>
      <c r="Y6" s="65"/>
    </row>
    <row r="7" spans="1:33" s="2" customFormat="1" ht="12.75">
      <c r="A7" s="32" t="s">
        <v>87</v>
      </c>
      <c r="B7" s="32" t="s">
        <v>163</v>
      </c>
      <c r="X7" s="3"/>
      <c r="AG7" s="134"/>
    </row>
    <row r="8" spans="1:25" s="2" customFormat="1" ht="15.5">
      <c r="A8" s="2" t="s">
        <v>8</v>
      </c>
      <c r="B8" s="200">
        <v>2021</v>
      </c>
      <c r="X8" s="3"/>
      <c r="Y8" s="122" t="s">
        <v>235</v>
      </c>
    </row>
    <row r="9" spans="1:25" s="2" customFormat="1" ht="12.5">
      <c r="A9" s="2" t="s">
        <v>2</v>
      </c>
      <c r="B9" s="2" t="s">
        <v>164</v>
      </c>
      <c r="X9" s="3"/>
      <c r="Y9" s="123" t="s">
        <v>75</v>
      </c>
    </row>
    <row r="11" spans="1:34" ht="34.5">
      <c r="A11" s="5" t="s">
        <v>99</v>
      </c>
      <c r="B11" s="225" t="s">
        <v>48</v>
      </c>
      <c r="C11" s="225" t="s">
        <v>70</v>
      </c>
      <c r="D11" s="225" t="s">
        <v>97</v>
      </c>
      <c r="E11" s="225" t="s">
        <v>98</v>
      </c>
      <c r="F11" s="225" t="s">
        <v>76</v>
      </c>
      <c r="G11" s="225" t="s">
        <v>89</v>
      </c>
      <c r="H11" s="225" t="s">
        <v>90</v>
      </c>
      <c r="I11" s="225" t="s">
        <v>11</v>
      </c>
      <c r="J11" s="225" t="s">
        <v>6</v>
      </c>
      <c r="K11" s="225" t="s">
        <v>9</v>
      </c>
      <c r="L11" s="225" t="s">
        <v>91</v>
      </c>
      <c r="N11" s="5"/>
      <c r="O11" s="5" t="s">
        <v>70</v>
      </c>
      <c r="P11" s="5" t="s">
        <v>97</v>
      </c>
      <c r="Q11" s="5" t="s">
        <v>98</v>
      </c>
      <c r="R11" s="5" t="s">
        <v>89</v>
      </c>
      <c r="S11" s="5" t="s">
        <v>76</v>
      </c>
      <c r="T11" s="5" t="s">
        <v>6</v>
      </c>
      <c r="U11" s="5" t="s">
        <v>90</v>
      </c>
      <c r="V11" s="5" t="s">
        <v>9</v>
      </c>
      <c r="W11" s="5" t="s">
        <v>11</v>
      </c>
      <c r="X11" s="13"/>
      <c r="Y11" s="11"/>
      <c r="Z11" s="133" t="s">
        <v>70</v>
      </c>
      <c r="AA11" s="133" t="s">
        <v>97</v>
      </c>
      <c r="AB11" s="133" t="s">
        <v>98</v>
      </c>
      <c r="AC11" s="133" t="s">
        <v>120</v>
      </c>
      <c r="AD11" s="133" t="s">
        <v>76</v>
      </c>
      <c r="AE11" s="133" t="s">
        <v>6</v>
      </c>
      <c r="AF11" s="133" t="s">
        <v>90</v>
      </c>
      <c r="AG11" s="133" t="s">
        <v>9</v>
      </c>
      <c r="AH11" s="133" t="s">
        <v>11</v>
      </c>
    </row>
    <row r="12" spans="1:35" ht="12.75">
      <c r="A12" s="233" t="s">
        <v>153</v>
      </c>
      <c r="B12" s="220">
        <v>61228886.377</v>
      </c>
      <c r="C12" s="220">
        <v>6814281.551</v>
      </c>
      <c r="D12" s="220">
        <v>57353.681</v>
      </c>
      <c r="E12" s="220">
        <v>114130.003</v>
      </c>
      <c r="F12" s="220">
        <v>14247347.813</v>
      </c>
      <c r="G12" s="220">
        <v>20965254.095</v>
      </c>
      <c r="H12" s="220">
        <v>10535361.396</v>
      </c>
      <c r="I12" s="220">
        <v>606877.916</v>
      </c>
      <c r="J12" s="220">
        <v>7815185.829</v>
      </c>
      <c r="K12" s="220">
        <v>26342.712</v>
      </c>
      <c r="L12" s="221">
        <v>46751.38</v>
      </c>
      <c r="N12" s="31" t="str">
        <f>A12</f>
        <v>EU</v>
      </c>
      <c r="O12" s="234">
        <f aca="true" t="shared" si="0" ref="O12:Q12">C12/1000</f>
        <v>6814.281551</v>
      </c>
      <c r="P12" s="234">
        <f t="shared" si="0"/>
        <v>57.353680999999995</v>
      </c>
      <c r="Q12" s="234">
        <f t="shared" si="0"/>
        <v>114.130003</v>
      </c>
      <c r="R12" s="234">
        <f>G12/1000</f>
        <v>20965.254095</v>
      </c>
      <c r="S12" s="234">
        <f>F12/1000</f>
        <v>14247.347812999998</v>
      </c>
      <c r="T12" s="234">
        <f>J12/1000</f>
        <v>7815.185829</v>
      </c>
      <c r="U12" s="234">
        <f>H12/1000</f>
        <v>10535.361396</v>
      </c>
      <c r="V12" s="234">
        <f>IF(K12&gt;0,K12,0)/1000</f>
        <v>26.342712</v>
      </c>
      <c r="W12" s="234">
        <f>I12/1000</f>
        <v>606.8779159999999</v>
      </c>
      <c r="X12" s="14"/>
      <c r="Y12" s="31" t="str">
        <f>A12</f>
        <v>EU</v>
      </c>
      <c r="Z12" s="234">
        <f>O12/($B12/1000)*100</f>
        <v>11.129194003371119</v>
      </c>
      <c r="AA12" s="234">
        <f aca="true" t="shared" si="1" ref="AA12:AH28">P12/($B12/1000)*100</f>
        <v>0.09367095237836029</v>
      </c>
      <c r="AB12" s="234">
        <f t="shared" si="1"/>
        <v>0.18639895277088</v>
      </c>
      <c r="AC12" s="234">
        <f t="shared" si="1"/>
        <v>34.24078949584715</v>
      </c>
      <c r="AD12" s="234">
        <f t="shared" si="1"/>
        <v>23.268997128701443</v>
      </c>
      <c r="AE12" s="234">
        <f t="shared" si="1"/>
        <v>12.763886935457469</v>
      </c>
      <c r="AF12" s="234">
        <f t="shared" si="1"/>
        <v>17.20652133231922</v>
      </c>
      <c r="AG12" s="234">
        <f t="shared" si="1"/>
        <v>0.04302334005848483</v>
      </c>
      <c r="AH12" s="234">
        <f t="shared" si="1"/>
        <v>0.991162753252307</v>
      </c>
      <c r="AI12" s="47">
        <f>SUM(Z12,AC12:AD12)</f>
        <v>68.63898062791972</v>
      </c>
    </row>
    <row r="13" spans="1:35" ht="12.75">
      <c r="A13" s="233"/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1"/>
      <c r="N13" s="17"/>
      <c r="O13" s="316"/>
      <c r="P13" s="316"/>
      <c r="Q13" s="316"/>
      <c r="R13" s="316"/>
      <c r="S13" s="316"/>
      <c r="T13" s="316"/>
      <c r="U13" s="316"/>
      <c r="V13" s="316"/>
      <c r="W13" s="316"/>
      <c r="X13" s="14"/>
      <c r="Y13" s="17"/>
      <c r="Z13" s="316"/>
      <c r="AA13" s="316"/>
      <c r="AB13" s="316"/>
      <c r="AC13" s="316"/>
      <c r="AD13" s="316"/>
      <c r="AE13" s="316"/>
      <c r="AF13" s="316"/>
      <c r="AG13" s="316"/>
      <c r="AH13" s="316"/>
      <c r="AI13" s="47"/>
    </row>
    <row r="14" spans="1:35" ht="12.75">
      <c r="A14" s="233" t="s">
        <v>12</v>
      </c>
      <c r="B14" s="223">
        <v>2695015.38</v>
      </c>
      <c r="C14" s="222">
        <v>108744.535</v>
      </c>
      <c r="D14" s="223">
        <v>0</v>
      </c>
      <c r="E14" s="223">
        <v>0</v>
      </c>
      <c r="F14" s="222">
        <v>637980.405</v>
      </c>
      <c r="G14" s="222">
        <v>1209441.504</v>
      </c>
      <c r="H14" s="222">
        <v>214497.405</v>
      </c>
      <c r="I14" s="223">
        <v>27683</v>
      </c>
      <c r="J14" s="222">
        <v>511761.691</v>
      </c>
      <c r="K14" s="223">
        <v>-28355.4</v>
      </c>
      <c r="L14" s="223">
        <v>13262.24</v>
      </c>
      <c r="N14" s="12" t="str">
        <f aca="true" t="shared" si="2" ref="N14:N53">A14</f>
        <v>Belgium</v>
      </c>
      <c r="O14" s="48">
        <f aca="true" t="shared" si="3" ref="O14:O53">C14/1000</f>
        <v>108.744535</v>
      </c>
      <c r="P14" s="48">
        <f aca="true" t="shared" si="4" ref="P14:P53">D14/1000</f>
        <v>0</v>
      </c>
      <c r="Q14" s="48">
        <f aca="true" t="shared" si="5" ref="Q14:Q53">E14/1000</f>
        <v>0</v>
      </c>
      <c r="R14" s="48">
        <f aca="true" t="shared" si="6" ref="R14:R53">G14/1000</f>
        <v>1209.441504</v>
      </c>
      <c r="S14" s="48">
        <f aca="true" t="shared" si="7" ref="S14:S53">F14/1000</f>
        <v>637.980405</v>
      </c>
      <c r="T14" s="48">
        <f aca="true" t="shared" si="8" ref="T14:T53">J14/1000</f>
        <v>511.761691</v>
      </c>
      <c r="U14" s="48">
        <f aca="true" t="shared" si="9" ref="U14:U53">H14/1000</f>
        <v>214.497405</v>
      </c>
      <c r="V14" s="48">
        <f aca="true" t="shared" si="10" ref="V14:V53">IF(K14&gt;0,K14,0)/1000</f>
        <v>0</v>
      </c>
      <c r="W14" s="48">
        <f aca="true" t="shared" si="11" ref="W14:W53">I14/1000</f>
        <v>27.683</v>
      </c>
      <c r="X14" s="14"/>
      <c r="Y14" s="12" t="str">
        <f aca="true" t="shared" si="12" ref="Y14:Y53">A14</f>
        <v>Belgium</v>
      </c>
      <c r="Z14" s="48">
        <f>O14/($B14/1000)*100</f>
        <v>4.035024653551328</v>
      </c>
      <c r="AA14" s="48">
        <f t="shared" si="1"/>
        <v>0</v>
      </c>
      <c r="AB14" s="48">
        <f t="shared" si="1"/>
        <v>0</v>
      </c>
      <c r="AC14" s="48">
        <f t="shared" si="1"/>
        <v>44.87697966309936</v>
      </c>
      <c r="AD14" s="48">
        <f t="shared" si="1"/>
        <v>23.672607204193397</v>
      </c>
      <c r="AE14" s="48">
        <f t="shared" si="1"/>
        <v>18.9891937091654</v>
      </c>
      <c r="AF14" s="48">
        <f t="shared" si="1"/>
        <v>7.9590419628699856</v>
      </c>
      <c r="AG14" s="48">
        <f t="shared" si="1"/>
        <v>0</v>
      </c>
      <c r="AH14" s="48">
        <f t="shared" si="1"/>
        <v>1.0271926537205884</v>
      </c>
      <c r="AI14" s="47"/>
    </row>
    <row r="15" spans="1:35" ht="12.75">
      <c r="A15" s="233" t="s">
        <v>13</v>
      </c>
      <c r="B15" s="220">
        <v>811429.785</v>
      </c>
      <c r="C15" s="220">
        <v>221595.003</v>
      </c>
      <c r="D15" s="221">
        <v>0</v>
      </c>
      <c r="E15" s="221">
        <v>0</v>
      </c>
      <c r="F15" s="220">
        <v>118944.585</v>
      </c>
      <c r="G15" s="220">
        <v>194968.426</v>
      </c>
      <c r="H15" s="220">
        <v>122047.963</v>
      </c>
      <c r="I15" s="220">
        <v>3107.291</v>
      </c>
      <c r="J15" s="220">
        <v>179820.715</v>
      </c>
      <c r="K15" s="220">
        <v>-31601.934</v>
      </c>
      <c r="L15" s="220">
        <v>2547.735</v>
      </c>
      <c r="N15" s="7" t="str">
        <f t="shared" si="2"/>
        <v>Bulgaria</v>
      </c>
      <c r="O15" s="49">
        <f t="shared" si="3"/>
        <v>221.595003</v>
      </c>
      <c r="P15" s="49">
        <f t="shared" si="4"/>
        <v>0</v>
      </c>
      <c r="Q15" s="49">
        <f t="shared" si="5"/>
        <v>0</v>
      </c>
      <c r="R15" s="49">
        <f t="shared" si="6"/>
        <v>194.968426</v>
      </c>
      <c r="S15" s="49">
        <f t="shared" si="7"/>
        <v>118.944585</v>
      </c>
      <c r="T15" s="49">
        <f t="shared" si="8"/>
        <v>179.820715</v>
      </c>
      <c r="U15" s="49">
        <f t="shared" si="9"/>
        <v>122.04796300000001</v>
      </c>
      <c r="V15" s="49">
        <f t="shared" si="10"/>
        <v>0</v>
      </c>
      <c r="W15" s="49">
        <f t="shared" si="11"/>
        <v>3.107291</v>
      </c>
      <c r="X15" s="14"/>
      <c r="Y15" s="7" t="str">
        <f t="shared" si="12"/>
        <v>Bulgaria</v>
      </c>
      <c r="Z15" s="49">
        <f>O15/($B15/1000)*100</f>
        <v>27.30920248386002</v>
      </c>
      <c r="AA15" s="49">
        <f t="shared" si="1"/>
        <v>0</v>
      </c>
      <c r="AB15" s="49">
        <f t="shared" si="1"/>
        <v>0</v>
      </c>
      <c r="AC15" s="49">
        <f t="shared" si="1"/>
        <v>24.027763042984674</v>
      </c>
      <c r="AD15" s="49">
        <f t="shared" si="1"/>
        <v>14.658641720922287</v>
      </c>
      <c r="AE15" s="49">
        <f t="shared" si="1"/>
        <v>22.160970465238712</v>
      </c>
      <c r="AF15" s="49">
        <f t="shared" si="1"/>
        <v>15.041099705256691</v>
      </c>
      <c r="AG15" s="49">
        <f t="shared" si="1"/>
        <v>0</v>
      </c>
      <c r="AH15" s="49">
        <f t="shared" si="1"/>
        <v>0.38294021952866814</v>
      </c>
      <c r="AI15" s="47"/>
    </row>
    <row r="16" spans="1:35" ht="12.75">
      <c r="A16" s="233" t="s">
        <v>100</v>
      </c>
      <c r="B16" s="223">
        <v>1790561.42</v>
      </c>
      <c r="C16" s="222">
        <v>540975.328</v>
      </c>
      <c r="D16" s="223">
        <v>0</v>
      </c>
      <c r="E16" s="223">
        <v>0</v>
      </c>
      <c r="F16" s="222">
        <v>326430.384</v>
      </c>
      <c r="G16" s="222">
        <v>396476.279</v>
      </c>
      <c r="H16" s="222">
        <v>230398.011</v>
      </c>
      <c r="I16" s="222">
        <v>15328.267</v>
      </c>
      <c r="J16" s="222">
        <v>319939.849</v>
      </c>
      <c r="K16" s="222">
        <v>-39870.954</v>
      </c>
      <c r="L16" s="222">
        <v>884.256</v>
      </c>
      <c r="N16" s="7" t="str">
        <f t="shared" si="2"/>
        <v>Czechia</v>
      </c>
      <c r="O16" s="49">
        <f t="shared" si="3"/>
        <v>540.975328</v>
      </c>
      <c r="P16" s="49">
        <f t="shared" si="4"/>
        <v>0</v>
      </c>
      <c r="Q16" s="49">
        <f t="shared" si="5"/>
        <v>0</v>
      </c>
      <c r="R16" s="49">
        <f t="shared" si="6"/>
        <v>396.476279</v>
      </c>
      <c r="S16" s="49">
        <f t="shared" si="7"/>
        <v>326.430384</v>
      </c>
      <c r="T16" s="49">
        <f t="shared" si="8"/>
        <v>319.939849</v>
      </c>
      <c r="U16" s="49">
        <f t="shared" si="9"/>
        <v>230.398011</v>
      </c>
      <c r="V16" s="49">
        <f t="shared" si="10"/>
        <v>0</v>
      </c>
      <c r="W16" s="49">
        <f t="shared" si="11"/>
        <v>15.328267</v>
      </c>
      <c r="X16" s="14"/>
      <c r="Y16" s="7" t="str">
        <f t="shared" si="12"/>
        <v>Czechia</v>
      </c>
      <c r="Z16" s="49">
        <f aca="true" t="shared" si="13" ref="Z16:Z39">O16/($B16/1000)*100</f>
        <v>30.212609406048745</v>
      </c>
      <c r="AA16" s="49">
        <f t="shared" si="1"/>
        <v>0</v>
      </c>
      <c r="AB16" s="49">
        <f t="shared" si="1"/>
        <v>0</v>
      </c>
      <c r="AC16" s="49">
        <f t="shared" si="1"/>
        <v>22.142567943857518</v>
      </c>
      <c r="AD16" s="49">
        <f t="shared" si="1"/>
        <v>18.230616406333606</v>
      </c>
      <c r="AE16" s="49">
        <f t="shared" si="1"/>
        <v>17.868130376672582</v>
      </c>
      <c r="AF16" s="49">
        <f t="shared" si="1"/>
        <v>12.867361511676043</v>
      </c>
      <c r="AG16" s="49">
        <f t="shared" si="1"/>
        <v>0</v>
      </c>
      <c r="AH16" s="49">
        <f t="shared" si="1"/>
        <v>0.856059268829773</v>
      </c>
      <c r="AI16" s="47">
        <f>SUM(Z16,AC16:AD16)</f>
        <v>70.58579375623987</v>
      </c>
    </row>
    <row r="17" spans="1:35" ht="12.75">
      <c r="A17" s="233" t="s">
        <v>14</v>
      </c>
      <c r="B17" s="220">
        <v>732065.347</v>
      </c>
      <c r="C17" s="220">
        <v>46892.876</v>
      </c>
      <c r="D17" s="221">
        <v>0</v>
      </c>
      <c r="E17" s="221">
        <v>0</v>
      </c>
      <c r="F17" s="220">
        <v>80948.648</v>
      </c>
      <c r="G17" s="220">
        <v>272541.766</v>
      </c>
      <c r="H17" s="221">
        <v>295773.47</v>
      </c>
      <c r="I17" s="220">
        <v>18269.815</v>
      </c>
      <c r="J17" s="221">
        <v>0</v>
      </c>
      <c r="K17" s="220">
        <v>17527.813</v>
      </c>
      <c r="L17" s="220">
        <v>110.959</v>
      </c>
      <c r="N17" s="7" t="str">
        <f t="shared" si="2"/>
        <v>Denmark</v>
      </c>
      <c r="O17" s="49">
        <f t="shared" si="3"/>
        <v>46.892875999999994</v>
      </c>
      <c r="P17" s="49">
        <f t="shared" si="4"/>
        <v>0</v>
      </c>
      <c r="Q17" s="49">
        <f t="shared" si="5"/>
        <v>0</v>
      </c>
      <c r="R17" s="49">
        <f t="shared" si="6"/>
        <v>272.541766</v>
      </c>
      <c r="S17" s="49">
        <f t="shared" si="7"/>
        <v>80.948648</v>
      </c>
      <c r="T17" s="49">
        <f t="shared" si="8"/>
        <v>0</v>
      </c>
      <c r="U17" s="49">
        <f t="shared" si="9"/>
        <v>295.77347</v>
      </c>
      <c r="V17" s="49">
        <f t="shared" si="10"/>
        <v>17.527813</v>
      </c>
      <c r="W17" s="49">
        <f t="shared" si="11"/>
        <v>18.269814999999998</v>
      </c>
      <c r="X17" s="14"/>
      <c r="Y17" s="7" t="str">
        <f t="shared" si="12"/>
        <v>Denmark</v>
      </c>
      <c r="Z17" s="49">
        <f t="shared" si="13"/>
        <v>6.40555876496091</v>
      </c>
      <c r="AA17" s="49">
        <f t="shared" si="1"/>
        <v>0</v>
      </c>
      <c r="AB17" s="49">
        <f t="shared" si="1"/>
        <v>0</v>
      </c>
      <c r="AC17" s="49">
        <f t="shared" si="1"/>
        <v>37.22915817786961</v>
      </c>
      <c r="AD17" s="49">
        <f t="shared" si="1"/>
        <v>11.057571340007712</v>
      </c>
      <c r="AE17" s="49">
        <f t="shared" si="1"/>
        <v>0</v>
      </c>
      <c r="AF17" s="49">
        <f t="shared" si="1"/>
        <v>40.40260493302656</v>
      </c>
      <c r="AG17" s="49">
        <f t="shared" si="1"/>
        <v>2.3942962294047776</v>
      </c>
      <c r="AH17" s="49">
        <f t="shared" si="1"/>
        <v>2.49565357448889</v>
      </c>
      <c r="AI17" s="47">
        <f aca="true" t="shared" si="14" ref="AI17:AI52">SUM(Z17,AC17:AD17)</f>
        <v>54.69228828283823</v>
      </c>
    </row>
    <row r="18" spans="1:35" ht="12.75">
      <c r="A18" s="233" t="s">
        <v>15</v>
      </c>
      <c r="B18" s="222">
        <v>12446926.006</v>
      </c>
      <c r="C18" s="222">
        <v>2227478.658</v>
      </c>
      <c r="D18" s="223">
        <v>0</v>
      </c>
      <c r="E18" s="223">
        <v>0</v>
      </c>
      <c r="F18" s="222">
        <v>3270024.332</v>
      </c>
      <c r="G18" s="223">
        <v>4151874.89</v>
      </c>
      <c r="H18" s="222">
        <v>1943743.816</v>
      </c>
      <c r="I18" s="223">
        <v>176739</v>
      </c>
      <c r="J18" s="223">
        <v>743935.31</v>
      </c>
      <c r="K18" s="223">
        <v>-66870</v>
      </c>
      <c r="L18" s="223">
        <v>0</v>
      </c>
      <c r="N18" s="7" t="str">
        <f t="shared" si="2"/>
        <v>Germany</v>
      </c>
      <c r="O18" s="49">
        <f t="shared" si="3"/>
        <v>2227.478658</v>
      </c>
      <c r="P18" s="49">
        <f t="shared" si="4"/>
        <v>0</v>
      </c>
      <c r="Q18" s="49">
        <f t="shared" si="5"/>
        <v>0</v>
      </c>
      <c r="R18" s="49">
        <f t="shared" si="6"/>
        <v>4151.87489</v>
      </c>
      <c r="S18" s="49">
        <f t="shared" si="7"/>
        <v>3270.024332</v>
      </c>
      <c r="T18" s="49">
        <f t="shared" si="8"/>
        <v>743.9353100000001</v>
      </c>
      <c r="U18" s="49">
        <f t="shared" si="9"/>
        <v>1943.7438160000002</v>
      </c>
      <c r="V18" s="49">
        <f t="shared" si="10"/>
        <v>0</v>
      </c>
      <c r="W18" s="49">
        <f t="shared" si="11"/>
        <v>176.739</v>
      </c>
      <c r="X18" s="14"/>
      <c r="Y18" s="7" t="str">
        <f t="shared" si="12"/>
        <v>Germany</v>
      </c>
      <c r="Z18" s="49">
        <f t="shared" si="13"/>
        <v>17.89581344764363</v>
      </c>
      <c r="AA18" s="49">
        <f t="shared" si="1"/>
        <v>0</v>
      </c>
      <c r="AB18" s="49">
        <f t="shared" si="1"/>
        <v>0</v>
      </c>
      <c r="AC18" s="49">
        <f t="shared" si="1"/>
        <v>33.35662868083736</v>
      </c>
      <c r="AD18" s="49">
        <f t="shared" si="1"/>
        <v>26.2717423597095</v>
      </c>
      <c r="AE18" s="49">
        <f t="shared" si="1"/>
        <v>5.976859745461558</v>
      </c>
      <c r="AF18" s="49">
        <f t="shared" si="1"/>
        <v>15.616255893728498</v>
      </c>
      <c r="AG18" s="49">
        <f t="shared" si="1"/>
        <v>0</v>
      </c>
      <c r="AH18" s="49">
        <f t="shared" si="1"/>
        <v>1.4199409550181592</v>
      </c>
      <c r="AI18" s="47">
        <f t="shared" si="14"/>
        <v>77.52418448819049</v>
      </c>
    </row>
    <row r="19" spans="1:35" ht="12.75">
      <c r="A19" s="233" t="s">
        <v>16</v>
      </c>
      <c r="B19" s="220">
        <v>205558.761</v>
      </c>
      <c r="C19" s="221">
        <v>-376.12</v>
      </c>
      <c r="D19" s="221">
        <v>199.08</v>
      </c>
      <c r="E19" s="220">
        <v>114130.003</v>
      </c>
      <c r="F19" s="220">
        <v>17507.482</v>
      </c>
      <c r="G19" s="220">
        <v>7869.946</v>
      </c>
      <c r="H19" s="220">
        <v>55259.695</v>
      </c>
      <c r="I19" s="220">
        <v>1504.156</v>
      </c>
      <c r="J19" s="221">
        <v>0</v>
      </c>
      <c r="K19" s="220">
        <v>9464.519</v>
      </c>
      <c r="L19" s="221">
        <v>0</v>
      </c>
      <c r="N19" s="7" t="str">
        <f t="shared" si="2"/>
        <v>Estonia</v>
      </c>
      <c r="O19" s="49">
        <f t="shared" si="3"/>
        <v>-0.37612</v>
      </c>
      <c r="P19" s="49">
        <f t="shared" si="4"/>
        <v>0.19908</v>
      </c>
      <c r="Q19" s="49">
        <f t="shared" si="5"/>
        <v>114.130003</v>
      </c>
      <c r="R19" s="49">
        <f t="shared" si="6"/>
        <v>7.869946</v>
      </c>
      <c r="S19" s="49">
        <f t="shared" si="7"/>
        <v>17.507482</v>
      </c>
      <c r="T19" s="49">
        <f t="shared" si="8"/>
        <v>0</v>
      </c>
      <c r="U19" s="49">
        <f t="shared" si="9"/>
        <v>55.259695</v>
      </c>
      <c r="V19" s="49">
        <f t="shared" si="10"/>
        <v>9.464519000000001</v>
      </c>
      <c r="W19" s="49">
        <f t="shared" si="11"/>
        <v>1.504156</v>
      </c>
      <c r="X19" s="14"/>
      <c r="Y19" s="7" t="str">
        <f t="shared" si="12"/>
        <v>Estonia</v>
      </c>
      <c r="Z19" s="49">
        <f t="shared" si="13"/>
        <v>-0.1829744439839273</v>
      </c>
      <c r="AA19" s="49">
        <f t="shared" si="1"/>
        <v>0.09684821947336023</v>
      </c>
      <c r="AB19" s="49">
        <f t="shared" si="1"/>
        <v>55.52183835161373</v>
      </c>
      <c r="AC19" s="49">
        <f t="shared" si="1"/>
        <v>3.8285626755650664</v>
      </c>
      <c r="AD19" s="49">
        <f t="shared" si="1"/>
        <v>8.517020590525936</v>
      </c>
      <c r="AE19" s="49">
        <f t="shared" si="1"/>
        <v>0</v>
      </c>
      <c r="AF19" s="49">
        <f t="shared" si="1"/>
        <v>26.882675654967585</v>
      </c>
      <c r="AG19" s="49">
        <f t="shared" si="1"/>
        <v>4.604288795066244</v>
      </c>
      <c r="AH19" s="49">
        <f t="shared" si="1"/>
        <v>0.7317401567720093</v>
      </c>
      <c r="AI19" s="47">
        <f t="shared" si="14"/>
        <v>12.162608822107075</v>
      </c>
    </row>
    <row r="20" spans="1:35" ht="12.75">
      <c r="A20" s="233" t="s">
        <v>17</v>
      </c>
      <c r="B20" s="222">
        <v>606021.501</v>
      </c>
      <c r="C20" s="222">
        <v>38326.882</v>
      </c>
      <c r="D20" s="222">
        <v>14604.639</v>
      </c>
      <c r="E20" s="223">
        <v>0</v>
      </c>
      <c r="F20" s="222">
        <v>183250.026</v>
      </c>
      <c r="G20" s="223">
        <v>289438.48</v>
      </c>
      <c r="H20" s="222">
        <v>68705.687</v>
      </c>
      <c r="I20" s="222">
        <v>5980.452</v>
      </c>
      <c r="J20" s="223">
        <v>0</v>
      </c>
      <c r="K20" s="222">
        <v>5715.335</v>
      </c>
      <c r="L20" s="223">
        <v>0</v>
      </c>
      <c r="N20" s="7" t="str">
        <f t="shared" si="2"/>
        <v>Ireland</v>
      </c>
      <c r="O20" s="49">
        <f t="shared" si="3"/>
        <v>38.326882</v>
      </c>
      <c r="P20" s="49">
        <f t="shared" si="4"/>
        <v>14.604638999999999</v>
      </c>
      <c r="Q20" s="49">
        <f t="shared" si="5"/>
        <v>0</v>
      </c>
      <c r="R20" s="49">
        <f t="shared" si="6"/>
        <v>289.43847999999997</v>
      </c>
      <c r="S20" s="49">
        <f t="shared" si="7"/>
        <v>183.25002600000002</v>
      </c>
      <c r="T20" s="49">
        <f t="shared" si="8"/>
        <v>0</v>
      </c>
      <c r="U20" s="49">
        <f t="shared" si="9"/>
        <v>68.70568700000001</v>
      </c>
      <c r="V20" s="49">
        <f t="shared" si="10"/>
        <v>5.715335</v>
      </c>
      <c r="W20" s="49">
        <f t="shared" si="11"/>
        <v>5.9804520000000005</v>
      </c>
      <c r="X20" s="14"/>
      <c r="Y20" s="7" t="str">
        <f t="shared" si="12"/>
        <v>Ireland</v>
      </c>
      <c r="Z20" s="49">
        <f t="shared" si="13"/>
        <v>6.324343597835483</v>
      </c>
      <c r="AA20" s="49">
        <f t="shared" si="1"/>
        <v>2.409920931171714</v>
      </c>
      <c r="AB20" s="49">
        <f t="shared" si="1"/>
        <v>0</v>
      </c>
      <c r="AC20" s="49">
        <f t="shared" si="1"/>
        <v>47.760430862996714</v>
      </c>
      <c r="AD20" s="49">
        <f t="shared" si="1"/>
        <v>30.238205360307834</v>
      </c>
      <c r="AE20" s="49">
        <f t="shared" si="1"/>
        <v>0</v>
      </c>
      <c r="AF20" s="49">
        <f t="shared" si="1"/>
        <v>11.33716986717935</v>
      </c>
      <c r="AG20" s="49">
        <f t="shared" si="1"/>
        <v>0.9430911263988304</v>
      </c>
      <c r="AH20" s="49">
        <f t="shared" si="1"/>
        <v>0.9868382541100633</v>
      </c>
      <c r="AI20" s="47">
        <f t="shared" si="14"/>
        <v>84.32297982114002</v>
      </c>
    </row>
    <row r="21" spans="1:35" ht="12.75">
      <c r="A21" s="233" t="s">
        <v>18</v>
      </c>
      <c r="B21" s="220">
        <v>976417.563</v>
      </c>
      <c r="C21" s="220">
        <v>71632.876</v>
      </c>
      <c r="D21" s="221">
        <v>0</v>
      </c>
      <c r="E21" s="221">
        <v>0</v>
      </c>
      <c r="F21" s="220">
        <v>228124.098</v>
      </c>
      <c r="G21" s="220">
        <v>502378.242</v>
      </c>
      <c r="H21" s="220">
        <v>160690.947</v>
      </c>
      <c r="I21" s="221">
        <v>329</v>
      </c>
      <c r="J21" s="221">
        <v>0</v>
      </c>
      <c r="K21" s="221">
        <v>13262.4</v>
      </c>
      <c r="L21" s="221">
        <v>0</v>
      </c>
      <c r="N21" s="7" t="str">
        <f t="shared" si="2"/>
        <v>Greece</v>
      </c>
      <c r="O21" s="49">
        <f t="shared" si="3"/>
        <v>71.63287600000001</v>
      </c>
      <c r="P21" s="49">
        <f t="shared" si="4"/>
        <v>0</v>
      </c>
      <c r="Q21" s="49">
        <f t="shared" si="5"/>
        <v>0</v>
      </c>
      <c r="R21" s="49">
        <f t="shared" si="6"/>
        <v>502.378242</v>
      </c>
      <c r="S21" s="49">
        <f t="shared" si="7"/>
        <v>228.124098</v>
      </c>
      <c r="T21" s="49">
        <f t="shared" si="8"/>
        <v>0</v>
      </c>
      <c r="U21" s="49">
        <f t="shared" si="9"/>
        <v>160.690947</v>
      </c>
      <c r="V21" s="49">
        <f t="shared" si="10"/>
        <v>13.2624</v>
      </c>
      <c r="W21" s="49">
        <f t="shared" si="11"/>
        <v>0.329</v>
      </c>
      <c r="X21" s="14"/>
      <c r="Y21" s="7" t="str">
        <f t="shared" si="12"/>
        <v>Greece</v>
      </c>
      <c r="Z21" s="49">
        <f t="shared" si="13"/>
        <v>7.336295322250365</v>
      </c>
      <c r="AA21" s="49">
        <f t="shared" si="1"/>
        <v>0</v>
      </c>
      <c r="AB21" s="49">
        <f t="shared" si="1"/>
        <v>0</v>
      </c>
      <c r="AC21" s="49">
        <f t="shared" si="1"/>
        <v>51.451168131026336</v>
      </c>
      <c r="AD21" s="49">
        <f t="shared" si="1"/>
        <v>23.36337512192005</v>
      </c>
      <c r="AE21" s="49">
        <f t="shared" si="1"/>
        <v>0</v>
      </c>
      <c r="AF21" s="49">
        <f t="shared" si="1"/>
        <v>16.457195475497606</v>
      </c>
      <c r="AG21" s="49">
        <f t="shared" si="1"/>
        <v>1.3582713485050248</v>
      </c>
      <c r="AH21" s="49">
        <f t="shared" si="1"/>
        <v>0.03369460080062079</v>
      </c>
      <c r="AI21" s="47">
        <f t="shared" si="14"/>
        <v>82.15083857519676</v>
      </c>
    </row>
    <row r="22" spans="1:35" ht="12.75">
      <c r="A22" s="233" t="s">
        <v>19</v>
      </c>
      <c r="B22" s="222">
        <v>5272548.048</v>
      </c>
      <c r="C22" s="222">
        <v>129658.976</v>
      </c>
      <c r="D22" s="223">
        <v>0</v>
      </c>
      <c r="E22" s="223">
        <v>0</v>
      </c>
      <c r="F22" s="222">
        <v>1235674.702</v>
      </c>
      <c r="G22" s="222">
        <v>2407293.043</v>
      </c>
      <c r="H22" s="222">
        <v>858686.924</v>
      </c>
      <c r="I22" s="222">
        <v>21659.323</v>
      </c>
      <c r="J22" s="223">
        <v>616506.3</v>
      </c>
      <c r="K22" s="223">
        <v>3068.78</v>
      </c>
      <c r="L22" s="223">
        <v>0</v>
      </c>
      <c r="N22" s="7" t="str">
        <f t="shared" si="2"/>
        <v>Spain</v>
      </c>
      <c r="O22" s="49">
        <f t="shared" si="3"/>
        <v>129.658976</v>
      </c>
      <c r="P22" s="49">
        <f t="shared" si="4"/>
        <v>0</v>
      </c>
      <c r="Q22" s="49">
        <f t="shared" si="5"/>
        <v>0</v>
      </c>
      <c r="R22" s="49">
        <f t="shared" si="6"/>
        <v>2407.293043</v>
      </c>
      <c r="S22" s="49">
        <f t="shared" si="7"/>
        <v>1235.674702</v>
      </c>
      <c r="T22" s="49">
        <f t="shared" si="8"/>
        <v>616.5063</v>
      </c>
      <c r="U22" s="49">
        <f t="shared" si="9"/>
        <v>858.686924</v>
      </c>
      <c r="V22" s="49">
        <f t="shared" si="10"/>
        <v>3.0687800000000003</v>
      </c>
      <c r="W22" s="49">
        <f t="shared" si="11"/>
        <v>21.659323</v>
      </c>
      <c r="X22" s="14"/>
      <c r="Y22" s="7" t="str">
        <f t="shared" si="12"/>
        <v>Spain</v>
      </c>
      <c r="Z22" s="49">
        <f t="shared" si="13"/>
        <v>2.4591331329675157</v>
      </c>
      <c r="AA22" s="49">
        <f t="shared" si="1"/>
        <v>0</v>
      </c>
      <c r="AB22" s="49">
        <f t="shared" si="1"/>
        <v>0</v>
      </c>
      <c r="AC22" s="49">
        <f t="shared" si="1"/>
        <v>45.657109638159525</v>
      </c>
      <c r="AD22" s="49">
        <f t="shared" si="1"/>
        <v>23.43600647638896</v>
      </c>
      <c r="AE22" s="49">
        <f t="shared" si="1"/>
        <v>11.692758309407065</v>
      </c>
      <c r="AF22" s="49">
        <f t="shared" si="1"/>
        <v>16.28599523764833</v>
      </c>
      <c r="AG22" s="49">
        <f t="shared" si="1"/>
        <v>0.05820297837141683</v>
      </c>
      <c r="AH22" s="49">
        <f t="shared" si="1"/>
        <v>0.4107942270571794</v>
      </c>
      <c r="AI22" s="47">
        <f t="shared" si="14"/>
        <v>71.552249247516</v>
      </c>
    </row>
    <row r="23" spans="1:35" ht="12.75">
      <c r="A23" s="233" t="s">
        <v>20</v>
      </c>
      <c r="B23" s="220">
        <v>10169812.028</v>
      </c>
      <c r="C23" s="221">
        <v>354681.81</v>
      </c>
      <c r="D23" s="221">
        <v>0</v>
      </c>
      <c r="E23" s="221">
        <v>0</v>
      </c>
      <c r="F23" s="220">
        <v>1549490.187</v>
      </c>
      <c r="G23" s="220">
        <v>2926598.505</v>
      </c>
      <c r="H23" s="220">
        <v>1289172.856</v>
      </c>
      <c r="I23" s="220">
        <v>72242.818</v>
      </c>
      <c r="J23" s="220">
        <v>4139237.952</v>
      </c>
      <c r="K23" s="221">
        <v>-161612.1</v>
      </c>
      <c r="L23" s="221">
        <v>0</v>
      </c>
      <c r="N23" s="7" t="str">
        <f t="shared" si="2"/>
        <v>France</v>
      </c>
      <c r="O23" s="49">
        <f t="shared" si="3"/>
        <v>354.68181</v>
      </c>
      <c r="P23" s="49">
        <f t="shared" si="4"/>
        <v>0</v>
      </c>
      <c r="Q23" s="49">
        <f t="shared" si="5"/>
        <v>0</v>
      </c>
      <c r="R23" s="49">
        <f t="shared" si="6"/>
        <v>2926.598505</v>
      </c>
      <c r="S23" s="49">
        <f t="shared" si="7"/>
        <v>1549.4901869999999</v>
      </c>
      <c r="T23" s="49">
        <f t="shared" si="8"/>
        <v>4139.237952</v>
      </c>
      <c r="U23" s="49">
        <f t="shared" si="9"/>
        <v>1289.172856</v>
      </c>
      <c r="V23" s="49">
        <f t="shared" si="10"/>
        <v>0</v>
      </c>
      <c r="W23" s="49">
        <f t="shared" si="11"/>
        <v>72.242818</v>
      </c>
      <c r="X23" s="14"/>
      <c r="Y23" s="7" t="str">
        <f t="shared" si="12"/>
        <v>France</v>
      </c>
      <c r="Z23" s="49">
        <f t="shared" si="13"/>
        <v>3.487594549667914</v>
      </c>
      <c r="AA23" s="49">
        <f t="shared" si="1"/>
        <v>0</v>
      </c>
      <c r="AB23" s="49">
        <f t="shared" si="1"/>
        <v>0</v>
      </c>
      <c r="AC23" s="49">
        <f t="shared" si="1"/>
        <v>28.777311684250922</v>
      </c>
      <c r="AD23" s="49">
        <f t="shared" si="1"/>
        <v>15.236173320941147</v>
      </c>
      <c r="AE23" s="49">
        <f t="shared" si="1"/>
        <v>40.701223784703764</v>
      </c>
      <c r="AF23" s="49">
        <f t="shared" si="1"/>
        <v>12.676466904703737</v>
      </c>
      <c r="AG23" s="49">
        <f t="shared" si="1"/>
        <v>0</v>
      </c>
      <c r="AH23" s="49">
        <f t="shared" si="1"/>
        <v>0.7103653223982676</v>
      </c>
      <c r="AI23" s="47">
        <f t="shared" si="14"/>
        <v>47.501079554859984</v>
      </c>
    </row>
    <row r="24" spans="1:35" ht="12.75">
      <c r="A24" s="233" t="s">
        <v>21</v>
      </c>
      <c r="B24" s="222">
        <v>365012.884</v>
      </c>
      <c r="C24" s="222">
        <v>17389.249</v>
      </c>
      <c r="D24" s="223">
        <v>0</v>
      </c>
      <c r="E24" s="223">
        <v>0</v>
      </c>
      <c r="F24" s="223">
        <v>101706.5</v>
      </c>
      <c r="G24" s="222">
        <v>124579.599</v>
      </c>
      <c r="H24" s="222">
        <v>105186.436</v>
      </c>
      <c r="I24" s="223">
        <v>1891.5</v>
      </c>
      <c r="J24" s="223">
        <v>0</v>
      </c>
      <c r="K24" s="223">
        <v>14259.6</v>
      </c>
      <c r="L24" s="223">
        <v>0</v>
      </c>
      <c r="N24" s="7" t="str">
        <f t="shared" si="2"/>
        <v>Croatia</v>
      </c>
      <c r="O24" s="49">
        <f t="shared" si="3"/>
        <v>17.389249</v>
      </c>
      <c r="P24" s="49">
        <f t="shared" si="4"/>
        <v>0</v>
      </c>
      <c r="Q24" s="49">
        <f t="shared" si="5"/>
        <v>0</v>
      </c>
      <c r="R24" s="49">
        <f t="shared" si="6"/>
        <v>124.579599</v>
      </c>
      <c r="S24" s="49">
        <f t="shared" si="7"/>
        <v>101.7065</v>
      </c>
      <c r="T24" s="49">
        <f t="shared" si="8"/>
        <v>0</v>
      </c>
      <c r="U24" s="49">
        <f t="shared" si="9"/>
        <v>105.186436</v>
      </c>
      <c r="V24" s="49">
        <f t="shared" si="10"/>
        <v>14.2596</v>
      </c>
      <c r="W24" s="49">
        <f t="shared" si="11"/>
        <v>1.8915</v>
      </c>
      <c r="X24" s="14"/>
      <c r="Y24" s="7" t="str">
        <f t="shared" si="12"/>
        <v>Croatia</v>
      </c>
      <c r="Z24" s="49">
        <f t="shared" si="13"/>
        <v>4.764009645204742</v>
      </c>
      <c r="AA24" s="49">
        <f t="shared" si="1"/>
        <v>0</v>
      </c>
      <c r="AB24" s="49">
        <f t="shared" si="1"/>
        <v>0</v>
      </c>
      <c r="AC24" s="49">
        <f t="shared" si="1"/>
        <v>34.13019223726908</v>
      </c>
      <c r="AD24" s="49">
        <f t="shared" si="1"/>
        <v>27.86381096619044</v>
      </c>
      <c r="AE24" s="49">
        <f t="shared" si="1"/>
        <v>0</v>
      </c>
      <c r="AF24" s="49">
        <f t="shared" si="1"/>
        <v>28.817184436700593</v>
      </c>
      <c r="AG24" s="49">
        <f t="shared" si="1"/>
        <v>3.906601828334366</v>
      </c>
      <c r="AH24" s="49">
        <f t="shared" si="1"/>
        <v>0.5182008863007694</v>
      </c>
      <c r="AI24" s="47">
        <f t="shared" si="14"/>
        <v>66.75801284866426</v>
      </c>
    </row>
    <row r="25" spans="1:35" ht="12.75">
      <c r="A25" s="233" t="s">
        <v>22</v>
      </c>
      <c r="B25" s="220">
        <v>6538912.347</v>
      </c>
      <c r="C25" s="221">
        <v>231853.79</v>
      </c>
      <c r="D25" s="221">
        <v>0</v>
      </c>
      <c r="E25" s="221">
        <v>0</v>
      </c>
      <c r="F25" s="220">
        <v>2613837.888</v>
      </c>
      <c r="G25" s="220">
        <v>2240284.461</v>
      </c>
      <c r="H25" s="220">
        <v>1251087.656</v>
      </c>
      <c r="I25" s="220">
        <v>47805.232</v>
      </c>
      <c r="J25" s="221">
        <v>0</v>
      </c>
      <c r="K25" s="221">
        <v>154043.32</v>
      </c>
      <c r="L25" s="221">
        <v>0</v>
      </c>
      <c r="N25" s="7" t="str">
        <f t="shared" si="2"/>
        <v>Italy</v>
      </c>
      <c r="O25" s="49">
        <f t="shared" si="3"/>
        <v>231.85379</v>
      </c>
      <c r="P25" s="49">
        <f t="shared" si="4"/>
        <v>0</v>
      </c>
      <c r="Q25" s="49">
        <f t="shared" si="5"/>
        <v>0</v>
      </c>
      <c r="R25" s="49">
        <f t="shared" si="6"/>
        <v>2240.284461</v>
      </c>
      <c r="S25" s="49">
        <f t="shared" si="7"/>
        <v>2613.837888</v>
      </c>
      <c r="T25" s="49">
        <f t="shared" si="8"/>
        <v>0</v>
      </c>
      <c r="U25" s="49">
        <f t="shared" si="9"/>
        <v>1251.087656</v>
      </c>
      <c r="V25" s="49">
        <f t="shared" si="10"/>
        <v>154.04332</v>
      </c>
      <c r="W25" s="49">
        <f t="shared" si="11"/>
        <v>47.805232000000004</v>
      </c>
      <c r="X25" s="14"/>
      <c r="Y25" s="7" t="str">
        <f t="shared" si="12"/>
        <v>Italy</v>
      </c>
      <c r="Z25" s="49">
        <f t="shared" si="13"/>
        <v>3.545754671361708</v>
      </c>
      <c r="AA25" s="49">
        <f t="shared" si="1"/>
        <v>0</v>
      </c>
      <c r="AB25" s="49">
        <f t="shared" si="1"/>
        <v>0</v>
      </c>
      <c r="AC25" s="49">
        <f t="shared" si="1"/>
        <v>34.26081192276303</v>
      </c>
      <c r="AD25" s="49">
        <f t="shared" si="1"/>
        <v>39.973588102908394</v>
      </c>
      <c r="AE25" s="49">
        <f t="shared" si="1"/>
        <v>0</v>
      </c>
      <c r="AF25" s="49">
        <f t="shared" si="1"/>
        <v>19.132962633670854</v>
      </c>
      <c r="AG25" s="49">
        <f t="shared" si="1"/>
        <v>2.355794233435073</v>
      </c>
      <c r="AH25" s="49">
        <f t="shared" si="1"/>
        <v>0.7310884358609372</v>
      </c>
      <c r="AI25" s="47">
        <f t="shared" si="14"/>
        <v>77.78015469703314</v>
      </c>
    </row>
    <row r="26" spans="1:35" ht="12.75">
      <c r="A26" s="233" t="s">
        <v>23</v>
      </c>
      <c r="B26" s="222">
        <v>111454.104</v>
      </c>
      <c r="C26" s="222">
        <v>1679.098</v>
      </c>
      <c r="D26" s="223">
        <v>0</v>
      </c>
      <c r="E26" s="223">
        <v>0</v>
      </c>
      <c r="F26" s="223">
        <v>0</v>
      </c>
      <c r="G26" s="222">
        <v>95629.435</v>
      </c>
      <c r="H26" s="222">
        <v>12453.212</v>
      </c>
      <c r="I26" s="223">
        <v>1692.36</v>
      </c>
      <c r="J26" s="223">
        <v>0</v>
      </c>
      <c r="K26" s="223">
        <v>0</v>
      </c>
      <c r="L26" s="223">
        <v>0</v>
      </c>
      <c r="N26" s="7" t="str">
        <f t="shared" si="2"/>
        <v>Cyprus</v>
      </c>
      <c r="O26" s="49">
        <f t="shared" si="3"/>
        <v>1.679098</v>
      </c>
      <c r="P26" s="49">
        <f t="shared" si="4"/>
        <v>0</v>
      </c>
      <c r="Q26" s="49">
        <f t="shared" si="5"/>
        <v>0</v>
      </c>
      <c r="R26" s="49">
        <f t="shared" si="6"/>
        <v>95.629435</v>
      </c>
      <c r="S26" s="49">
        <f t="shared" si="7"/>
        <v>0</v>
      </c>
      <c r="T26" s="49">
        <f t="shared" si="8"/>
        <v>0</v>
      </c>
      <c r="U26" s="49">
        <f t="shared" si="9"/>
        <v>12.453211999999999</v>
      </c>
      <c r="V26" s="49">
        <f t="shared" si="10"/>
        <v>0</v>
      </c>
      <c r="W26" s="49">
        <f t="shared" si="11"/>
        <v>1.6923599999999999</v>
      </c>
      <c r="X26" s="14"/>
      <c r="Y26" s="7" t="str">
        <f t="shared" si="12"/>
        <v>Cyprus</v>
      </c>
      <c r="Z26" s="49">
        <f t="shared" si="13"/>
        <v>1.506537614801515</v>
      </c>
      <c r="AA26" s="49">
        <f t="shared" si="1"/>
        <v>0</v>
      </c>
      <c r="AB26" s="49">
        <f t="shared" si="1"/>
        <v>0</v>
      </c>
      <c r="AC26" s="49">
        <f t="shared" si="1"/>
        <v>85.8016273676203</v>
      </c>
      <c r="AD26" s="49">
        <f t="shared" si="1"/>
        <v>0</v>
      </c>
      <c r="AE26" s="49">
        <f t="shared" si="1"/>
        <v>0</v>
      </c>
      <c r="AF26" s="49">
        <f t="shared" si="1"/>
        <v>11.173399231669388</v>
      </c>
      <c r="AG26" s="49">
        <f t="shared" si="1"/>
        <v>0</v>
      </c>
      <c r="AH26" s="49">
        <f t="shared" si="1"/>
        <v>1.5184366831390972</v>
      </c>
      <c r="AI26" s="47">
        <f t="shared" si="14"/>
        <v>87.30816498242181</v>
      </c>
    </row>
    <row r="27" spans="1:35" ht="12.75">
      <c r="A27" s="233" t="s">
        <v>24</v>
      </c>
      <c r="B27" s="220">
        <v>200454.216</v>
      </c>
      <c r="C27" s="221">
        <v>718.69</v>
      </c>
      <c r="D27" s="220">
        <v>40.876</v>
      </c>
      <c r="E27" s="221">
        <v>0</v>
      </c>
      <c r="F27" s="220">
        <v>40364.917</v>
      </c>
      <c r="G27" s="220">
        <v>71278.149</v>
      </c>
      <c r="H27" s="220">
        <v>79688.571</v>
      </c>
      <c r="I27" s="220">
        <v>1981.528</v>
      </c>
      <c r="J27" s="221">
        <v>0</v>
      </c>
      <c r="K27" s="220">
        <v>6381.486</v>
      </c>
      <c r="L27" s="221">
        <v>0</v>
      </c>
      <c r="N27" s="7" t="str">
        <f t="shared" si="2"/>
        <v>Latvia</v>
      </c>
      <c r="O27" s="49">
        <f t="shared" si="3"/>
        <v>0.71869</v>
      </c>
      <c r="P27" s="49">
        <f t="shared" si="4"/>
        <v>0.040875999999999996</v>
      </c>
      <c r="Q27" s="49">
        <f t="shared" si="5"/>
        <v>0</v>
      </c>
      <c r="R27" s="49">
        <f t="shared" si="6"/>
        <v>71.278149</v>
      </c>
      <c r="S27" s="49">
        <f t="shared" si="7"/>
        <v>40.364917</v>
      </c>
      <c r="T27" s="49">
        <f t="shared" si="8"/>
        <v>0</v>
      </c>
      <c r="U27" s="49">
        <f t="shared" si="9"/>
        <v>79.688571</v>
      </c>
      <c r="V27" s="49">
        <f t="shared" si="10"/>
        <v>6.381486</v>
      </c>
      <c r="W27" s="49">
        <f t="shared" si="11"/>
        <v>1.981528</v>
      </c>
      <c r="X27" s="14"/>
      <c r="Y27" s="7" t="str">
        <f t="shared" si="12"/>
        <v>Latvia</v>
      </c>
      <c r="Z27" s="49">
        <f t="shared" si="13"/>
        <v>0.35853074798885753</v>
      </c>
      <c r="AA27" s="49">
        <f t="shared" si="1"/>
        <v>0.020391688843301756</v>
      </c>
      <c r="AB27" s="49">
        <f t="shared" si="1"/>
        <v>0</v>
      </c>
      <c r="AC27" s="49">
        <f t="shared" si="1"/>
        <v>35.55831871353607</v>
      </c>
      <c r="AD27" s="49">
        <f t="shared" si="1"/>
        <v>20.136726383445087</v>
      </c>
      <c r="AE27" s="49">
        <f t="shared" si="1"/>
        <v>0</v>
      </c>
      <c r="AF27" s="49">
        <f t="shared" si="1"/>
        <v>39.75400098344652</v>
      </c>
      <c r="AG27" s="49">
        <f t="shared" si="1"/>
        <v>3.183512987324747</v>
      </c>
      <c r="AH27" s="49">
        <f t="shared" si="1"/>
        <v>0.988518994282465</v>
      </c>
      <c r="AI27" s="47">
        <f t="shared" si="14"/>
        <v>56.05357584497001</v>
      </c>
    </row>
    <row r="28" spans="1:35" ht="12.75">
      <c r="A28" s="233" t="s">
        <v>25</v>
      </c>
      <c r="B28" s="223">
        <v>340656.49</v>
      </c>
      <c r="C28" s="222">
        <v>6703.576</v>
      </c>
      <c r="D28" s="222">
        <v>916.796</v>
      </c>
      <c r="E28" s="223">
        <v>0</v>
      </c>
      <c r="F28" s="222">
        <v>78556.059</v>
      </c>
      <c r="G28" s="222">
        <v>129600.618</v>
      </c>
      <c r="H28" s="223">
        <v>78475.12</v>
      </c>
      <c r="I28" s="223">
        <v>3798</v>
      </c>
      <c r="J28" s="223">
        <v>0</v>
      </c>
      <c r="K28" s="223">
        <v>32557.32</v>
      </c>
      <c r="L28" s="223">
        <v>10049</v>
      </c>
      <c r="N28" s="7" t="str">
        <f t="shared" si="2"/>
        <v>Lithuania</v>
      </c>
      <c r="O28" s="49">
        <f t="shared" si="3"/>
        <v>6.703576</v>
      </c>
      <c r="P28" s="49">
        <f t="shared" si="4"/>
        <v>0.916796</v>
      </c>
      <c r="Q28" s="49">
        <f t="shared" si="5"/>
        <v>0</v>
      </c>
      <c r="R28" s="49">
        <f t="shared" si="6"/>
        <v>129.600618</v>
      </c>
      <c r="S28" s="49">
        <f t="shared" si="7"/>
        <v>78.55605899999999</v>
      </c>
      <c r="T28" s="49">
        <f t="shared" si="8"/>
        <v>0</v>
      </c>
      <c r="U28" s="49">
        <f t="shared" si="9"/>
        <v>78.47511999999999</v>
      </c>
      <c r="V28" s="49">
        <f t="shared" si="10"/>
        <v>32.55732</v>
      </c>
      <c r="W28" s="49">
        <f t="shared" si="11"/>
        <v>3.798</v>
      </c>
      <c r="X28" s="14"/>
      <c r="Y28" s="7" t="str">
        <f t="shared" si="12"/>
        <v>Lithuania</v>
      </c>
      <c r="Z28" s="49">
        <f>O28/($B28/1000)*100</f>
        <v>1.967840389595983</v>
      </c>
      <c r="AA28" s="49">
        <f t="shared" si="1"/>
        <v>0.26912623916250655</v>
      </c>
      <c r="AB28" s="49">
        <f t="shared" si="1"/>
        <v>0</v>
      </c>
      <c r="AC28" s="49">
        <f t="shared" si="1"/>
        <v>38.04437073839398</v>
      </c>
      <c r="AD28" s="49">
        <f t="shared" si="1"/>
        <v>23.06019738534851</v>
      </c>
      <c r="AE28" s="49">
        <f t="shared" si="1"/>
        <v>0</v>
      </c>
      <c r="AF28" s="49">
        <f t="shared" si="1"/>
        <v>23.03643767362248</v>
      </c>
      <c r="AG28" s="49">
        <f t="shared" si="1"/>
        <v>9.557228749700322</v>
      </c>
      <c r="AH28" s="49">
        <f t="shared" si="1"/>
        <v>1.1149061037997545</v>
      </c>
      <c r="AI28" s="47">
        <f t="shared" si="14"/>
        <v>63.07240851333847</v>
      </c>
    </row>
    <row r="29" spans="1:35" ht="12.75">
      <c r="A29" s="233" t="s">
        <v>26</v>
      </c>
      <c r="B29" s="220">
        <v>176950.173</v>
      </c>
      <c r="C29" s="220">
        <v>1761.966</v>
      </c>
      <c r="D29" s="221">
        <v>0</v>
      </c>
      <c r="E29" s="221">
        <v>0</v>
      </c>
      <c r="F29" s="220">
        <v>28043.306</v>
      </c>
      <c r="G29" s="220">
        <v>107753.002</v>
      </c>
      <c r="H29" s="220">
        <v>17055.459</v>
      </c>
      <c r="I29" s="220">
        <v>1739.644</v>
      </c>
      <c r="J29" s="221">
        <v>0</v>
      </c>
      <c r="K29" s="220">
        <v>20596.795</v>
      </c>
      <c r="L29" s="221">
        <v>0</v>
      </c>
      <c r="N29" s="7" t="str">
        <f t="shared" si="2"/>
        <v>Luxembourg</v>
      </c>
      <c r="O29" s="49">
        <f t="shared" si="3"/>
        <v>1.761966</v>
      </c>
      <c r="P29" s="49">
        <f t="shared" si="4"/>
        <v>0</v>
      </c>
      <c r="Q29" s="49">
        <f t="shared" si="5"/>
        <v>0</v>
      </c>
      <c r="R29" s="49">
        <f t="shared" si="6"/>
        <v>107.753002</v>
      </c>
      <c r="S29" s="49">
        <f t="shared" si="7"/>
        <v>28.043306</v>
      </c>
      <c r="T29" s="49">
        <f t="shared" si="8"/>
        <v>0</v>
      </c>
      <c r="U29" s="49">
        <f t="shared" si="9"/>
        <v>17.055459</v>
      </c>
      <c r="V29" s="49">
        <f t="shared" si="10"/>
        <v>20.596794999999997</v>
      </c>
      <c r="W29" s="49">
        <f t="shared" si="11"/>
        <v>1.739644</v>
      </c>
      <c r="X29" s="14"/>
      <c r="Y29" s="7" t="str">
        <f t="shared" si="12"/>
        <v>Luxembourg</v>
      </c>
      <c r="Z29" s="49">
        <f t="shared" si="13"/>
        <v>0.9957413265710681</v>
      </c>
      <c r="AA29" s="49">
        <f aca="true" t="shared" si="15" ref="AA29:AA53">P29/($B29/1000)*100</f>
        <v>0</v>
      </c>
      <c r="AB29" s="49">
        <f aca="true" t="shared" si="16" ref="AB29:AB53">Q29/($B29/1000)*100</f>
        <v>0</v>
      </c>
      <c r="AC29" s="49">
        <f aca="true" t="shared" si="17" ref="AC29:AC53">R29/($B29/1000)*100</f>
        <v>60.894544590244614</v>
      </c>
      <c r="AD29" s="49">
        <f aca="true" t="shared" si="18" ref="AD29:AD53">S29/($B29/1000)*100</f>
        <v>15.848137091112083</v>
      </c>
      <c r="AE29" s="49">
        <f aca="true" t="shared" si="19" ref="AE29:AE53">T29/($B29/1000)*100</f>
        <v>0</v>
      </c>
      <c r="AF29" s="49">
        <f aca="true" t="shared" si="20" ref="AF29:AF53">U29/($B29/1000)*100</f>
        <v>9.63856588035096</v>
      </c>
      <c r="AG29" s="49">
        <f aca="true" t="shared" si="21" ref="AG29:AG53">V29/($B29/1000)*100</f>
        <v>11.639884070641738</v>
      </c>
      <c r="AH29" s="49">
        <f aca="true" t="shared" si="22" ref="AH29:AH53">W29/($B29/1000)*100</f>
        <v>0.9831264759486841</v>
      </c>
      <c r="AI29" s="47">
        <f t="shared" si="14"/>
        <v>77.73842300792776</v>
      </c>
    </row>
    <row r="30" spans="1:35" ht="12.75">
      <c r="A30" s="233" t="s">
        <v>27</v>
      </c>
      <c r="B30" s="222">
        <v>1146392.555</v>
      </c>
      <c r="C30" s="222">
        <v>57438.706</v>
      </c>
      <c r="D30" s="223">
        <v>0</v>
      </c>
      <c r="E30" s="223">
        <v>0</v>
      </c>
      <c r="F30" s="223">
        <v>389174.4</v>
      </c>
      <c r="G30" s="222">
        <v>338900.637</v>
      </c>
      <c r="H30" s="223">
        <v>135812.9</v>
      </c>
      <c r="I30" s="223">
        <v>10256</v>
      </c>
      <c r="J30" s="222">
        <v>168895.512</v>
      </c>
      <c r="K30" s="223">
        <v>45914.4</v>
      </c>
      <c r="L30" s="223">
        <v>0</v>
      </c>
      <c r="N30" s="7" t="str">
        <f t="shared" si="2"/>
        <v>Hungary</v>
      </c>
      <c r="O30" s="49">
        <f t="shared" si="3"/>
        <v>57.438705999999996</v>
      </c>
      <c r="P30" s="49">
        <f t="shared" si="4"/>
        <v>0</v>
      </c>
      <c r="Q30" s="49">
        <f t="shared" si="5"/>
        <v>0</v>
      </c>
      <c r="R30" s="49">
        <f t="shared" si="6"/>
        <v>338.90063699999996</v>
      </c>
      <c r="S30" s="49">
        <f t="shared" si="7"/>
        <v>389.17440000000005</v>
      </c>
      <c r="T30" s="49">
        <f t="shared" si="8"/>
        <v>168.895512</v>
      </c>
      <c r="U30" s="49">
        <f t="shared" si="9"/>
        <v>135.81289999999998</v>
      </c>
      <c r="V30" s="49">
        <f t="shared" si="10"/>
        <v>45.9144</v>
      </c>
      <c r="W30" s="49">
        <f t="shared" si="11"/>
        <v>10.256</v>
      </c>
      <c r="X30" s="14"/>
      <c r="Y30" s="7" t="str">
        <f t="shared" si="12"/>
        <v>Hungary</v>
      </c>
      <c r="Z30" s="49">
        <f t="shared" si="13"/>
        <v>5.010387214177259</v>
      </c>
      <c r="AA30" s="49">
        <f t="shared" si="15"/>
        <v>0</v>
      </c>
      <c r="AB30" s="49">
        <f t="shared" si="16"/>
        <v>0</v>
      </c>
      <c r="AC30" s="49">
        <f t="shared" si="17"/>
        <v>29.562355017213104</v>
      </c>
      <c r="AD30" s="49">
        <f t="shared" si="18"/>
        <v>33.947743144581054</v>
      </c>
      <c r="AE30" s="49">
        <f t="shared" si="19"/>
        <v>14.732781651744068</v>
      </c>
      <c r="AF30" s="49">
        <f t="shared" si="20"/>
        <v>11.846980286783177</v>
      </c>
      <c r="AG30" s="49">
        <f t="shared" si="21"/>
        <v>4.005120218178668</v>
      </c>
      <c r="AH30" s="49">
        <f t="shared" si="22"/>
        <v>0.8946324673226791</v>
      </c>
      <c r="AI30" s="47">
        <f t="shared" si="14"/>
        <v>68.52048537597142</v>
      </c>
    </row>
    <row r="31" spans="1:35" ht="12.75">
      <c r="A31" s="233" t="s">
        <v>28</v>
      </c>
      <c r="B31" s="220">
        <v>114646.478</v>
      </c>
      <c r="C31" s="221">
        <v>0</v>
      </c>
      <c r="D31" s="221">
        <v>0</v>
      </c>
      <c r="E31" s="221">
        <v>0</v>
      </c>
      <c r="F31" s="220">
        <v>13360.794</v>
      </c>
      <c r="G31" s="220">
        <v>97042.244</v>
      </c>
      <c r="H31" s="220">
        <v>2402.533</v>
      </c>
      <c r="I31" s="221">
        <v>0</v>
      </c>
      <c r="J31" s="221">
        <v>0</v>
      </c>
      <c r="K31" s="220">
        <v>1840.907</v>
      </c>
      <c r="L31" s="221">
        <v>0</v>
      </c>
      <c r="N31" s="7" t="str">
        <f t="shared" si="2"/>
        <v>Malta</v>
      </c>
      <c r="O31" s="49">
        <f t="shared" si="3"/>
        <v>0</v>
      </c>
      <c r="P31" s="49">
        <f t="shared" si="4"/>
        <v>0</v>
      </c>
      <c r="Q31" s="49">
        <f t="shared" si="5"/>
        <v>0</v>
      </c>
      <c r="R31" s="49">
        <f t="shared" si="6"/>
        <v>97.04224400000001</v>
      </c>
      <c r="S31" s="49">
        <f t="shared" si="7"/>
        <v>13.360794</v>
      </c>
      <c r="T31" s="49">
        <f t="shared" si="8"/>
        <v>0</v>
      </c>
      <c r="U31" s="49">
        <f t="shared" si="9"/>
        <v>2.402533</v>
      </c>
      <c r="V31" s="49">
        <f t="shared" si="10"/>
        <v>1.8409069999999998</v>
      </c>
      <c r="W31" s="49">
        <f t="shared" si="11"/>
        <v>0</v>
      </c>
      <c r="X31" s="14"/>
      <c r="Y31" s="7" t="str">
        <f t="shared" si="12"/>
        <v>Malta</v>
      </c>
      <c r="Z31" s="49">
        <f t="shared" si="13"/>
        <v>0</v>
      </c>
      <c r="AA31" s="49">
        <f t="shared" si="15"/>
        <v>0</v>
      </c>
      <c r="AB31" s="49">
        <f t="shared" si="16"/>
        <v>0</v>
      </c>
      <c r="AC31" s="49">
        <f t="shared" si="17"/>
        <v>84.64476684578135</v>
      </c>
      <c r="AD31" s="49">
        <f t="shared" si="18"/>
        <v>11.65390706550968</v>
      </c>
      <c r="AE31" s="49">
        <f t="shared" si="19"/>
        <v>0</v>
      </c>
      <c r="AF31" s="49">
        <f t="shared" si="20"/>
        <v>2.09560122727887</v>
      </c>
      <c r="AG31" s="49">
        <f t="shared" si="21"/>
        <v>1.6057248614301085</v>
      </c>
      <c r="AH31" s="49">
        <f t="shared" si="22"/>
        <v>0</v>
      </c>
      <c r="AI31" s="47">
        <f t="shared" si="14"/>
        <v>96.29867391129103</v>
      </c>
    </row>
    <row r="32" spans="1:35" ht="12.75">
      <c r="A32" s="233" t="s">
        <v>29</v>
      </c>
      <c r="B32" s="222">
        <v>3591101.471</v>
      </c>
      <c r="C32" s="222">
        <v>237236.155</v>
      </c>
      <c r="D32" s="223">
        <v>0</v>
      </c>
      <c r="E32" s="223">
        <v>0</v>
      </c>
      <c r="F32" s="222">
        <v>1267036.661</v>
      </c>
      <c r="G32" s="222">
        <v>1658564.744</v>
      </c>
      <c r="H32" s="222">
        <v>340115.766</v>
      </c>
      <c r="I32" s="222">
        <v>37538.654</v>
      </c>
      <c r="J32" s="222">
        <v>37280.523</v>
      </c>
      <c r="K32" s="223">
        <v>910.62</v>
      </c>
      <c r="L32" s="222">
        <v>12418.348</v>
      </c>
      <c r="N32" s="7" t="str">
        <f t="shared" si="2"/>
        <v>Netherlands</v>
      </c>
      <c r="O32" s="49">
        <f t="shared" si="3"/>
        <v>237.236155</v>
      </c>
      <c r="P32" s="49">
        <f t="shared" si="4"/>
        <v>0</v>
      </c>
      <c r="Q32" s="49">
        <f t="shared" si="5"/>
        <v>0</v>
      </c>
      <c r="R32" s="49">
        <f t="shared" si="6"/>
        <v>1658.564744</v>
      </c>
      <c r="S32" s="49">
        <f t="shared" si="7"/>
        <v>1267.036661</v>
      </c>
      <c r="T32" s="49">
        <f t="shared" si="8"/>
        <v>37.280523</v>
      </c>
      <c r="U32" s="49">
        <f t="shared" si="9"/>
        <v>340.115766</v>
      </c>
      <c r="V32" s="49">
        <f t="shared" si="10"/>
        <v>0.91062</v>
      </c>
      <c r="W32" s="49">
        <f t="shared" si="11"/>
        <v>37.538654</v>
      </c>
      <c r="X32" s="14"/>
      <c r="Y32" s="7" t="str">
        <f t="shared" si="12"/>
        <v>Netherlands</v>
      </c>
      <c r="Z32" s="49">
        <f t="shared" si="13"/>
        <v>6.606222545249822</v>
      </c>
      <c r="AA32" s="49">
        <f t="shared" si="15"/>
        <v>0</v>
      </c>
      <c r="AB32" s="49">
        <f t="shared" si="16"/>
        <v>0</v>
      </c>
      <c r="AC32" s="49">
        <f t="shared" si="17"/>
        <v>46.185404600615364</v>
      </c>
      <c r="AD32" s="49">
        <f t="shared" si="18"/>
        <v>35.28267500186157</v>
      </c>
      <c r="AE32" s="49">
        <f t="shared" si="19"/>
        <v>1.0381361624298142</v>
      </c>
      <c r="AF32" s="49">
        <f t="shared" si="20"/>
        <v>9.47107088860091</v>
      </c>
      <c r="AG32" s="49">
        <f t="shared" si="21"/>
        <v>0.025357679457228572</v>
      </c>
      <c r="AH32" s="49">
        <f t="shared" si="22"/>
        <v>1.0453242355623762</v>
      </c>
      <c r="AI32" s="47">
        <f t="shared" si="14"/>
        <v>88.07430214772675</v>
      </c>
    </row>
    <row r="33" spans="1:35" ht="12.75">
      <c r="A33" s="233" t="s">
        <v>30</v>
      </c>
      <c r="B33" s="220">
        <v>1429395.843</v>
      </c>
      <c r="C33" s="220">
        <v>106178.183</v>
      </c>
      <c r="D33" s="221">
        <v>0</v>
      </c>
      <c r="E33" s="221">
        <v>0</v>
      </c>
      <c r="F33" s="221">
        <v>323716.09</v>
      </c>
      <c r="G33" s="220">
        <v>495707.295</v>
      </c>
      <c r="H33" s="220">
        <v>448012.219</v>
      </c>
      <c r="I33" s="220">
        <v>28457.375</v>
      </c>
      <c r="J33" s="221">
        <v>0</v>
      </c>
      <c r="K33" s="220">
        <v>27155.358</v>
      </c>
      <c r="L33" s="220">
        <v>169.322</v>
      </c>
      <c r="N33" s="7" t="str">
        <f t="shared" si="2"/>
        <v>Austria</v>
      </c>
      <c r="O33" s="49">
        <f t="shared" si="3"/>
        <v>106.178183</v>
      </c>
      <c r="P33" s="49">
        <f t="shared" si="4"/>
        <v>0</v>
      </c>
      <c r="Q33" s="49">
        <f t="shared" si="5"/>
        <v>0</v>
      </c>
      <c r="R33" s="49">
        <f t="shared" si="6"/>
        <v>495.707295</v>
      </c>
      <c r="S33" s="49">
        <f t="shared" si="7"/>
        <v>323.71609</v>
      </c>
      <c r="T33" s="49">
        <f t="shared" si="8"/>
        <v>0</v>
      </c>
      <c r="U33" s="49">
        <f t="shared" si="9"/>
        <v>448.01221899999996</v>
      </c>
      <c r="V33" s="49">
        <f t="shared" si="10"/>
        <v>27.155358</v>
      </c>
      <c r="W33" s="49">
        <f t="shared" si="11"/>
        <v>28.457375</v>
      </c>
      <c r="X33" s="14"/>
      <c r="Y33" s="7" t="str">
        <f t="shared" si="12"/>
        <v>Austria</v>
      </c>
      <c r="Z33" s="49">
        <f t="shared" si="13"/>
        <v>7.428186077353802</v>
      </c>
      <c r="AA33" s="49">
        <f t="shared" si="15"/>
        <v>0</v>
      </c>
      <c r="AB33" s="49">
        <f t="shared" si="16"/>
        <v>0</v>
      </c>
      <c r="AC33" s="49">
        <f t="shared" si="17"/>
        <v>34.67949745534554</v>
      </c>
      <c r="AD33" s="49">
        <f t="shared" si="18"/>
        <v>22.64705690766445</v>
      </c>
      <c r="AE33" s="49">
        <f t="shared" si="19"/>
        <v>0</v>
      </c>
      <c r="AF33" s="49">
        <f t="shared" si="20"/>
        <v>31.342767729036968</v>
      </c>
      <c r="AG33" s="49">
        <f t="shared" si="21"/>
        <v>1.899778716510511</v>
      </c>
      <c r="AH33" s="49">
        <f t="shared" si="22"/>
        <v>1.990867340167576</v>
      </c>
      <c r="AI33" s="47">
        <f t="shared" si="14"/>
        <v>64.75474044036379</v>
      </c>
    </row>
    <row r="34" spans="1:35" ht="12.75">
      <c r="A34" s="233" t="s">
        <v>31</v>
      </c>
      <c r="B34" s="222">
        <v>4603150.668</v>
      </c>
      <c r="C34" s="222">
        <v>1922326.707</v>
      </c>
      <c r="D34" s="223">
        <v>0</v>
      </c>
      <c r="E34" s="223">
        <v>0</v>
      </c>
      <c r="F34" s="222">
        <v>763282.224</v>
      </c>
      <c r="G34" s="222">
        <v>1324040.376</v>
      </c>
      <c r="H34" s="222">
        <v>547710.906</v>
      </c>
      <c r="I34" s="222">
        <v>41216.556</v>
      </c>
      <c r="J34" s="223">
        <v>0</v>
      </c>
      <c r="K34" s="222">
        <v>3195.979</v>
      </c>
      <c r="L34" s="223">
        <v>1377.92</v>
      </c>
      <c r="N34" s="7" t="str">
        <f t="shared" si="2"/>
        <v>Poland</v>
      </c>
      <c r="O34" s="49">
        <f t="shared" si="3"/>
        <v>1922.326707</v>
      </c>
      <c r="P34" s="49">
        <f t="shared" si="4"/>
        <v>0</v>
      </c>
      <c r="Q34" s="49">
        <f t="shared" si="5"/>
        <v>0</v>
      </c>
      <c r="R34" s="49">
        <f t="shared" si="6"/>
        <v>1324.040376</v>
      </c>
      <c r="S34" s="49">
        <f t="shared" si="7"/>
        <v>763.282224</v>
      </c>
      <c r="T34" s="49">
        <f t="shared" si="8"/>
        <v>0</v>
      </c>
      <c r="U34" s="49">
        <f t="shared" si="9"/>
        <v>547.7109059999999</v>
      </c>
      <c r="V34" s="49">
        <f t="shared" si="10"/>
        <v>3.195979</v>
      </c>
      <c r="W34" s="49">
        <f t="shared" si="11"/>
        <v>41.216556</v>
      </c>
      <c r="X34" s="14"/>
      <c r="Y34" s="7" t="str">
        <f t="shared" si="12"/>
        <v>Poland</v>
      </c>
      <c r="Z34" s="49">
        <f t="shared" si="13"/>
        <v>41.761107677042915</v>
      </c>
      <c r="AA34" s="49">
        <f t="shared" si="15"/>
        <v>0</v>
      </c>
      <c r="AB34" s="49">
        <f t="shared" si="16"/>
        <v>0</v>
      </c>
      <c r="AC34" s="49">
        <f t="shared" si="17"/>
        <v>28.763785317834834</v>
      </c>
      <c r="AD34" s="49">
        <f t="shared" si="18"/>
        <v>16.581734534699358</v>
      </c>
      <c r="AE34" s="49">
        <f t="shared" si="19"/>
        <v>0</v>
      </c>
      <c r="AF34" s="49">
        <f t="shared" si="20"/>
        <v>11.898609137596884</v>
      </c>
      <c r="AG34" s="49">
        <f t="shared" si="21"/>
        <v>0.06943024963787695</v>
      </c>
      <c r="AH34" s="49">
        <f t="shared" si="22"/>
        <v>0.8953988034006278</v>
      </c>
      <c r="AI34" s="47">
        <f t="shared" si="14"/>
        <v>87.10662752957711</v>
      </c>
    </row>
    <row r="35" spans="1:35" ht="12.75">
      <c r="A35" s="233" t="s">
        <v>32</v>
      </c>
      <c r="B35" s="220">
        <v>929609.056</v>
      </c>
      <c r="C35" s="220">
        <v>8189.285</v>
      </c>
      <c r="D35" s="221">
        <v>0</v>
      </c>
      <c r="E35" s="221">
        <v>0</v>
      </c>
      <c r="F35" s="220">
        <v>208198.979</v>
      </c>
      <c r="G35" s="220">
        <v>410423.137</v>
      </c>
      <c r="H35" s="220">
        <v>277871.659</v>
      </c>
      <c r="I35" s="221">
        <v>7815.25</v>
      </c>
      <c r="J35" s="221">
        <v>0</v>
      </c>
      <c r="K35" s="220">
        <v>17110.746</v>
      </c>
      <c r="L35" s="221">
        <v>0</v>
      </c>
      <c r="N35" s="8" t="str">
        <f t="shared" si="2"/>
        <v>Portugal</v>
      </c>
      <c r="O35" s="50">
        <f t="shared" si="3"/>
        <v>8.189285</v>
      </c>
      <c r="P35" s="50">
        <f t="shared" si="4"/>
        <v>0</v>
      </c>
      <c r="Q35" s="50">
        <f t="shared" si="5"/>
        <v>0</v>
      </c>
      <c r="R35" s="50">
        <f t="shared" si="6"/>
        <v>410.423137</v>
      </c>
      <c r="S35" s="50">
        <f t="shared" si="7"/>
        <v>208.19897899999998</v>
      </c>
      <c r="T35" s="50">
        <f t="shared" si="8"/>
        <v>0</v>
      </c>
      <c r="U35" s="50">
        <f t="shared" si="9"/>
        <v>277.87165899999997</v>
      </c>
      <c r="V35" s="50">
        <f t="shared" si="10"/>
        <v>17.110746</v>
      </c>
      <c r="W35" s="50">
        <f t="shared" si="11"/>
        <v>7.81525</v>
      </c>
      <c r="X35" s="14"/>
      <c r="Y35" s="8" t="str">
        <f t="shared" si="12"/>
        <v>Portugal</v>
      </c>
      <c r="Z35" s="49">
        <f t="shared" si="13"/>
        <v>0.8809385996342961</v>
      </c>
      <c r="AA35" s="49">
        <f t="shared" si="15"/>
        <v>0</v>
      </c>
      <c r="AB35" s="49">
        <f t="shared" si="16"/>
        <v>0</v>
      </c>
      <c r="AC35" s="49">
        <f t="shared" si="17"/>
        <v>44.15007947168708</v>
      </c>
      <c r="AD35" s="49">
        <f t="shared" si="18"/>
        <v>22.39640176224789</v>
      </c>
      <c r="AE35" s="49">
        <f t="shared" si="19"/>
        <v>0</v>
      </c>
      <c r="AF35" s="49">
        <f t="shared" si="20"/>
        <v>29.891238387419495</v>
      </c>
      <c r="AG35" s="49">
        <f t="shared" si="21"/>
        <v>1.840638910471199</v>
      </c>
      <c r="AH35" s="49">
        <f t="shared" si="22"/>
        <v>0.8407028685400414</v>
      </c>
      <c r="AI35" s="47">
        <f t="shared" si="14"/>
        <v>67.42741983356927</v>
      </c>
    </row>
    <row r="36" spans="1:35" ht="12.75">
      <c r="A36" s="233" t="s">
        <v>33</v>
      </c>
      <c r="B36" s="222">
        <v>1437374.445</v>
      </c>
      <c r="C36" s="222">
        <v>169338.436</v>
      </c>
      <c r="D36" s="223">
        <v>743.37</v>
      </c>
      <c r="E36" s="223">
        <v>0</v>
      </c>
      <c r="F36" s="222">
        <v>416482.444</v>
      </c>
      <c r="G36" s="223">
        <v>441731.15</v>
      </c>
      <c r="H36" s="222">
        <v>267798.389</v>
      </c>
      <c r="I36" s="222">
        <v>13372.138</v>
      </c>
      <c r="J36" s="222">
        <v>119993.688</v>
      </c>
      <c r="K36" s="223">
        <v>7914.83</v>
      </c>
      <c r="L36" s="223">
        <v>0</v>
      </c>
      <c r="N36" s="7" t="str">
        <f t="shared" si="2"/>
        <v>Romania</v>
      </c>
      <c r="O36" s="49">
        <f t="shared" si="3"/>
        <v>169.33843599999997</v>
      </c>
      <c r="P36" s="49">
        <f t="shared" si="4"/>
        <v>0.74337</v>
      </c>
      <c r="Q36" s="49">
        <f t="shared" si="5"/>
        <v>0</v>
      </c>
      <c r="R36" s="49">
        <f t="shared" si="6"/>
        <v>441.73115</v>
      </c>
      <c r="S36" s="49">
        <f t="shared" si="7"/>
        <v>416.48244400000004</v>
      </c>
      <c r="T36" s="49">
        <f t="shared" si="8"/>
        <v>119.99368799999999</v>
      </c>
      <c r="U36" s="49">
        <f t="shared" si="9"/>
        <v>267.79838900000004</v>
      </c>
      <c r="V36" s="49">
        <f t="shared" si="10"/>
        <v>7.91483</v>
      </c>
      <c r="W36" s="49">
        <f t="shared" si="11"/>
        <v>13.372138000000001</v>
      </c>
      <c r="X36" s="14"/>
      <c r="Y36" s="7" t="str">
        <f t="shared" si="12"/>
        <v>Romania</v>
      </c>
      <c r="Z36" s="49">
        <f t="shared" si="13"/>
        <v>11.781094104535853</v>
      </c>
      <c r="AA36" s="49">
        <f t="shared" si="15"/>
        <v>0.05171721276845157</v>
      </c>
      <c r="AB36" s="49">
        <f t="shared" si="16"/>
        <v>0</v>
      </c>
      <c r="AC36" s="49">
        <f t="shared" si="17"/>
        <v>30.73180767451309</v>
      </c>
      <c r="AD36" s="49">
        <f t="shared" si="18"/>
        <v>28.975222528044874</v>
      </c>
      <c r="AE36" s="49">
        <f t="shared" si="19"/>
        <v>8.348116137545494</v>
      </c>
      <c r="AF36" s="49">
        <f t="shared" si="20"/>
        <v>18.6310804349941</v>
      </c>
      <c r="AG36" s="49">
        <f t="shared" si="21"/>
        <v>0.5506449643328674</v>
      </c>
      <c r="AH36" s="49">
        <f t="shared" si="22"/>
        <v>0.9303169432652603</v>
      </c>
      <c r="AI36" s="47">
        <f t="shared" si="14"/>
        <v>71.48812430709381</v>
      </c>
    </row>
    <row r="37" spans="1:35" ht="12.75">
      <c r="A37" s="233" t="s">
        <v>34</v>
      </c>
      <c r="B37" s="220">
        <v>277615.742</v>
      </c>
      <c r="C37" s="220">
        <v>39155.598</v>
      </c>
      <c r="D37" s="221">
        <v>0</v>
      </c>
      <c r="E37" s="221">
        <v>0</v>
      </c>
      <c r="F37" s="220">
        <v>32457.005</v>
      </c>
      <c r="G37" s="220">
        <v>95375.031</v>
      </c>
      <c r="H37" s="220">
        <v>52685.973</v>
      </c>
      <c r="I37" s="220">
        <v>2291.557</v>
      </c>
      <c r="J37" s="220">
        <v>56624.086</v>
      </c>
      <c r="K37" s="220">
        <v>-973.508</v>
      </c>
      <c r="L37" s="221">
        <v>0</v>
      </c>
      <c r="N37" s="7" t="str">
        <f t="shared" si="2"/>
        <v>Slovenia</v>
      </c>
      <c r="O37" s="49">
        <f t="shared" si="3"/>
        <v>39.155598</v>
      </c>
      <c r="P37" s="49">
        <f t="shared" si="4"/>
        <v>0</v>
      </c>
      <c r="Q37" s="49">
        <f t="shared" si="5"/>
        <v>0</v>
      </c>
      <c r="R37" s="49">
        <f t="shared" si="6"/>
        <v>95.375031</v>
      </c>
      <c r="S37" s="49">
        <f t="shared" si="7"/>
        <v>32.457005</v>
      </c>
      <c r="T37" s="49">
        <f t="shared" si="8"/>
        <v>56.624086000000005</v>
      </c>
      <c r="U37" s="49">
        <f t="shared" si="9"/>
        <v>52.685973</v>
      </c>
      <c r="V37" s="49">
        <f t="shared" si="10"/>
        <v>0</v>
      </c>
      <c r="W37" s="49">
        <f t="shared" si="11"/>
        <v>2.2915569999999996</v>
      </c>
      <c r="X37" s="14"/>
      <c r="Y37" s="7" t="str">
        <f t="shared" si="12"/>
        <v>Slovenia</v>
      </c>
      <c r="Z37" s="49">
        <f t="shared" si="13"/>
        <v>14.104242690963828</v>
      </c>
      <c r="AA37" s="49">
        <f t="shared" si="15"/>
        <v>0</v>
      </c>
      <c r="AB37" s="49">
        <f t="shared" si="16"/>
        <v>0</v>
      </c>
      <c r="AC37" s="49">
        <f t="shared" si="17"/>
        <v>34.35505145093681</v>
      </c>
      <c r="AD37" s="49">
        <f t="shared" si="18"/>
        <v>11.691341696322107</v>
      </c>
      <c r="AE37" s="49">
        <f t="shared" si="19"/>
        <v>20.396568866040745</v>
      </c>
      <c r="AF37" s="49">
        <f t="shared" si="20"/>
        <v>18.97802070604483</v>
      </c>
      <c r="AG37" s="49">
        <f t="shared" si="21"/>
        <v>0</v>
      </c>
      <c r="AH37" s="49">
        <f t="shared" si="22"/>
        <v>0.8254420241053908</v>
      </c>
      <c r="AI37" s="47">
        <f t="shared" si="14"/>
        <v>60.15063583822275</v>
      </c>
    </row>
    <row r="38" spans="1:35" ht="12.75">
      <c r="A38" s="233" t="s">
        <v>35</v>
      </c>
      <c r="B38" s="222">
        <v>744951.175</v>
      </c>
      <c r="C38" s="222">
        <v>118203.752</v>
      </c>
      <c r="D38" s="223">
        <v>0</v>
      </c>
      <c r="E38" s="223">
        <v>0</v>
      </c>
      <c r="F38" s="222">
        <v>190543.568</v>
      </c>
      <c r="G38" s="222">
        <v>156466.886</v>
      </c>
      <c r="H38" s="222">
        <v>97345.208</v>
      </c>
      <c r="I38" s="223">
        <v>9922</v>
      </c>
      <c r="J38" s="222">
        <v>169609.361</v>
      </c>
      <c r="K38" s="223">
        <v>2786.4</v>
      </c>
      <c r="L38" s="223">
        <v>74</v>
      </c>
      <c r="N38" s="7" t="str">
        <f t="shared" si="2"/>
        <v>Slovakia</v>
      </c>
      <c r="O38" s="49">
        <f t="shared" si="3"/>
        <v>118.203752</v>
      </c>
      <c r="P38" s="49">
        <f t="shared" si="4"/>
        <v>0</v>
      </c>
      <c r="Q38" s="49">
        <f t="shared" si="5"/>
        <v>0</v>
      </c>
      <c r="R38" s="49">
        <f t="shared" si="6"/>
        <v>156.466886</v>
      </c>
      <c r="S38" s="49">
        <f t="shared" si="7"/>
        <v>190.543568</v>
      </c>
      <c r="T38" s="49">
        <f t="shared" si="8"/>
        <v>169.609361</v>
      </c>
      <c r="U38" s="49">
        <f t="shared" si="9"/>
        <v>97.345208</v>
      </c>
      <c r="V38" s="49">
        <f t="shared" si="10"/>
        <v>2.7864</v>
      </c>
      <c r="W38" s="49">
        <f t="shared" si="11"/>
        <v>9.922</v>
      </c>
      <c r="X38" s="14"/>
      <c r="Y38" s="7" t="str">
        <f t="shared" si="12"/>
        <v>Slovakia</v>
      </c>
      <c r="Z38" s="49">
        <f t="shared" si="13"/>
        <v>15.867315331102066</v>
      </c>
      <c r="AA38" s="49">
        <f t="shared" si="15"/>
        <v>0</v>
      </c>
      <c r="AB38" s="49">
        <f t="shared" si="16"/>
        <v>0</v>
      </c>
      <c r="AC38" s="49">
        <f t="shared" si="17"/>
        <v>21.003643091105932</v>
      </c>
      <c r="AD38" s="49">
        <f t="shared" si="18"/>
        <v>25.577994155120297</v>
      </c>
      <c r="AE38" s="49">
        <f t="shared" si="19"/>
        <v>22.767849315762202</v>
      </c>
      <c r="AF38" s="49">
        <f t="shared" si="20"/>
        <v>13.067327264770071</v>
      </c>
      <c r="AG38" s="49">
        <f t="shared" si="21"/>
        <v>0.3740379361103766</v>
      </c>
      <c r="AH38" s="49">
        <f t="shared" si="22"/>
        <v>1.3318993691096601</v>
      </c>
      <c r="AI38" s="47">
        <f t="shared" si="14"/>
        <v>62.4489525773283</v>
      </c>
    </row>
    <row r="39" spans="1:35" ht="12.75">
      <c r="A39" s="233" t="s">
        <v>36</v>
      </c>
      <c r="B39" s="220">
        <v>1423348.317</v>
      </c>
      <c r="C39" s="220">
        <v>87054.656</v>
      </c>
      <c r="D39" s="221">
        <v>38220.84</v>
      </c>
      <c r="E39" s="221">
        <v>0</v>
      </c>
      <c r="F39" s="221">
        <v>89341.1</v>
      </c>
      <c r="G39" s="220">
        <v>316433.791</v>
      </c>
      <c r="H39" s="220">
        <v>574121.545</v>
      </c>
      <c r="I39" s="221">
        <v>13508</v>
      </c>
      <c r="J39" s="220">
        <v>234845.986</v>
      </c>
      <c r="K39" s="221">
        <v>63964.8</v>
      </c>
      <c r="L39" s="221">
        <v>5857.6</v>
      </c>
      <c r="N39" s="8" t="str">
        <f t="shared" si="2"/>
        <v>Finland</v>
      </c>
      <c r="O39" s="50">
        <f t="shared" si="3"/>
        <v>87.05465600000001</v>
      </c>
      <c r="P39" s="50">
        <f t="shared" si="4"/>
        <v>38.220839999999995</v>
      </c>
      <c r="Q39" s="50">
        <f t="shared" si="5"/>
        <v>0</v>
      </c>
      <c r="R39" s="50">
        <f t="shared" si="6"/>
        <v>316.43379100000004</v>
      </c>
      <c r="S39" s="50">
        <f t="shared" si="7"/>
        <v>89.34110000000001</v>
      </c>
      <c r="T39" s="50">
        <f t="shared" si="8"/>
        <v>234.845986</v>
      </c>
      <c r="U39" s="50">
        <f t="shared" si="9"/>
        <v>574.1215450000001</v>
      </c>
      <c r="V39" s="50">
        <f t="shared" si="10"/>
        <v>63.964800000000004</v>
      </c>
      <c r="W39" s="50">
        <f t="shared" si="11"/>
        <v>13.508</v>
      </c>
      <c r="X39" s="14"/>
      <c r="Y39" s="8" t="str">
        <f t="shared" si="12"/>
        <v>Finland</v>
      </c>
      <c r="Z39" s="49">
        <f t="shared" si="13"/>
        <v>6.116187791860087</v>
      </c>
      <c r="AA39" s="49">
        <f t="shared" si="15"/>
        <v>2.6852766496789973</v>
      </c>
      <c r="AB39" s="49">
        <f t="shared" si="16"/>
        <v>0</v>
      </c>
      <c r="AC39" s="49">
        <f t="shared" si="17"/>
        <v>22.231648235405196</v>
      </c>
      <c r="AD39" s="49">
        <f t="shared" si="18"/>
        <v>6.276826194469727</v>
      </c>
      <c r="AE39" s="49">
        <f t="shared" si="19"/>
        <v>16.49954429250223</v>
      </c>
      <c r="AF39" s="49">
        <f t="shared" si="20"/>
        <v>40.33598369021011</v>
      </c>
      <c r="AG39" s="49">
        <f t="shared" si="21"/>
        <v>4.493966742787107</v>
      </c>
      <c r="AH39" s="49">
        <f t="shared" si="22"/>
        <v>0.949029822051632</v>
      </c>
      <c r="AI39" s="47">
        <f t="shared" si="14"/>
        <v>34.62466222173501</v>
      </c>
    </row>
    <row r="40" spans="1:35" ht="12.75">
      <c r="A40" s="233" t="s">
        <v>37</v>
      </c>
      <c r="B40" s="222">
        <v>2091504.574</v>
      </c>
      <c r="C40" s="223">
        <v>69442.88</v>
      </c>
      <c r="D40" s="223">
        <v>2628.08</v>
      </c>
      <c r="E40" s="223">
        <v>0</v>
      </c>
      <c r="F40" s="222">
        <v>42871.029</v>
      </c>
      <c r="G40" s="222">
        <v>502562.459</v>
      </c>
      <c r="H40" s="223">
        <v>1008561.07</v>
      </c>
      <c r="I40" s="223">
        <v>40749</v>
      </c>
      <c r="J40" s="222">
        <v>516734.856</v>
      </c>
      <c r="K40" s="223">
        <v>-92044.8</v>
      </c>
      <c r="L40" s="223">
        <v>0</v>
      </c>
      <c r="N40" s="10" t="str">
        <f t="shared" si="2"/>
        <v>Sweden</v>
      </c>
      <c r="O40" s="51">
        <f t="shared" si="3"/>
        <v>69.44288</v>
      </c>
      <c r="P40" s="51">
        <f t="shared" si="4"/>
        <v>2.6280799999999997</v>
      </c>
      <c r="Q40" s="51">
        <f t="shared" si="5"/>
        <v>0</v>
      </c>
      <c r="R40" s="51">
        <f t="shared" si="6"/>
        <v>502.562459</v>
      </c>
      <c r="S40" s="51">
        <f t="shared" si="7"/>
        <v>42.871029</v>
      </c>
      <c r="T40" s="51">
        <f t="shared" si="8"/>
        <v>516.734856</v>
      </c>
      <c r="U40" s="51">
        <f t="shared" si="9"/>
        <v>1008.56107</v>
      </c>
      <c r="V40" s="51">
        <f t="shared" si="10"/>
        <v>0</v>
      </c>
      <c r="W40" s="51">
        <f t="shared" si="11"/>
        <v>40.749</v>
      </c>
      <c r="X40" s="14"/>
      <c r="Y40" s="10" t="str">
        <f t="shared" si="12"/>
        <v>Sweden</v>
      </c>
      <c r="Z40" s="51">
        <f>O40/($B40/1000)*100</f>
        <v>3.3202356266996143</v>
      </c>
      <c r="AA40" s="51">
        <f t="shared" si="15"/>
        <v>0.12565499653552276</v>
      </c>
      <c r="AB40" s="51">
        <f t="shared" si="16"/>
        <v>0</v>
      </c>
      <c r="AC40" s="51">
        <f t="shared" si="17"/>
        <v>24.02875256633314</v>
      </c>
      <c r="AD40" s="51">
        <f t="shared" si="18"/>
        <v>2.049769794096563</v>
      </c>
      <c r="AE40" s="51">
        <f t="shared" si="19"/>
        <v>24.706369874761748</v>
      </c>
      <c r="AF40" s="51">
        <f t="shared" si="20"/>
        <v>48.22179604757584</v>
      </c>
      <c r="AG40" s="51">
        <f t="shared" si="21"/>
        <v>0</v>
      </c>
      <c r="AH40" s="51">
        <f t="shared" si="22"/>
        <v>1.9483103458897815</v>
      </c>
      <c r="AI40" s="47">
        <f t="shared" si="14"/>
        <v>29.398757987129315</v>
      </c>
    </row>
    <row r="41" spans="1:35" ht="12.75">
      <c r="A41" s="233"/>
      <c r="B41" s="222"/>
      <c r="C41" s="223"/>
      <c r="D41" s="223"/>
      <c r="E41" s="223"/>
      <c r="F41" s="222"/>
      <c r="G41" s="222"/>
      <c r="H41" s="223"/>
      <c r="I41" s="223"/>
      <c r="J41" s="222"/>
      <c r="K41" s="223"/>
      <c r="L41" s="223"/>
      <c r="N41" s="13"/>
      <c r="O41" s="52"/>
      <c r="P41" s="52"/>
      <c r="Q41" s="52"/>
      <c r="R41" s="52"/>
      <c r="S41" s="52"/>
      <c r="T41" s="52"/>
      <c r="U41" s="52"/>
      <c r="V41" s="52"/>
      <c r="W41" s="52"/>
      <c r="X41" s="14"/>
      <c r="Y41" s="13"/>
      <c r="Z41" s="52"/>
      <c r="AA41" s="52"/>
      <c r="AB41" s="52"/>
      <c r="AC41" s="52"/>
      <c r="AD41" s="52"/>
      <c r="AE41" s="52"/>
      <c r="AF41" s="52"/>
      <c r="AG41" s="52"/>
      <c r="AH41" s="52"/>
      <c r="AI41" s="47"/>
    </row>
    <row r="42" spans="1:35" ht="12.75">
      <c r="A42" s="233" t="s">
        <v>38</v>
      </c>
      <c r="B42" s="221">
        <v>254931.46</v>
      </c>
      <c r="C42" s="220">
        <v>5379.865</v>
      </c>
      <c r="D42" s="221">
        <v>0</v>
      </c>
      <c r="E42" s="221">
        <v>0</v>
      </c>
      <c r="F42" s="221">
        <v>0</v>
      </c>
      <c r="G42" s="220">
        <v>30915.949</v>
      </c>
      <c r="H42" s="220">
        <v>218635.647</v>
      </c>
      <c r="I42" s="221">
        <v>0</v>
      </c>
      <c r="J42" s="221">
        <v>0</v>
      </c>
      <c r="K42" s="221">
        <v>0</v>
      </c>
      <c r="L42" s="221">
        <v>0</v>
      </c>
      <c r="N42" s="13" t="str">
        <f t="shared" si="2"/>
        <v>Iceland</v>
      </c>
      <c r="O42" s="52">
        <f t="shared" si="3"/>
        <v>5.379865</v>
      </c>
      <c r="P42" s="52">
        <f t="shared" si="4"/>
        <v>0</v>
      </c>
      <c r="Q42" s="52">
        <f t="shared" si="5"/>
        <v>0</v>
      </c>
      <c r="R42" s="52">
        <f t="shared" si="6"/>
        <v>30.915949</v>
      </c>
      <c r="S42" s="52">
        <f t="shared" si="7"/>
        <v>0</v>
      </c>
      <c r="T42" s="52">
        <f t="shared" si="8"/>
        <v>0</v>
      </c>
      <c r="U42" s="52">
        <f t="shared" si="9"/>
        <v>218.635647</v>
      </c>
      <c r="V42" s="52">
        <f t="shared" si="10"/>
        <v>0</v>
      </c>
      <c r="W42" s="52">
        <f t="shared" si="11"/>
        <v>0</v>
      </c>
      <c r="X42" s="14"/>
      <c r="Y42" s="13" t="str">
        <f t="shared" si="12"/>
        <v>Iceland</v>
      </c>
      <c r="Z42" s="52">
        <f>O42/($B42/1000)*100</f>
        <v>2.110318200821507</v>
      </c>
      <c r="AA42" s="52">
        <f t="shared" si="15"/>
        <v>0</v>
      </c>
      <c r="AB42" s="52">
        <f t="shared" si="16"/>
        <v>0</v>
      </c>
      <c r="AC42" s="52">
        <f t="shared" si="17"/>
        <v>12.127161159317097</v>
      </c>
      <c r="AD42" s="52">
        <f t="shared" si="18"/>
        <v>0</v>
      </c>
      <c r="AE42" s="52">
        <f t="shared" si="19"/>
        <v>0</v>
      </c>
      <c r="AF42" s="52">
        <f t="shared" si="20"/>
        <v>85.7625210321237</v>
      </c>
      <c r="AG42" s="52">
        <f t="shared" si="21"/>
        <v>0</v>
      </c>
      <c r="AH42" s="52">
        <f t="shared" si="22"/>
        <v>0</v>
      </c>
      <c r="AI42" s="47">
        <f t="shared" si="14"/>
        <v>14.237479360138604</v>
      </c>
    </row>
    <row r="43" spans="1:35" ht="12.75">
      <c r="A43" s="233" t="s">
        <v>39</v>
      </c>
      <c r="B43" s="222">
        <v>1257465.734</v>
      </c>
      <c r="C43" s="222">
        <v>35173.947</v>
      </c>
      <c r="D43" s="223">
        <v>0</v>
      </c>
      <c r="E43" s="223">
        <v>0</v>
      </c>
      <c r="F43" s="222">
        <v>212375.591</v>
      </c>
      <c r="G43" s="222">
        <v>377801.664</v>
      </c>
      <c r="H43" s="222">
        <v>677358.585</v>
      </c>
      <c r="I43" s="222">
        <v>11122.462</v>
      </c>
      <c r="J43" s="223">
        <v>0</v>
      </c>
      <c r="K43" s="222">
        <v>-63301.748</v>
      </c>
      <c r="L43" s="222">
        <v>6935.233</v>
      </c>
      <c r="N43" s="10" t="str">
        <f t="shared" si="2"/>
        <v>Norway</v>
      </c>
      <c r="O43" s="51">
        <f t="shared" si="3"/>
        <v>35.173947</v>
      </c>
      <c r="P43" s="51">
        <f t="shared" si="4"/>
        <v>0</v>
      </c>
      <c r="Q43" s="51">
        <f t="shared" si="5"/>
        <v>0</v>
      </c>
      <c r="R43" s="51">
        <f t="shared" si="6"/>
        <v>377.801664</v>
      </c>
      <c r="S43" s="51">
        <f t="shared" si="7"/>
        <v>212.375591</v>
      </c>
      <c r="T43" s="51">
        <f t="shared" si="8"/>
        <v>0</v>
      </c>
      <c r="U43" s="51">
        <f t="shared" si="9"/>
        <v>677.358585</v>
      </c>
      <c r="V43" s="51">
        <f t="shared" si="10"/>
        <v>0</v>
      </c>
      <c r="W43" s="51">
        <f t="shared" si="11"/>
        <v>11.122461999999999</v>
      </c>
      <c r="X43" s="14"/>
      <c r="Y43" s="10" t="str">
        <f t="shared" si="12"/>
        <v>Norway</v>
      </c>
      <c r="Z43" s="51">
        <f>O43/($B43/1000)*100</f>
        <v>2.7972091842305424</v>
      </c>
      <c r="AA43" s="51">
        <f t="shared" si="15"/>
        <v>0</v>
      </c>
      <c r="AB43" s="51">
        <f t="shared" si="16"/>
        <v>0</v>
      </c>
      <c r="AC43" s="51">
        <f t="shared" si="17"/>
        <v>30.04468859745486</v>
      </c>
      <c r="AD43" s="51">
        <f t="shared" si="18"/>
        <v>16.88917520833216</v>
      </c>
      <c r="AE43" s="51">
        <f t="shared" si="19"/>
        <v>0</v>
      </c>
      <c r="AF43" s="51">
        <f t="shared" si="20"/>
        <v>53.866961674201775</v>
      </c>
      <c r="AG43" s="51">
        <f t="shared" si="21"/>
        <v>0</v>
      </c>
      <c r="AH43" s="51">
        <f t="shared" si="22"/>
        <v>0.8845141222750806</v>
      </c>
      <c r="AI43" s="47">
        <f t="shared" si="14"/>
        <v>49.731072990017566</v>
      </c>
    </row>
    <row r="44" spans="1:35" ht="12.75">
      <c r="A44" s="233"/>
      <c r="B44" s="222"/>
      <c r="C44" s="222"/>
      <c r="D44" s="223"/>
      <c r="E44" s="223"/>
      <c r="F44" s="222"/>
      <c r="G44" s="222"/>
      <c r="H44" s="222"/>
      <c r="I44" s="222"/>
      <c r="J44" s="223"/>
      <c r="K44" s="222"/>
      <c r="L44" s="222"/>
      <c r="N44" s="13"/>
      <c r="O44" s="52"/>
      <c r="P44" s="52"/>
      <c r="Q44" s="52"/>
      <c r="R44" s="52"/>
      <c r="S44" s="52"/>
      <c r="T44" s="52"/>
      <c r="U44" s="52"/>
      <c r="V44" s="52"/>
      <c r="W44" s="52"/>
      <c r="X44" s="14"/>
      <c r="Y44" s="13"/>
      <c r="Z44" s="52"/>
      <c r="AA44" s="52"/>
      <c r="AB44" s="52"/>
      <c r="AC44" s="52"/>
      <c r="AD44" s="52"/>
      <c r="AE44" s="52"/>
      <c r="AF44" s="52"/>
      <c r="AG44" s="52"/>
      <c r="AH44" s="52"/>
      <c r="AI44" s="47"/>
    </row>
    <row r="45" spans="1:35" ht="12.75">
      <c r="A45" s="233" t="s">
        <v>51</v>
      </c>
      <c r="B45" s="220">
        <v>308737.944</v>
      </c>
      <c r="C45" s="220">
        <v>166305.065</v>
      </c>
      <c r="D45" s="221">
        <v>0</v>
      </c>
      <c r="E45" s="221">
        <v>0</v>
      </c>
      <c r="F45" s="220">
        <v>8651.725</v>
      </c>
      <c r="G45" s="220">
        <v>72026.491</v>
      </c>
      <c r="H45" s="220">
        <v>78872.662</v>
      </c>
      <c r="I45" s="221">
        <v>0</v>
      </c>
      <c r="J45" s="221">
        <v>0</v>
      </c>
      <c r="K45" s="221">
        <v>-17118</v>
      </c>
      <c r="L45" s="221">
        <v>0</v>
      </c>
      <c r="N45" s="13" t="str">
        <f t="shared" si="2"/>
        <v>Bosnia and Herzegovina</v>
      </c>
      <c r="O45" s="52">
        <f t="shared" si="3"/>
        <v>166.305065</v>
      </c>
      <c r="P45" s="52">
        <f t="shared" si="4"/>
        <v>0</v>
      </c>
      <c r="Q45" s="52">
        <f t="shared" si="5"/>
        <v>0</v>
      </c>
      <c r="R45" s="52">
        <f t="shared" si="6"/>
        <v>72.026491</v>
      </c>
      <c r="S45" s="52">
        <f t="shared" si="7"/>
        <v>8.651725</v>
      </c>
      <c r="T45" s="52">
        <f t="shared" si="8"/>
        <v>0</v>
      </c>
      <c r="U45" s="52">
        <f t="shared" si="9"/>
        <v>78.87266199999999</v>
      </c>
      <c r="V45" s="52">
        <f t="shared" si="10"/>
        <v>0</v>
      </c>
      <c r="W45" s="52">
        <f t="shared" si="11"/>
        <v>0</v>
      </c>
      <c r="X45" s="14"/>
      <c r="Y45" s="13" t="str">
        <f t="shared" si="12"/>
        <v>Bosnia and Herzegovina</v>
      </c>
      <c r="Z45" s="52">
        <f>O45/($B45/1000)*100</f>
        <v>53.866092014916056</v>
      </c>
      <c r="AA45" s="52">
        <f t="shared" si="15"/>
        <v>0</v>
      </c>
      <c r="AB45" s="52">
        <f t="shared" si="16"/>
        <v>0</v>
      </c>
      <c r="AC45" s="52">
        <f t="shared" si="17"/>
        <v>23.329329096005118</v>
      </c>
      <c r="AD45" s="52">
        <f t="shared" si="18"/>
        <v>2.8022875607411573</v>
      </c>
      <c r="AE45" s="52">
        <f t="shared" si="19"/>
        <v>0</v>
      </c>
      <c r="AF45" s="52">
        <f t="shared" si="20"/>
        <v>25.54679900310536</v>
      </c>
      <c r="AG45" s="52">
        <f t="shared" si="21"/>
        <v>0</v>
      </c>
      <c r="AH45" s="52">
        <f t="shared" si="22"/>
        <v>0</v>
      </c>
      <c r="AI45" s="47"/>
    </row>
    <row r="46" spans="1:35" ht="12.75">
      <c r="A46" s="233" t="s">
        <v>40</v>
      </c>
      <c r="B46" s="222">
        <v>45757.298</v>
      </c>
      <c r="C46" s="222">
        <v>14068.483</v>
      </c>
      <c r="D46" s="223">
        <v>0</v>
      </c>
      <c r="E46" s="223">
        <v>0</v>
      </c>
      <c r="F46" s="223">
        <v>0</v>
      </c>
      <c r="G46" s="222">
        <v>17324.515</v>
      </c>
      <c r="H46" s="223">
        <v>14979.9</v>
      </c>
      <c r="I46" s="223">
        <v>0</v>
      </c>
      <c r="J46" s="223">
        <v>0</v>
      </c>
      <c r="K46" s="223">
        <v>-615.6</v>
      </c>
      <c r="L46" s="223">
        <v>0</v>
      </c>
      <c r="N46" s="8" t="str">
        <f t="shared" si="2"/>
        <v>Montenegro</v>
      </c>
      <c r="O46" s="49">
        <f t="shared" si="3"/>
        <v>14.068483</v>
      </c>
      <c r="P46" s="49">
        <f t="shared" si="4"/>
        <v>0</v>
      </c>
      <c r="Q46" s="49">
        <f t="shared" si="5"/>
        <v>0</v>
      </c>
      <c r="R46" s="49">
        <f t="shared" si="6"/>
        <v>17.324514999999998</v>
      </c>
      <c r="S46" s="49">
        <f t="shared" si="7"/>
        <v>0</v>
      </c>
      <c r="T46" s="49">
        <f t="shared" si="8"/>
        <v>0</v>
      </c>
      <c r="U46" s="49">
        <f t="shared" si="9"/>
        <v>14.979899999999999</v>
      </c>
      <c r="V46" s="49">
        <f t="shared" si="10"/>
        <v>0</v>
      </c>
      <c r="W46" s="49">
        <f t="shared" si="11"/>
        <v>0</v>
      </c>
      <c r="X46" s="14"/>
      <c r="Y46" s="8" t="str">
        <f t="shared" si="12"/>
        <v>Montenegro</v>
      </c>
      <c r="Z46" s="49">
        <f>O46/($B46/1000)*100</f>
        <v>30.74587795809097</v>
      </c>
      <c r="AA46" s="49">
        <f t="shared" si="15"/>
        <v>0</v>
      </c>
      <c r="AB46" s="49">
        <f t="shared" si="16"/>
        <v>0</v>
      </c>
      <c r="AC46" s="49">
        <f t="shared" si="17"/>
        <v>37.86175267604306</v>
      </c>
      <c r="AD46" s="49">
        <f t="shared" si="18"/>
        <v>0</v>
      </c>
      <c r="AE46" s="49">
        <f t="shared" si="19"/>
        <v>0</v>
      </c>
      <c r="AF46" s="49">
        <f t="shared" si="20"/>
        <v>32.73772852584083</v>
      </c>
      <c r="AG46" s="49">
        <f t="shared" si="21"/>
        <v>0</v>
      </c>
      <c r="AH46" s="49">
        <f t="shared" si="22"/>
        <v>0</v>
      </c>
      <c r="AI46" s="47">
        <f t="shared" si="14"/>
        <v>68.60763063413403</v>
      </c>
    </row>
    <row r="47" spans="1:35" ht="12.75">
      <c r="A47" s="233" t="s">
        <v>43</v>
      </c>
      <c r="B47" s="220">
        <v>125972.842</v>
      </c>
      <c r="C47" s="220">
        <v>3824.679</v>
      </c>
      <c r="D47" s="221">
        <v>0</v>
      </c>
      <c r="E47" s="221">
        <v>0</v>
      </c>
      <c r="F47" s="220">
        <v>36969.165</v>
      </c>
      <c r="G47" s="220">
        <v>44771.972</v>
      </c>
      <c r="H47" s="220">
        <v>27421.826</v>
      </c>
      <c r="I47" s="221">
        <v>0</v>
      </c>
      <c r="J47" s="221">
        <v>0</v>
      </c>
      <c r="K47" s="221">
        <v>12985.2</v>
      </c>
      <c r="L47" s="221">
        <v>0</v>
      </c>
      <c r="N47" s="8" t="str">
        <f t="shared" si="2"/>
        <v>Moldova</v>
      </c>
      <c r="O47" s="49">
        <f t="shared" si="3"/>
        <v>3.824679</v>
      </c>
      <c r="P47" s="49">
        <f t="shared" si="4"/>
        <v>0</v>
      </c>
      <c r="Q47" s="49">
        <f t="shared" si="5"/>
        <v>0</v>
      </c>
      <c r="R47" s="49">
        <f t="shared" si="6"/>
        <v>44.771972</v>
      </c>
      <c r="S47" s="49">
        <f t="shared" si="7"/>
        <v>36.969165000000004</v>
      </c>
      <c r="T47" s="49">
        <f t="shared" si="8"/>
        <v>0</v>
      </c>
      <c r="U47" s="49">
        <f t="shared" si="9"/>
        <v>27.421826</v>
      </c>
      <c r="V47" s="49">
        <f t="shared" si="10"/>
        <v>12.9852</v>
      </c>
      <c r="W47" s="49">
        <f t="shared" si="11"/>
        <v>0</v>
      </c>
      <c r="X47" s="14"/>
      <c r="Y47" s="8" t="str">
        <f t="shared" si="12"/>
        <v>Moldova</v>
      </c>
      <c r="Z47" s="49">
        <f aca="true" t="shared" si="23" ref="Z47:Z52">O47/($B47/1000)*100</f>
        <v>3.0361139268414696</v>
      </c>
      <c r="AA47" s="49">
        <f t="shared" si="15"/>
        <v>0</v>
      </c>
      <c r="AB47" s="49">
        <f t="shared" si="16"/>
        <v>0</v>
      </c>
      <c r="AC47" s="49">
        <f t="shared" si="17"/>
        <v>35.54097160084711</v>
      </c>
      <c r="AD47" s="49">
        <f t="shared" si="18"/>
        <v>29.346932571387097</v>
      </c>
      <c r="AE47" s="49">
        <f t="shared" si="19"/>
        <v>0</v>
      </c>
      <c r="AF47" s="49">
        <f t="shared" si="20"/>
        <v>21.76804584594511</v>
      </c>
      <c r="AG47" s="49">
        <f t="shared" si="21"/>
        <v>10.307936054979216</v>
      </c>
      <c r="AH47" s="49">
        <f t="shared" si="22"/>
        <v>0</v>
      </c>
      <c r="AI47" s="47">
        <f t="shared" si="14"/>
        <v>67.92401809907568</v>
      </c>
    </row>
    <row r="48" spans="1:35" ht="12.75">
      <c r="A48" s="233" t="s">
        <v>101</v>
      </c>
      <c r="B48" s="222">
        <v>112142.477</v>
      </c>
      <c r="C48" s="222">
        <v>27342.519</v>
      </c>
      <c r="D48" s="223">
        <v>0</v>
      </c>
      <c r="E48" s="223">
        <v>0</v>
      </c>
      <c r="F48" s="223">
        <v>14813.27</v>
      </c>
      <c r="G48" s="222">
        <v>45549.004</v>
      </c>
      <c r="H48" s="222">
        <v>15517.866</v>
      </c>
      <c r="I48" s="223">
        <v>0</v>
      </c>
      <c r="J48" s="223">
        <v>0</v>
      </c>
      <c r="K48" s="222">
        <v>8919.817</v>
      </c>
      <c r="L48" s="223">
        <v>0</v>
      </c>
      <c r="N48" s="8" t="str">
        <f t="shared" si="2"/>
        <v>North Macedonia</v>
      </c>
      <c r="O48" s="49">
        <f t="shared" si="3"/>
        <v>27.342519</v>
      </c>
      <c r="P48" s="49">
        <f t="shared" si="4"/>
        <v>0</v>
      </c>
      <c r="Q48" s="49">
        <f t="shared" si="5"/>
        <v>0</v>
      </c>
      <c r="R48" s="49">
        <f t="shared" si="6"/>
        <v>45.549004000000004</v>
      </c>
      <c r="S48" s="49">
        <f t="shared" si="7"/>
        <v>14.813270000000001</v>
      </c>
      <c r="T48" s="49">
        <f t="shared" si="8"/>
        <v>0</v>
      </c>
      <c r="U48" s="49">
        <f t="shared" si="9"/>
        <v>15.517866</v>
      </c>
      <c r="V48" s="49">
        <f t="shared" si="10"/>
        <v>8.919816999999998</v>
      </c>
      <c r="W48" s="49">
        <f t="shared" si="11"/>
        <v>0</v>
      </c>
      <c r="X48" s="14"/>
      <c r="Y48" s="8" t="str">
        <f t="shared" si="12"/>
        <v>North Macedonia</v>
      </c>
      <c r="Z48" s="49">
        <f t="shared" si="23"/>
        <v>24.381946726573553</v>
      </c>
      <c r="AA48" s="49">
        <f t="shared" si="15"/>
        <v>0</v>
      </c>
      <c r="AB48" s="49">
        <f t="shared" si="16"/>
        <v>0</v>
      </c>
      <c r="AC48" s="49">
        <f t="shared" si="17"/>
        <v>40.617083926191505</v>
      </c>
      <c r="AD48" s="49">
        <f t="shared" si="18"/>
        <v>13.209330127423529</v>
      </c>
      <c r="AE48" s="49">
        <f t="shared" si="19"/>
        <v>0</v>
      </c>
      <c r="AF48" s="49">
        <f t="shared" si="20"/>
        <v>13.837634422860127</v>
      </c>
      <c r="AG48" s="49">
        <f t="shared" si="21"/>
        <v>7.9540039052285225</v>
      </c>
      <c r="AH48" s="49">
        <f t="shared" si="22"/>
        <v>0</v>
      </c>
      <c r="AI48" s="47"/>
    </row>
    <row r="49" spans="1:35" ht="12.75">
      <c r="A49" s="233" t="s">
        <v>41</v>
      </c>
      <c r="B49" s="220">
        <v>97431.376</v>
      </c>
      <c r="C49" s="220">
        <v>9507.007</v>
      </c>
      <c r="D49" s="221">
        <v>0</v>
      </c>
      <c r="E49" s="221">
        <v>0</v>
      </c>
      <c r="F49" s="221">
        <v>1853.46</v>
      </c>
      <c r="G49" s="220">
        <v>44326.963</v>
      </c>
      <c r="H49" s="220">
        <v>43716.746</v>
      </c>
      <c r="I49" s="221">
        <v>0</v>
      </c>
      <c r="J49" s="221">
        <v>0</v>
      </c>
      <c r="K49" s="221">
        <v>-1972.8</v>
      </c>
      <c r="L49" s="221">
        <v>0</v>
      </c>
      <c r="N49" s="8" t="str">
        <f t="shared" si="2"/>
        <v>Albania</v>
      </c>
      <c r="O49" s="49">
        <f t="shared" si="3"/>
        <v>9.507007</v>
      </c>
      <c r="P49" s="49">
        <f t="shared" si="4"/>
        <v>0</v>
      </c>
      <c r="Q49" s="49">
        <f t="shared" si="5"/>
        <v>0</v>
      </c>
      <c r="R49" s="49">
        <f t="shared" si="6"/>
        <v>44.326963000000006</v>
      </c>
      <c r="S49" s="49">
        <f t="shared" si="7"/>
        <v>1.85346</v>
      </c>
      <c r="T49" s="49">
        <f t="shared" si="8"/>
        <v>0</v>
      </c>
      <c r="U49" s="49">
        <f t="shared" si="9"/>
        <v>43.716746</v>
      </c>
      <c r="V49" s="49">
        <f t="shared" si="10"/>
        <v>0</v>
      </c>
      <c r="W49" s="49">
        <f t="shared" si="11"/>
        <v>0</v>
      </c>
      <c r="X49" s="14"/>
      <c r="Y49" s="8" t="str">
        <f t="shared" si="12"/>
        <v>Albania</v>
      </c>
      <c r="Z49" s="49">
        <f t="shared" si="23"/>
        <v>9.7576441905121</v>
      </c>
      <c r="AA49" s="49">
        <f t="shared" si="15"/>
        <v>0</v>
      </c>
      <c r="AB49" s="49">
        <f t="shared" si="16"/>
        <v>0</v>
      </c>
      <c r="AC49" s="49">
        <f t="shared" si="17"/>
        <v>45.49557321247316</v>
      </c>
      <c r="AD49" s="49">
        <f t="shared" si="18"/>
        <v>1.902323538979887</v>
      </c>
      <c r="AE49" s="49">
        <f t="shared" si="19"/>
        <v>0</v>
      </c>
      <c r="AF49" s="49">
        <f t="shared" si="20"/>
        <v>44.86926880720642</v>
      </c>
      <c r="AG49" s="49">
        <f t="shared" si="21"/>
        <v>0</v>
      </c>
      <c r="AH49" s="49">
        <f t="shared" si="22"/>
        <v>0</v>
      </c>
      <c r="AI49" s="47">
        <f t="shared" si="14"/>
        <v>57.15554094196514</v>
      </c>
    </row>
    <row r="50" spans="1:35" ht="12.75">
      <c r="A50" s="233" t="s">
        <v>42</v>
      </c>
      <c r="B50" s="222">
        <v>680415.005</v>
      </c>
      <c r="C50" s="222">
        <v>292505.262</v>
      </c>
      <c r="D50" s="223">
        <v>0</v>
      </c>
      <c r="E50" s="223">
        <v>0</v>
      </c>
      <c r="F50" s="222">
        <v>100254.733</v>
      </c>
      <c r="G50" s="222">
        <v>169291.306</v>
      </c>
      <c r="H50" s="222">
        <v>115962.144</v>
      </c>
      <c r="I50" s="222">
        <v>58.272</v>
      </c>
      <c r="J50" s="223">
        <v>0</v>
      </c>
      <c r="K50" s="222">
        <v>2343.287</v>
      </c>
      <c r="L50" s="223">
        <v>0</v>
      </c>
      <c r="N50" s="8" t="str">
        <f t="shared" si="2"/>
        <v>Serbia</v>
      </c>
      <c r="O50" s="49">
        <f t="shared" si="3"/>
        <v>292.505262</v>
      </c>
      <c r="P50" s="49">
        <f t="shared" si="4"/>
        <v>0</v>
      </c>
      <c r="Q50" s="49">
        <f t="shared" si="5"/>
        <v>0</v>
      </c>
      <c r="R50" s="49">
        <f t="shared" si="6"/>
        <v>169.29130600000002</v>
      </c>
      <c r="S50" s="49">
        <f t="shared" si="7"/>
        <v>100.25473299999999</v>
      </c>
      <c r="T50" s="49">
        <f t="shared" si="8"/>
        <v>0</v>
      </c>
      <c r="U50" s="49">
        <f t="shared" si="9"/>
        <v>115.962144</v>
      </c>
      <c r="V50" s="49">
        <f t="shared" si="10"/>
        <v>2.3432869999999997</v>
      </c>
      <c r="W50" s="49">
        <f t="shared" si="11"/>
        <v>0.058272</v>
      </c>
      <c r="X50" s="14"/>
      <c r="Y50" s="8" t="str">
        <f t="shared" si="12"/>
        <v>Serbia</v>
      </c>
      <c r="Z50" s="49">
        <f t="shared" si="23"/>
        <v>42.98924330747233</v>
      </c>
      <c r="AA50" s="49">
        <f t="shared" si="15"/>
        <v>0</v>
      </c>
      <c r="AB50" s="49">
        <f t="shared" si="16"/>
        <v>0</v>
      </c>
      <c r="AC50" s="49">
        <f t="shared" si="17"/>
        <v>24.88059563001554</v>
      </c>
      <c r="AD50" s="49">
        <f t="shared" si="18"/>
        <v>14.734350692339596</v>
      </c>
      <c r="AE50" s="49">
        <f t="shared" si="19"/>
        <v>0</v>
      </c>
      <c r="AF50" s="49">
        <f t="shared" si="20"/>
        <v>17.042855191002147</v>
      </c>
      <c r="AG50" s="49">
        <f t="shared" si="21"/>
        <v>0.34439084717127894</v>
      </c>
      <c r="AH50" s="49">
        <f t="shared" si="22"/>
        <v>0.008564185029987691</v>
      </c>
      <c r="AI50" s="47">
        <f t="shared" si="14"/>
        <v>82.60418962982746</v>
      </c>
    </row>
    <row r="51" spans="1:35" ht="12.75">
      <c r="A51" s="233" t="s">
        <v>233</v>
      </c>
      <c r="B51" s="221">
        <v>6797613.21</v>
      </c>
      <c r="C51" s="220">
        <v>1733238.169</v>
      </c>
      <c r="D51" s="221">
        <v>0</v>
      </c>
      <c r="E51" s="221">
        <v>0</v>
      </c>
      <c r="F51" s="220">
        <v>2054169.708</v>
      </c>
      <c r="G51" s="220">
        <v>1961212.477</v>
      </c>
      <c r="H51" s="220">
        <v>1010322.909</v>
      </c>
      <c r="I51" s="220">
        <v>45336.895</v>
      </c>
      <c r="J51" s="221">
        <v>0</v>
      </c>
      <c r="K51" s="220">
        <v>-6666.948</v>
      </c>
      <c r="L51" s="221">
        <v>0</v>
      </c>
      <c r="N51" s="8" t="str">
        <f t="shared" si="2"/>
        <v>Türkiye</v>
      </c>
      <c r="O51" s="49">
        <f t="shared" si="3"/>
        <v>1733.238169</v>
      </c>
      <c r="P51" s="49">
        <f t="shared" si="4"/>
        <v>0</v>
      </c>
      <c r="Q51" s="49">
        <f t="shared" si="5"/>
        <v>0</v>
      </c>
      <c r="R51" s="49">
        <f t="shared" si="6"/>
        <v>1961.212477</v>
      </c>
      <c r="S51" s="49">
        <f t="shared" si="7"/>
        <v>2054.169708</v>
      </c>
      <c r="T51" s="49">
        <f t="shared" si="8"/>
        <v>0</v>
      </c>
      <c r="U51" s="49">
        <f t="shared" si="9"/>
        <v>1010.322909</v>
      </c>
      <c r="V51" s="49">
        <f t="shared" si="10"/>
        <v>0</v>
      </c>
      <c r="W51" s="49">
        <f t="shared" si="11"/>
        <v>45.336895</v>
      </c>
      <c r="X51" s="14"/>
      <c r="Y51" s="8" t="str">
        <f t="shared" si="12"/>
        <v>Türkiye</v>
      </c>
      <c r="Z51" s="49">
        <f t="shared" si="23"/>
        <v>25.497746274386802</v>
      </c>
      <c r="AA51" s="49">
        <f t="shared" si="15"/>
        <v>0</v>
      </c>
      <c r="AB51" s="49">
        <f t="shared" si="16"/>
        <v>0</v>
      </c>
      <c r="AC51" s="49">
        <f t="shared" si="17"/>
        <v>28.851486785315345</v>
      </c>
      <c r="AD51" s="49">
        <f t="shared" si="18"/>
        <v>30.21898487807605</v>
      </c>
      <c r="AE51" s="49">
        <f t="shared" si="19"/>
        <v>0</v>
      </c>
      <c r="AF51" s="49">
        <f t="shared" si="20"/>
        <v>14.862906696628594</v>
      </c>
      <c r="AG51" s="49">
        <f t="shared" si="21"/>
        <v>0</v>
      </c>
      <c r="AH51" s="49">
        <f t="shared" si="22"/>
        <v>0.6669531436902689</v>
      </c>
      <c r="AI51" s="47">
        <f t="shared" si="14"/>
        <v>84.5682179377782</v>
      </c>
    </row>
    <row r="52" spans="1:35" ht="12.75">
      <c r="A52" s="233" t="s">
        <v>143</v>
      </c>
      <c r="B52" s="220">
        <v>120914.454</v>
      </c>
      <c r="C52" s="220">
        <v>65609.779</v>
      </c>
      <c r="D52" s="221">
        <v>0</v>
      </c>
      <c r="E52" s="221">
        <v>0</v>
      </c>
      <c r="F52" s="221">
        <v>0</v>
      </c>
      <c r="G52" s="220">
        <v>35728.696</v>
      </c>
      <c r="H52" s="220">
        <v>17103.413</v>
      </c>
      <c r="I52" s="221">
        <v>0</v>
      </c>
      <c r="J52" s="221">
        <v>0</v>
      </c>
      <c r="K52" s="220">
        <v>2472.566</v>
      </c>
      <c r="L52" s="221">
        <v>0</v>
      </c>
      <c r="N52" s="8" t="str">
        <f t="shared" si="2"/>
        <v>Kosovo*</v>
      </c>
      <c r="O52" s="49">
        <f t="shared" si="3"/>
        <v>65.60977899999999</v>
      </c>
      <c r="P52" s="49">
        <f t="shared" si="4"/>
        <v>0</v>
      </c>
      <c r="Q52" s="49">
        <f t="shared" si="5"/>
        <v>0</v>
      </c>
      <c r="R52" s="49">
        <f t="shared" si="6"/>
        <v>35.72869600000001</v>
      </c>
      <c r="S52" s="49">
        <f t="shared" si="7"/>
        <v>0</v>
      </c>
      <c r="T52" s="49">
        <f t="shared" si="8"/>
        <v>0</v>
      </c>
      <c r="U52" s="49">
        <f t="shared" si="9"/>
        <v>17.103413</v>
      </c>
      <c r="V52" s="49">
        <f t="shared" si="10"/>
        <v>2.4725659999999996</v>
      </c>
      <c r="W52" s="49">
        <f t="shared" si="11"/>
        <v>0</v>
      </c>
      <c r="X52" s="14"/>
      <c r="Y52" s="8" t="str">
        <f t="shared" si="12"/>
        <v>Kosovo*</v>
      </c>
      <c r="Z52" s="49">
        <f t="shared" si="23"/>
        <v>54.261320156149395</v>
      </c>
      <c r="AA52" s="49">
        <f t="shared" si="15"/>
        <v>0</v>
      </c>
      <c r="AB52" s="49">
        <f t="shared" si="16"/>
        <v>0</v>
      </c>
      <c r="AC52" s="49">
        <f t="shared" si="17"/>
        <v>29.54873864790392</v>
      </c>
      <c r="AD52" s="49">
        <f t="shared" si="18"/>
        <v>0</v>
      </c>
      <c r="AE52" s="49">
        <f t="shared" si="19"/>
        <v>0</v>
      </c>
      <c r="AF52" s="49">
        <f t="shared" si="20"/>
        <v>14.145052501332886</v>
      </c>
      <c r="AG52" s="49">
        <f t="shared" si="21"/>
        <v>2.0448886946137965</v>
      </c>
      <c r="AH52" s="49">
        <f t="shared" si="22"/>
        <v>0</v>
      </c>
      <c r="AI52" s="47">
        <f t="shared" si="14"/>
        <v>83.81005880405331</v>
      </c>
    </row>
    <row r="53" spans="1:35" ht="12.75">
      <c r="A53" s="233" t="s">
        <v>53</v>
      </c>
      <c r="B53" s="222">
        <v>225594.926</v>
      </c>
      <c r="C53" s="222">
        <v>9395.537</v>
      </c>
      <c r="D53" s="223">
        <v>0</v>
      </c>
      <c r="E53" s="223">
        <v>0</v>
      </c>
      <c r="F53" s="222">
        <v>100930.999</v>
      </c>
      <c r="G53" s="223">
        <v>61817.19</v>
      </c>
      <c r="H53" s="223">
        <v>47636.48</v>
      </c>
      <c r="I53" s="223">
        <v>0</v>
      </c>
      <c r="J53" s="223">
        <v>0</v>
      </c>
      <c r="K53" s="223">
        <v>5814.72</v>
      </c>
      <c r="L53" s="223">
        <v>0</v>
      </c>
      <c r="N53" s="9" t="str">
        <f t="shared" si="2"/>
        <v>Georgia</v>
      </c>
      <c r="O53" s="51">
        <f t="shared" si="3"/>
        <v>9.395537000000001</v>
      </c>
      <c r="P53" s="51">
        <f t="shared" si="4"/>
        <v>0</v>
      </c>
      <c r="Q53" s="51">
        <f t="shared" si="5"/>
        <v>0</v>
      </c>
      <c r="R53" s="51">
        <f t="shared" si="6"/>
        <v>61.817190000000004</v>
      </c>
      <c r="S53" s="51">
        <f t="shared" si="7"/>
        <v>100.930999</v>
      </c>
      <c r="T53" s="51">
        <f t="shared" si="8"/>
        <v>0</v>
      </c>
      <c r="U53" s="51">
        <f t="shared" si="9"/>
        <v>47.636480000000006</v>
      </c>
      <c r="V53" s="51">
        <f t="shared" si="10"/>
        <v>5.81472</v>
      </c>
      <c r="W53" s="51">
        <f t="shared" si="11"/>
        <v>0</v>
      </c>
      <c r="X53" s="14"/>
      <c r="Y53" s="9" t="str">
        <f t="shared" si="12"/>
        <v>Georgia</v>
      </c>
      <c r="Z53" s="51">
        <f>O53/($B53/1000)*100</f>
        <v>4.164782057199283</v>
      </c>
      <c r="AA53" s="51">
        <f t="shared" si="15"/>
        <v>0</v>
      </c>
      <c r="AB53" s="51">
        <f t="shared" si="16"/>
        <v>0</v>
      </c>
      <c r="AC53" s="51">
        <f t="shared" si="17"/>
        <v>27.401853000895947</v>
      </c>
      <c r="AD53" s="51">
        <f t="shared" si="18"/>
        <v>44.739924248118946</v>
      </c>
      <c r="AE53" s="51">
        <f t="shared" si="19"/>
        <v>0</v>
      </c>
      <c r="AF53" s="51">
        <f t="shared" si="20"/>
        <v>21.11593591426786</v>
      </c>
      <c r="AG53" s="51">
        <f t="shared" si="21"/>
        <v>2.5775047795179575</v>
      </c>
      <c r="AH53" s="51">
        <f t="shared" si="22"/>
        <v>0</v>
      </c>
      <c r="AI53" s="47"/>
    </row>
    <row r="54" spans="25:34" ht="14.5" customHeight="1">
      <c r="Y54" s="135" t="s">
        <v>142</v>
      </c>
      <c r="Z54" s="135"/>
      <c r="AA54" s="135"/>
      <c r="AB54" s="135"/>
      <c r="AC54" s="135"/>
      <c r="AD54" s="135"/>
      <c r="AE54" s="135"/>
      <c r="AF54" s="135"/>
      <c r="AG54" s="135"/>
      <c r="AH54" s="135"/>
    </row>
    <row r="55" spans="1:34" ht="15" customHeight="1">
      <c r="A55" s="1" t="s">
        <v>142</v>
      </c>
      <c r="Y55" s="126" t="s">
        <v>123</v>
      </c>
      <c r="Z55" s="149"/>
      <c r="AA55" s="149"/>
      <c r="AB55" s="149"/>
      <c r="AC55" s="149"/>
      <c r="AD55" s="149"/>
      <c r="AE55" s="149"/>
      <c r="AF55" s="149"/>
      <c r="AG55" s="149"/>
      <c r="AH55" s="149"/>
    </row>
    <row r="56" ht="15" customHeight="1"/>
  </sheetData>
  <conditionalFormatting sqref="AI16:AI44">
    <cfRule type="cellIs" priority="1" dxfId="2" operator="greaterThan">
      <formula>50</formula>
    </cfRule>
  </conditionalFormatting>
  <hyperlinks>
    <hyperlink ref="A2" r:id="rId1" display="https://ec.europa.eu/eurostat/databrowser/product/page/NRG_BAL_C__custom_6168045"/>
    <hyperlink ref="B2" r:id="rId2" display="https://ec.europa.eu/eurostat/databrowser/view/NRG_BAL_C__custom_6168045/default/table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7"/>
  <sheetViews>
    <sheetView workbookViewId="0" topLeftCell="A1">
      <pane xSplit="1" topLeftCell="B1" activePane="topRight" state="frozen"/>
      <selection pane="topRight" activeCell="H45" sqref="H45"/>
    </sheetView>
  </sheetViews>
  <sheetFormatPr defaultColWidth="9.140625" defaultRowHeight="12.75"/>
  <cols>
    <col min="1" max="1" width="39.8515625" style="15" customWidth="1"/>
    <col min="2" max="6" width="13.421875" style="15" customWidth="1"/>
    <col min="7" max="7" width="20.57421875" style="15" customWidth="1"/>
    <col min="8" max="8" width="11.8515625" style="15" customWidth="1"/>
    <col min="9" max="9" width="20.57421875" style="15" customWidth="1"/>
    <col min="10" max="10" width="11.8515625" style="15" customWidth="1"/>
    <col min="11" max="13" width="14.421875" style="15" customWidth="1"/>
    <col min="14" max="16384" width="9.140625" style="15" customWidth="1"/>
  </cols>
  <sheetData>
    <row r="1" ht="12.75">
      <c r="A1" s="33"/>
    </row>
    <row r="3" spans="1:2" ht="12.5">
      <c r="A3" s="16"/>
      <c r="B3" s="147"/>
    </row>
    <row r="4" spans="1:2" ht="12.5">
      <c r="A4" s="16"/>
      <c r="B4" s="147"/>
    </row>
    <row r="5" spans="1:2" ht="12.75">
      <c r="A5" s="16"/>
      <c r="B5" s="16"/>
    </row>
    <row r="6" spans="1:2" ht="12.75">
      <c r="A6" s="3"/>
      <c r="B6" s="3"/>
    </row>
    <row r="7" spans="1:2" ht="12.75">
      <c r="A7" s="33" t="s">
        <v>87</v>
      </c>
      <c r="B7" s="33" t="s">
        <v>163</v>
      </c>
    </row>
    <row r="8" spans="1:2" ht="12.75">
      <c r="A8" s="16" t="s">
        <v>102</v>
      </c>
      <c r="B8" s="16" t="s">
        <v>48</v>
      </c>
    </row>
    <row r="9" spans="1:2" ht="12.75">
      <c r="A9" s="16" t="s">
        <v>2</v>
      </c>
      <c r="B9" s="16" t="s">
        <v>164</v>
      </c>
    </row>
    <row r="10" spans="1:2" ht="12.75">
      <c r="A10" s="16"/>
      <c r="B10" s="33"/>
    </row>
    <row r="11" spans="1:2" ht="12.75">
      <c r="A11" s="16"/>
      <c r="B11" s="33"/>
    </row>
    <row r="12" spans="1:2" ht="12.75">
      <c r="A12" s="16"/>
      <c r="B12" s="33"/>
    </row>
    <row r="13" spans="1:9" ht="15.5">
      <c r="A13" s="16"/>
      <c r="B13" s="33"/>
      <c r="G13" s="124" t="s">
        <v>249</v>
      </c>
      <c r="I13" s="124" t="s">
        <v>250</v>
      </c>
    </row>
    <row r="14" spans="1:9" ht="12.5">
      <c r="A14" s="16"/>
      <c r="B14" s="33"/>
      <c r="G14" s="125" t="s">
        <v>252</v>
      </c>
      <c r="I14" s="125" t="s">
        <v>166</v>
      </c>
    </row>
    <row r="15" spans="1:2" ht="12.75">
      <c r="A15" s="16"/>
      <c r="B15" s="33"/>
    </row>
    <row r="16" spans="1:4" ht="15" customHeight="1">
      <c r="A16" s="16" t="s">
        <v>245</v>
      </c>
      <c r="B16" s="33"/>
      <c r="D16" s="64"/>
    </row>
    <row r="17" ht="12" thickBot="1">
      <c r="C17" s="15" t="s">
        <v>136</v>
      </c>
    </row>
    <row r="18" spans="1:10" ht="12.75" customHeight="1">
      <c r="A18" s="262" t="s">
        <v>46</v>
      </c>
      <c r="B18" s="263">
        <f>'DATA-3'!B8</f>
        <v>2021</v>
      </c>
      <c r="C18" s="28">
        <v>2021</v>
      </c>
      <c r="D18" s="29">
        <v>2021</v>
      </c>
      <c r="E18" s="26">
        <v>2021</v>
      </c>
      <c r="F18" s="27">
        <v>2021</v>
      </c>
      <c r="G18" s="307" t="s">
        <v>236</v>
      </c>
      <c r="H18" s="308"/>
      <c r="I18" s="311" t="s">
        <v>237</v>
      </c>
      <c r="J18" s="312"/>
    </row>
    <row r="19" spans="1:10" ht="12" thickBot="1">
      <c r="A19" s="264" t="str">
        <f>'DATA-3'!A12</f>
        <v>EU</v>
      </c>
      <c r="B19" s="236">
        <f>'DATA-3'!B12</f>
        <v>61228886.377</v>
      </c>
      <c r="C19" s="235">
        <f>SUM(C20:C46)</f>
        <v>447207489</v>
      </c>
      <c r="D19" s="236">
        <f>1000*B19/C19</f>
        <v>136.91382162207037</v>
      </c>
      <c r="E19" s="235">
        <f>C129</f>
        <v>14532191.1</v>
      </c>
      <c r="F19" s="236">
        <f>1000*B19/E19</f>
        <v>4213.327911508128</v>
      </c>
      <c r="G19" s="309"/>
      <c r="H19" s="310"/>
      <c r="I19" s="313"/>
      <c r="J19" s="314"/>
    </row>
    <row r="20" spans="1:10" ht="12.75">
      <c r="A20" s="265" t="str">
        <f>'DATA-3'!A14</f>
        <v>Belgium</v>
      </c>
      <c r="B20" s="238">
        <f>'DATA-3'!B14</f>
        <v>2695015.38</v>
      </c>
      <c r="C20" s="278">
        <f>B73</f>
        <v>11554767</v>
      </c>
      <c r="D20" s="238">
        <f aca="true" t="shared" si="0" ref="D20:D57">1000*B20/C20</f>
        <v>233.23840108588948</v>
      </c>
      <c r="E20" s="237">
        <f>C130</f>
        <v>452241</v>
      </c>
      <c r="F20" s="238">
        <f aca="true" t="shared" si="1" ref="F20:F57">1000*B20/E20</f>
        <v>5959.246021479697</v>
      </c>
      <c r="G20" s="255" t="str">
        <f>A20</f>
        <v>Belgium</v>
      </c>
      <c r="H20" s="272">
        <f>D20</f>
        <v>233.23840108588948</v>
      </c>
      <c r="I20" s="259" t="str">
        <f>A20</f>
        <v>Belgium</v>
      </c>
      <c r="J20" s="205">
        <f>F20</f>
        <v>5959.246021479697</v>
      </c>
    </row>
    <row r="21" spans="1:11" ht="12.75">
      <c r="A21" s="266" t="str">
        <f>'DATA-3'!A15</f>
        <v>Bulgaria</v>
      </c>
      <c r="B21" s="240">
        <f>'DATA-3'!B15</f>
        <v>811429.785</v>
      </c>
      <c r="C21" s="279">
        <f>B74</f>
        <v>6916548</v>
      </c>
      <c r="D21" s="240">
        <f t="shared" si="0"/>
        <v>117.31716240529235</v>
      </c>
      <c r="E21" s="237">
        <f aca="true" t="shared" si="2" ref="E21:E45">C131</f>
        <v>128189.3</v>
      </c>
      <c r="F21" s="240">
        <f t="shared" si="1"/>
        <v>6329.933816629001</v>
      </c>
      <c r="G21" s="256" t="str">
        <f aca="true" t="shared" si="3" ref="G21:G57">A21</f>
        <v>Bulgaria</v>
      </c>
      <c r="H21" s="252">
        <f>D21</f>
        <v>117.31716240529235</v>
      </c>
      <c r="I21" s="260" t="str">
        <f aca="true" t="shared" si="4" ref="I21:I57">A21</f>
        <v>Bulgaria</v>
      </c>
      <c r="J21" s="206">
        <f aca="true" t="shared" si="5" ref="J21:J57">F21</f>
        <v>6329.933816629001</v>
      </c>
      <c r="K21" s="182">
        <v>4.956319133161928</v>
      </c>
    </row>
    <row r="22" spans="1:11" ht="12.75">
      <c r="A22" s="266" t="str">
        <f>'DATA-3'!A16</f>
        <v>Czechia</v>
      </c>
      <c r="B22" s="240">
        <f>'DATA-3'!B16</f>
        <v>1790561.42</v>
      </c>
      <c r="C22" s="279">
        <f aca="true" t="shared" si="6" ref="C22:C57">B75</f>
        <v>10701777</v>
      </c>
      <c r="D22" s="240">
        <f t="shared" si="0"/>
        <v>167.31440208481266</v>
      </c>
      <c r="E22" s="237">
        <f t="shared" si="2"/>
        <v>317816.4</v>
      </c>
      <c r="F22" s="240">
        <f t="shared" si="1"/>
        <v>5633.949097655123</v>
      </c>
      <c r="G22" s="256" t="str">
        <f t="shared" si="3"/>
        <v>Czechia</v>
      </c>
      <c r="H22" s="252">
        <f aca="true" t="shared" si="7" ref="H22:H57">D22</f>
        <v>167.31440208481266</v>
      </c>
      <c r="I22" s="260" t="str">
        <f t="shared" si="4"/>
        <v>Czechia</v>
      </c>
      <c r="J22" s="206">
        <f t="shared" si="5"/>
        <v>5633.949097655123</v>
      </c>
      <c r="K22" s="182">
        <v>2.6925089988784348</v>
      </c>
    </row>
    <row r="23" spans="1:11" ht="12.75">
      <c r="A23" s="266" t="str">
        <f>'DATA-3'!A17</f>
        <v>Denmark</v>
      </c>
      <c r="B23" s="240">
        <f>'DATA-3'!B17</f>
        <v>732065.347</v>
      </c>
      <c r="C23" s="279">
        <f t="shared" si="6"/>
        <v>5840045</v>
      </c>
      <c r="D23" s="240">
        <f t="shared" si="0"/>
        <v>125.3526894056467</v>
      </c>
      <c r="E23" s="237">
        <f t="shared" si="2"/>
        <v>251935.9</v>
      </c>
      <c r="F23" s="240">
        <f t="shared" si="1"/>
        <v>2905.7603422140314</v>
      </c>
      <c r="G23" s="256" t="str">
        <f t="shared" si="3"/>
        <v>Denmark</v>
      </c>
      <c r="H23" s="252">
        <f t="shared" si="7"/>
        <v>125.3526894056467</v>
      </c>
      <c r="I23" s="260" t="str">
        <f t="shared" si="4"/>
        <v>Denmark</v>
      </c>
      <c r="J23" s="206">
        <f t="shared" si="5"/>
        <v>2905.7603422140314</v>
      </c>
      <c r="K23" s="182">
        <v>4.037239384777179</v>
      </c>
    </row>
    <row r="24" spans="1:11" ht="12.75">
      <c r="A24" s="266" t="str">
        <f>'DATA-3'!A18</f>
        <v>Germany</v>
      </c>
      <c r="B24" s="240">
        <f>'DATA-3'!B18</f>
        <v>12446926.006</v>
      </c>
      <c r="C24" s="279">
        <f t="shared" si="6"/>
        <v>83155031</v>
      </c>
      <c r="D24" s="240">
        <f t="shared" si="0"/>
        <v>149.68337882045887</v>
      </c>
      <c r="E24" s="237">
        <f t="shared" si="2"/>
        <v>3243183.6</v>
      </c>
      <c r="F24" s="240">
        <f t="shared" si="1"/>
        <v>3837.872763663457</v>
      </c>
      <c r="G24" s="256" t="str">
        <f t="shared" si="3"/>
        <v>Germany</v>
      </c>
      <c r="H24" s="252">
        <f t="shared" si="7"/>
        <v>149.68337882045887</v>
      </c>
      <c r="I24" s="260" t="str">
        <f t="shared" si="4"/>
        <v>Germany</v>
      </c>
      <c r="J24" s="206">
        <f t="shared" si="5"/>
        <v>3837.872763663457</v>
      </c>
      <c r="K24" s="182">
        <v>2.9819861279923585</v>
      </c>
    </row>
    <row r="25" spans="1:11" ht="12.75">
      <c r="A25" s="266" t="str">
        <f>'DATA-3'!A19</f>
        <v>Estonia</v>
      </c>
      <c r="B25" s="240">
        <f>'DATA-3'!B19</f>
        <v>205558.761</v>
      </c>
      <c r="C25" s="279">
        <f t="shared" si="6"/>
        <v>1330068</v>
      </c>
      <c r="D25" s="240">
        <f t="shared" si="0"/>
        <v>154.54755771885348</v>
      </c>
      <c r="E25" s="237">
        <f t="shared" si="2"/>
        <v>38362.9</v>
      </c>
      <c r="F25" s="240">
        <f t="shared" si="1"/>
        <v>5358.269604227</v>
      </c>
      <c r="G25" s="256" t="str">
        <f t="shared" si="3"/>
        <v>Estonia</v>
      </c>
      <c r="H25" s="252">
        <f t="shared" si="7"/>
        <v>154.54755771885348</v>
      </c>
      <c r="I25" s="260" t="str">
        <f t="shared" si="4"/>
        <v>Estonia</v>
      </c>
      <c r="J25" s="206">
        <f t="shared" si="5"/>
        <v>5358.269604227</v>
      </c>
      <c r="K25" s="182">
        <v>3.681142219452261</v>
      </c>
    </row>
    <row r="26" spans="1:11" ht="12.75">
      <c r="A26" s="266" t="str">
        <f>'DATA-3'!A20</f>
        <v>Ireland</v>
      </c>
      <c r="B26" s="240">
        <f>'DATA-3'!B20</f>
        <v>606021.501</v>
      </c>
      <c r="C26" s="279">
        <f t="shared" si="6"/>
        <v>5006324</v>
      </c>
      <c r="D26" s="240">
        <f t="shared" si="0"/>
        <v>121.05119464900794</v>
      </c>
      <c r="E26" s="237">
        <f t="shared" si="2"/>
        <v>355612.6</v>
      </c>
      <c r="F26" s="240">
        <f t="shared" si="1"/>
        <v>1704.162060061989</v>
      </c>
      <c r="G26" s="256" t="str">
        <f t="shared" si="3"/>
        <v>Ireland</v>
      </c>
      <c r="H26" s="252">
        <f t="shared" si="7"/>
        <v>121.05119464900794</v>
      </c>
      <c r="I26" s="260" t="str">
        <f t="shared" si="4"/>
        <v>Ireland</v>
      </c>
      <c r="J26" s="206">
        <f t="shared" si="5"/>
        <v>1704.162060061989</v>
      </c>
      <c r="K26" s="182">
        <v>3.6413429748947026</v>
      </c>
    </row>
    <row r="27" spans="1:11" ht="12.75">
      <c r="A27" s="266" t="str">
        <f>'DATA-3'!A21</f>
        <v>Greece</v>
      </c>
      <c r="B27" s="240">
        <f>'DATA-3'!B21</f>
        <v>976417.563</v>
      </c>
      <c r="C27" s="279">
        <f t="shared" si="6"/>
        <v>10678632</v>
      </c>
      <c r="D27" s="240">
        <f t="shared" si="0"/>
        <v>91.43657755038286</v>
      </c>
      <c r="E27" s="237">
        <f t="shared" si="2"/>
        <v>220780.6</v>
      </c>
      <c r="F27" s="240">
        <f t="shared" si="1"/>
        <v>4422.569569065397</v>
      </c>
      <c r="G27" s="256" t="str">
        <f t="shared" si="3"/>
        <v>Greece</v>
      </c>
      <c r="H27" s="252">
        <f t="shared" si="7"/>
        <v>91.43657755038286</v>
      </c>
      <c r="I27" s="260" t="str">
        <f t="shared" si="4"/>
        <v>Greece</v>
      </c>
      <c r="J27" s="206">
        <f t="shared" si="5"/>
        <v>4422.569569065397</v>
      </c>
      <c r="K27" s="182">
        <v>3.049503490856891</v>
      </c>
    </row>
    <row r="28" spans="1:11" ht="12.75">
      <c r="A28" s="266" t="str">
        <f>'DATA-3'!A22</f>
        <v>Spain</v>
      </c>
      <c r="B28" s="240">
        <f>'DATA-3'!B22</f>
        <v>5272548.048</v>
      </c>
      <c r="C28" s="279">
        <f t="shared" si="6"/>
        <v>47398695</v>
      </c>
      <c r="D28" s="240">
        <f t="shared" si="0"/>
        <v>111.23825345824395</v>
      </c>
      <c r="E28" s="237">
        <f t="shared" si="2"/>
        <v>1278229.9</v>
      </c>
      <c r="F28" s="240">
        <f t="shared" si="1"/>
        <v>4124.882423733008</v>
      </c>
      <c r="G28" s="256" t="str">
        <f t="shared" si="3"/>
        <v>Spain</v>
      </c>
      <c r="H28" s="252">
        <f t="shared" si="7"/>
        <v>111.23825345824395</v>
      </c>
      <c r="I28" s="260" t="str">
        <f t="shared" si="4"/>
        <v>Spain</v>
      </c>
      <c r="J28" s="206">
        <f t="shared" si="5"/>
        <v>4124.882423733008</v>
      </c>
      <c r="K28" s="182">
        <v>2.196034742184766</v>
      </c>
    </row>
    <row r="29" spans="1:11" ht="12.75">
      <c r="A29" s="266" t="str">
        <f>'DATA-3'!A23</f>
        <v>France</v>
      </c>
      <c r="B29" s="240">
        <f>'DATA-3'!B23</f>
        <v>10169812.028</v>
      </c>
      <c r="C29" s="279">
        <f t="shared" si="6"/>
        <v>67656682</v>
      </c>
      <c r="D29" s="240">
        <f t="shared" si="0"/>
        <v>150.31496856437624</v>
      </c>
      <c r="E29" s="237">
        <f t="shared" si="2"/>
        <v>2307075.6</v>
      </c>
      <c r="F29" s="240">
        <f t="shared" si="1"/>
        <v>4408.096565192749</v>
      </c>
      <c r="G29" s="256" t="str">
        <f t="shared" si="3"/>
        <v>France</v>
      </c>
      <c r="H29" s="252">
        <f t="shared" si="7"/>
        <v>150.31496856437624</v>
      </c>
      <c r="I29" s="260" t="str">
        <f t="shared" si="4"/>
        <v>France</v>
      </c>
      <c r="J29" s="206">
        <f t="shared" si="5"/>
        <v>4408.096565192749</v>
      </c>
      <c r="K29" s="182">
        <v>2.7051114407250902</v>
      </c>
    </row>
    <row r="30" spans="1:11" ht="12.75">
      <c r="A30" s="266" t="str">
        <f>'DATA-3'!A24</f>
        <v>Croatia</v>
      </c>
      <c r="B30" s="240">
        <f>'DATA-3'!B24</f>
        <v>365012.884</v>
      </c>
      <c r="C30" s="279">
        <f t="shared" si="6"/>
        <v>4036355</v>
      </c>
      <c r="D30" s="240">
        <f t="shared" si="0"/>
        <v>90.43131340033273</v>
      </c>
      <c r="E30" s="237">
        <f t="shared" si="2"/>
        <v>89350.1</v>
      </c>
      <c r="F30" s="240">
        <f t="shared" si="1"/>
        <v>4085.198382542381</v>
      </c>
      <c r="G30" s="256" t="str">
        <f t="shared" si="3"/>
        <v>Croatia</v>
      </c>
      <c r="H30" s="252">
        <f t="shared" si="7"/>
        <v>90.43131340033273</v>
      </c>
      <c r="I30" s="260" t="str">
        <f t="shared" si="4"/>
        <v>Croatia</v>
      </c>
      <c r="J30" s="206">
        <f t="shared" si="5"/>
        <v>4085.198382542381</v>
      </c>
      <c r="K30" s="182">
        <v>3.7425832013499254</v>
      </c>
    </row>
    <row r="31" spans="1:11" ht="12.75">
      <c r="A31" s="266" t="str">
        <f>'DATA-3'!A25</f>
        <v>Italy</v>
      </c>
      <c r="B31" s="240">
        <f>'DATA-3'!B25</f>
        <v>6538912.347</v>
      </c>
      <c r="C31" s="279">
        <f t="shared" si="6"/>
        <v>59236213</v>
      </c>
      <c r="D31" s="240">
        <f t="shared" si="0"/>
        <v>110.38707601041276</v>
      </c>
      <c r="E31" s="237">
        <f t="shared" si="2"/>
        <v>1830288.2</v>
      </c>
      <c r="F31" s="240">
        <f t="shared" si="1"/>
        <v>3572.6135080803124</v>
      </c>
      <c r="G31" s="256" t="str">
        <f t="shared" si="3"/>
        <v>Italy</v>
      </c>
      <c r="H31" s="252">
        <f t="shared" si="7"/>
        <v>110.38707601041276</v>
      </c>
      <c r="I31" s="260" t="str">
        <f t="shared" si="4"/>
        <v>Italy</v>
      </c>
      <c r="J31" s="206">
        <f t="shared" si="5"/>
        <v>3572.6135080803124</v>
      </c>
      <c r="K31" s="182">
        <v>2.156571512121692</v>
      </c>
    </row>
    <row r="32" spans="1:11" ht="12.75">
      <c r="A32" s="266" t="str">
        <f>'DATA-3'!A26</f>
        <v>Cyprus</v>
      </c>
      <c r="B32" s="240">
        <f>'DATA-3'!B26</f>
        <v>111454.104</v>
      </c>
      <c r="C32" s="279">
        <f t="shared" si="6"/>
        <v>896007</v>
      </c>
      <c r="D32" s="240">
        <f t="shared" si="0"/>
        <v>124.3897692763561</v>
      </c>
      <c r="E32" s="237">
        <f t="shared" si="2"/>
        <v>26506.1</v>
      </c>
      <c r="F32" s="240">
        <f t="shared" si="1"/>
        <v>4204.847337028081</v>
      </c>
      <c r="G32" s="256" t="str">
        <f t="shared" si="3"/>
        <v>Cyprus</v>
      </c>
      <c r="H32" s="252">
        <f t="shared" si="7"/>
        <v>124.3897692763561</v>
      </c>
      <c r="I32" s="260" t="str">
        <f t="shared" si="4"/>
        <v>Cyprus</v>
      </c>
      <c r="J32" s="206">
        <f t="shared" si="5"/>
        <v>4204.847337028081</v>
      </c>
      <c r="K32" s="182">
        <v>2.5984839879008317</v>
      </c>
    </row>
    <row r="33" spans="1:11" ht="12.75">
      <c r="A33" s="266" t="str">
        <f>'DATA-3'!A27</f>
        <v>Latvia</v>
      </c>
      <c r="B33" s="240">
        <f>'DATA-3'!B27</f>
        <v>200454.216</v>
      </c>
      <c r="C33" s="279">
        <f t="shared" si="6"/>
        <v>1893223</v>
      </c>
      <c r="D33" s="240">
        <f t="shared" si="0"/>
        <v>105.87987574628029</v>
      </c>
      <c r="E33" s="237">
        <f t="shared" si="2"/>
        <v>43788.7</v>
      </c>
      <c r="F33" s="240">
        <f t="shared" si="1"/>
        <v>4577.761294580566</v>
      </c>
      <c r="G33" s="256" t="str">
        <f t="shared" si="3"/>
        <v>Latvia</v>
      </c>
      <c r="H33" s="252">
        <f t="shared" si="7"/>
        <v>105.87987574628029</v>
      </c>
      <c r="I33" s="260" t="str">
        <f t="shared" si="4"/>
        <v>Latvia</v>
      </c>
      <c r="J33" s="206">
        <f t="shared" si="5"/>
        <v>4577.761294580566</v>
      </c>
      <c r="K33" s="182">
        <v>3.0030482966643413</v>
      </c>
    </row>
    <row r="34" spans="1:11" ht="12.75">
      <c r="A34" s="266" t="str">
        <f>'DATA-3'!A28</f>
        <v>Lithuania</v>
      </c>
      <c r="B34" s="240">
        <f>'DATA-3'!B28</f>
        <v>340656.49</v>
      </c>
      <c r="C34" s="279">
        <f t="shared" si="6"/>
        <v>2795680</v>
      </c>
      <c r="D34" s="240">
        <f t="shared" si="0"/>
        <v>121.85103087620901</v>
      </c>
      <c r="E34" s="237">
        <f t="shared" si="2"/>
        <v>81325.6</v>
      </c>
      <c r="F34" s="240">
        <f t="shared" si="1"/>
        <v>4188.797746343094</v>
      </c>
      <c r="G34" s="256" t="str">
        <f t="shared" si="3"/>
        <v>Lithuania</v>
      </c>
      <c r="H34" s="252">
        <f t="shared" si="7"/>
        <v>121.85103087620901</v>
      </c>
      <c r="I34" s="260" t="str">
        <f t="shared" si="4"/>
        <v>Lithuania</v>
      </c>
      <c r="J34" s="206">
        <f t="shared" si="5"/>
        <v>4188.797746343094</v>
      </c>
      <c r="K34" s="182">
        <v>2.4218164052734212</v>
      </c>
    </row>
    <row r="35" spans="1:11" ht="12.75">
      <c r="A35" s="266" t="str">
        <f>'DATA-3'!A29</f>
        <v>Luxembourg</v>
      </c>
      <c r="B35" s="240">
        <f>'DATA-3'!B29</f>
        <v>176950.173</v>
      </c>
      <c r="C35" s="279">
        <f t="shared" si="6"/>
        <v>634730</v>
      </c>
      <c r="D35" s="240">
        <f t="shared" si="0"/>
        <v>278.78022623792793</v>
      </c>
      <c r="E35" s="237">
        <f t="shared" si="2"/>
        <v>55806.5</v>
      </c>
      <c r="F35" s="240">
        <f t="shared" si="1"/>
        <v>3170.7806975889907</v>
      </c>
      <c r="G35" s="256" t="str">
        <f t="shared" si="3"/>
        <v>Luxembourg</v>
      </c>
      <c r="H35" s="252">
        <f t="shared" si="7"/>
        <v>278.78022623792793</v>
      </c>
      <c r="I35" s="260" t="str">
        <f t="shared" si="4"/>
        <v>Luxembourg</v>
      </c>
      <c r="J35" s="206">
        <f t="shared" si="5"/>
        <v>3170.7806975889907</v>
      </c>
      <c r="K35" s="182">
        <v>2.7916998307913867</v>
      </c>
    </row>
    <row r="36" spans="1:11" ht="12.75">
      <c r="A36" s="266" t="str">
        <f>'DATA-3'!A30</f>
        <v>Hungary</v>
      </c>
      <c r="B36" s="240">
        <f>'DATA-3'!B30</f>
        <v>1146392.555</v>
      </c>
      <c r="C36" s="279">
        <f t="shared" si="6"/>
        <v>9730772</v>
      </c>
      <c r="D36" s="240">
        <f t="shared" si="0"/>
        <v>117.81105908143773</v>
      </c>
      <c r="E36" s="237">
        <f t="shared" si="2"/>
        <v>236724.8</v>
      </c>
      <c r="F36" s="240">
        <f t="shared" si="1"/>
        <v>4842.722667840463</v>
      </c>
      <c r="G36" s="256" t="str">
        <f t="shared" si="3"/>
        <v>Hungary</v>
      </c>
      <c r="H36" s="252">
        <f t="shared" si="7"/>
        <v>117.81105908143773</v>
      </c>
      <c r="I36" s="260" t="str">
        <f t="shared" si="4"/>
        <v>Hungary</v>
      </c>
      <c r="J36" s="206">
        <f t="shared" si="5"/>
        <v>4842.722667840463</v>
      </c>
      <c r="K36" s="182">
        <v>7.394952548811358</v>
      </c>
    </row>
    <row r="37" spans="1:11" ht="12.75">
      <c r="A37" s="266" t="str">
        <f>'DATA-3'!A31</f>
        <v>Malta</v>
      </c>
      <c r="B37" s="240">
        <f>'DATA-3'!B31</f>
        <v>114646.478</v>
      </c>
      <c r="C37" s="279">
        <f t="shared" si="6"/>
        <v>516100</v>
      </c>
      <c r="D37" s="240">
        <f t="shared" si="0"/>
        <v>222.14004650261577</v>
      </c>
      <c r="E37" s="237">
        <f t="shared" si="2"/>
        <v>17180.2</v>
      </c>
      <c r="F37" s="240">
        <f t="shared" si="1"/>
        <v>6673.174817522497</v>
      </c>
      <c r="G37" s="256" t="str">
        <f t="shared" si="3"/>
        <v>Malta</v>
      </c>
      <c r="H37" s="252">
        <f t="shared" si="7"/>
        <v>222.14004650261577</v>
      </c>
      <c r="I37" s="260" t="str">
        <f t="shared" si="4"/>
        <v>Malta</v>
      </c>
      <c r="J37" s="206">
        <f t="shared" si="5"/>
        <v>6673.174817522497</v>
      </c>
      <c r="K37" s="182">
        <v>2.732918943233618</v>
      </c>
    </row>
    <row r="38" spans="1:11" ht="12.75">
      <c r="A38" s="266" t="str">
        <f>'DATA-3'!A32</f>
        <v>Netherlands</v>
      </c>
      <c r="B38" s="240">
        <f>'DATA-3'!B32</f>
        <v>3591101.471</v>
      </c>
      <c r="C38" s="279">
        <f t="shared" si="6"/>
        <v>17475415</v>
      </c>
      <c r="D38" s="240">
        <f t="shared" si="0"/>
        <v>205.4944887431858</v>
      </c>
      <c r="E38" s="237">
        <f t="shared" si="2"/>
        <v>736597.8</v>
      </c>
      <c r="F38" s="240">
        <f t="shared" si="1"/>
        <v>4875.254135974883</v>
      </c>
      <c r="G38" s="256" t="str">
        <f t="shared" si="3"/>
        <v>Netherlands</v>
      </c>
      <c r="H38" s="252">
        <f t="shared" si="7"/>
        <v>205.4944887431858</v>
      </c>
      <c r="I38" s="260" t="str">
        <f t="shared" si="4"/>
        <v>Netherlands</v>
      </c>
      <c r="J38" s="206">
        <f t="shared" si="5"/>
        <v>4875.254135974883</v>
      </c>
      <c r="K38" s="182">
        <v>1.8298501293664993</v>
      </c>
    </row>
    <row r="39" spans="1:11" ht="12.75">
      <c r="A39" s="266" t="str">
        <f>'DATA-3'!A33</f>
        <v>Austria</v>
      </c>
      <c r="B39" s="240">
        <f>'DATA-3'!B33</f>
        <v>1429395.843</v>
      </c>
      <c r="C39" s="279">
        <f t="shared" si="6"/>
        <v>8932664</v>
      </c>
      <c r="D39" s="240">
        <f t="shared" si="0"/>
        <v>160.0189868330433</v>
      </c>
      <c r="E39" s="237">
        <f t="shared" si="2"/>
        <v>356027.2</v>
      </c>
      <c r="F39" s="240">
        <f t="shared" si="1"/>
        <v>4014.850109766894</v>
      </c>
      <c r="G39" s="256" t="str">
        <f t="shared" si="3"/>
        <v>Austria</v>
      </c>
      <c r="H39" s="252">
        <f t="shared" si="7"/>
        <v>160.0189868330433</v>
      </c>
      <c r="I39" s="260" t="str">
        <f t="shared" si="4"/>
        <v>Austria</v>
      </c>
      <c r="J39" s="206">
        <f t="shared" si="5"/>
        <v>4014.850109766894</v>
      </c>
      <c r="K39" s="182">
        <v>4.3936687786129545</v>
      </c>
    </row>
    <row r="40" spans="1:11" ht="12.75">
      <c r="A40" s="266" t="str">
        <f>'DATA-3'!A34</f>
        <v>Poland</v>
      </c>
      <c r="B40" s="240">
        <f>'DATA-3'!B34</f>
        <v>4603150.668</v>
      </c>
      <c r="C40" s="279">
        <f t="shared" si="6"/>
        <v>37840001</v>
      </c>
      <c r="D40" s="240">
        <f t="shared" si="0"/>
        <v>121.64774171121189</v>
      </c>
      <c r="E40" s="237">
        <f t="shared" si="2"/>
        <v>957014.6</v>
      </c>
      <c r="F40" s="240">
        <f t="shared" si="1"/>
        <v>4809.906419400499</v>
      </c>
      <c r="G40" s="256" t="str">
        <f t="shared" si="3"/>
        <v>Poland</v>
      </c>
      <c r="H40" s="252">
        <f t="shared" si="7"/>
        <v>121.64774171121189</v>
      </c>
      <c r="I40" s="260" t="str">
        <f t="shared" si="4"/>
        <v>Poland</v>
      </c>
      <c r="J40" s="206">
        <f t="shared" si="5"/>
        <v>4809.906419400499</v>
      </c>
      <c r="K40" s="182">
        <v>3.916818973277908</v>
      </c>
    </row>
    <row r="41" spans="1:11" ht="12.75">
      <c r="A41" s="267" t="str">
        <f>'DATA-3'!A35</f>
        <v>Portugal</v>
      </c>
      <c r="B41" s="241">
        <f>'DATA-3'!B35</f>
        <v>929609.056</v>
      </c>
      <c r="C41" s="280">
        <f t="shared" si="6"/>
        <v>10298252</v>
      </c>
      <c r="D41" s="241">
        <f t="shared" si="0"/>
        <v>90.26862578231723</v>
      </c>
      <c r="E41" s="237">
        <f t="shared" si="2"/>
        <v>250798.9</v>
      </c>
      <c r="F41" s="241">
        <f t="shared" si="1"/>
        <v>3706.59144039308</v>
      </c>
      <c r="G41" s="256" t="str">
        <f t="shared" si="3"/>
        <v>Portugal</v>
      </c>
      <c r="H41" s="252">
        <f t="shared" si="7"/>
        <v>90.26862578231723</v>
      </c>
      <c r="I41" s="260" t="str">
        <f t="shared" si="4"/>
        <v>Portugal</v>
      </c>
      <c r="J41" s="206">
        <f t="shared" si="5"/>
        <v>3706.59144039308</v>
      </c>
      <c r="K41" s="182">
        <v>2.7379807689775517</v>
      </c>
    </row>
    <row r="42" spans="1:11" ht="12.75">
      <c r="A42" s="266" t="str">
        <f>'DATA-3'!A36</f>
        <v>Romania</v>
      </c>
      <c r="B42" s="240">
        <f>'DATA-3'!B36</f>
        <v>1437374.445</v>
      </c>
      <c r="C42" s="279">
        <f t="shared" si="6"/>
        <v>19201662</v>
      </c>
      <c r="D42" s="240">
        <f t="shared" si="0"/>
        <v>74.85677255437577</v>
      </c>
      <c r="E42" s="237">
        <f t="shared" si="2"/>
        <v>459852.1</v>
      </c>
      <c r="F42" s="240">
        <f t="shared" si="1"/>
        <v>3125.732045151039</v>
      </c>
      <c r="G42" s="256" t="str">
        <f t="shared" si="3"/>
        <v>Romania</v>
      </c>
      <c r="H42" s="252">
        <f t="shared" si="7"/>
        <v>74.85677255437577</v>
      </c>
      <c r="I42" s="260" t="str">
        <f t="shared" si="4"/>
        <v>Romania</v>
      </c>
      <c r="J42" s="206">
        <f t="shared" si="5"/>
        <v>3125.732045151039</v>
      </c>
      <c r="K42" s="182">
        <v>2.32708944976737</v>
      </c>
    </row>
    <row r="43" spans="1:11" ht="12.75">
      <c r="A43" s="266" t="str">
        <f>'DATA-3'!A37</f>
        <v>Slovenia</v>
      </c>
      <c r="B43" s="240">
        <f>'DATA-3'!B37</f>
        <v>277615.742</v>
      </c>
      <c r="C43" s="279">
        <f t="shared" si="6"/>
        <v>2108977</v>
      </c>
      <c r="D43" s="240">
        <f t="shared" si="0"/>
        <v>131.63526297347008</v>
      </c>
      <c r="E43" s="237">
        <f t="shared" si="2"/>
        <v>61458.6</v>
      </c>
      <c r="F43" s="240">
        <f t="shared" si="1"/>
        <v>4517.117897251158</v>
      </c>
      <c r="G43" s="256" t="str">
        <f t="shared" si="3"/>
        <v>Slovenia</v>
      </c>
      <c r="H43" s="252">
        <f t="shared" si="7"/>
        <v>131.63526297347008</v>
      </c>
      <c r="I43" s="260" t="str">
        <f t="shared" si="4"/>
        <v>Slovenia</v>
      </c>
      <c r="J43" s="206">
        <f t="shared" si="5"/>
        <v>4517.117897251158</v>
      </c>
      <c r="K43" s="182">
        <v>1.705297309870819</v>
      </c>
    </row>
    <row r="44" spans="1:11" ht="12.75">
      <c r="A44" s="266" t="str">
        <f>'DATA-3'!A38</f>
        <v>Slovakia</v>
      </c>
      <c r="B44" s="240">
        <f>'DATA-3'!B38</f>
        <v>744951.175</v>
      </c>
      <c r="C44" s="279">
        <f t="shared" si="6"/>
        <v>5459781</v>
      </c>
      <c r="D44" s="240">
        <f t="shared" si="0"/>
        <v>136.443416869651</v>
      </c>
      <c r="E44" s="237">
        <f t="shared" si="2"/>
        <v>124696.5</v>
      </c>
      <c r="F44" s="240">
        <f t="shared" si="1"/>
        <v>5974.11455012771</v>
      </c>
      <c r="G44" s="256" t="str">
        <f t="shared" si="3"/>
        <v>Slovakia</v>
      </c>
      <c r="H44" s="252">
        <f t="shared" si="7"/>
        <v>136.443416869651</v>
      </c>
      <c r="I44" s="260" t="str">
        <f t="shared" si="4"/>
        <v>Slovakia</v>
      </c>
      <c r="J44" s="206">
        <f t="shared" si="5"/>
        <v>5974.11455012771</v>
      </c>
      <c r="K44" s="182">
        <v>3.230166831017998</v>
      </c>
    </row>
    <row r="45" spans="1:11" ht="12.75">
      <c r="A45" s="267" t="str">
        <f>'DATA-3'!A39</f>
        <v>Finland</v>
      </c>
      <c r="B45" s="241">
        <f>'DATA-3'!B39</f>
        <v>1423348.317</v>
      </c>
      <c r="C45" s="280">
        <f t="shared" si="6"/>
        <v>5533793</v>
      </c>
      <c r="D45" s="241">
        <f t="shared" si="0"/>
        <v>257.2102565094141</v>
      </c>
      <c r="E45" s="237">
        <f t="shared" si="2"/>
        <v>200967.2</v>
      </c>
      <c r="F45" s="241">
        <f t="shared" si="1"/>
        <v>7082.49066016743</v>
      </c>
      <c r="G45" s="256" t="str">
        <f t="shared" si="3"/>
        <v>Finland</v>
      </c>
      <c r="H45" s="252">
        <f t="shared" si="7"/>
        <v>257.2102565094141</v>
      </c>
      <c r="I45" s="260" t="str">
        <f t="shared" si="4"/>
        <v>Finland</v>
      </c>
      <c r="J45" s="206">
        <f t="shared" si="5"/>
        <v>7082.49066016743</v>
      </c>
      <c r="K45" s="182">
        <v>3.123416154458527</v>
      </c>
    </row>
    <row r="46" spans="1:12" ht="12.75">
      <c r="A46" s="268" t="str">
        <f>'DATA-3'!A40</f>
        <v>Sweden</v>
      </c>
      <c r="B46" s="243">
        <f>'DATA-3'!B40</f>
        <v>2091504.574</v>
      </c>
      <c r="C46" s="281">
        <f t="shared" si="6"/>
        <v>10379295</v>
      </c>
      <c r="D46" s="243">
        <f t="shared" si="0"/>
        <v>201.50738311224413</v>
      </c>
      <c r="E46" s="242">
        <f aca="true" t="shared" si="8" ref="E46:E47">C156</f>
        <v>415200.1</v>
      </c>
      <c r="F46" s="243">
        <f t="shared" si="1"/>
        <v>5037.341209696241</v>
      </c>
      <c r="G46" s="256" t="str">
        <f t="shared" si="3"/>
        <v>Sweden</v>
      </c>
      <c r="H46" s="252">
        <f t="shared" si="7"/>
        <v>201.50738311224413</v>
      </c>
      <c r="I46" s="260" t="str">
        <f t="shared" si="4"/>
        <v>Sweden</v>
      </c>
      <c r="J46" s="206">
        <f t="shared" si="5"/>
        <v>5037.341209696241</v>
      </c>
      <c r="K46" s="182">
        <v>6.2043194182444505</v>
      </c>
      <c r="L46" s="15" t="s">
        <v>154</v>
      </c>
    </row>
    <row r="47" spans="1:12" ht="12.75">
      <c r="A47" s="269" t="str">
        <f>'DATA-3'!A42</f>
        <v>Iceland</v>
      </c>
      <c r="B47" s="245">
        <f>'DATA-3'!B42</f>
        <v>254931.46</v>
      </c>
      <c r="C47" s="282">
        <f t="shared" si="6"/>
        <v>368792</v>
      </c>
      <c r="D47" s="245">
        <f t="shared" si="0"/>
        <v>691.2608191067052</v>
      </c>
      <c r="E47" s="244">
        <f t="shared" si="8"/>
        <v>14372.6</v>
      </c>
      <c r="F47" s="245">
        <f t="shared" si="1"/>
        <v>17737.32379666866</v>
      </c>
      <c r="G47" s="256" t="str">
        <f t="shared" si="3"/>
        <v>Iceland</v>
      </c>
      <c r="H47" s="252">
        <f t="shared" si="7"/>
        <v>691.2608191067052</v>
      </c>
      <c r="I47" s="260" t="str">
        <f t="shared" si="4"/>
        <v>Iceland</v>
      </c>
      <c r="J47" s="206">
        <f t="shared" si="5"/>
        <v>17737.32379666866</v>
      </c>
      <c r="K47" s="182">
        <v>4.858561697564609</v>
      </c>
      <c r="L47" s="182">
        <f>AVERAGE(K21:K47)</f>
        <v>3.3744604722306986</v>
      </c>
    </row>
    <row r="48" spans="1:10" ht="12.75">
      <c r="A48" s="268" t="str">
        <f>'DATA-3'!A43</f>
        <v>Norway</v>
      </c>
      <c r="B48" s="243">
        <f>'DATA-3'!B43</f>
        <v>1257465.734</v>
      </c>
      <c r="C48" s="281">
        <f t="shared" si="6"/>
        <v>5391369</v>
      </c>
      <c r="D48" s="243">
        <f t="shared" si="0"/>
        <v>233.23681499077506</v>
      </c>
      <c r="E48" s="242">
        <f>C158</f>
        <v>293539.7</v>
      </c>
      <c r="F48" s="243">
        <f t="shared" si="1"/>
        <v>4283.801250733716</v>
      </c>
      <c r="G48" s="256" t="str">
        <f t="shared" si="3"/>
        <v>Norway</v>
      </c>
      <c r="H48" s="252">
        <f t="shared" si="7"/>
        <v>233.23681499077506</v>
      </c>
      <c r="I48" s="260" t="str">
        <f t="shared" si="4"/>
        <v>Norway</v>
      </c>
      <c r="J48" s="206">
        <f t="shared" si="5"/>
        <v>4283.801250733716</v>
      </c>
    </row>
    <row r="49" spans="1:10" ht="12.75">
      <c r="A49" s="269" t="str">
        <f>'DATA-3'!A45</f>
        <v>Bosnia and Herzegovina</v>
      </c>
      <c r="B49" s="245">
        <f>'DATA-3'!B45</f>
        <v>308737.944</v>
      </c>
      <c r="C49" s="282" t="str">
        <f t="shared" si="6"/>
        <v>:</v>
      </c>
      <c r="D49" s="245" t="e">
        <f t="shared" si="0"/>
        <v>#VALUE!</v>
      </c>
      <c r="E49" s="244">
        <f>C159</f>
        <v>38396</v>
      </c>
      <c r="F49" s="245">
        <f t="shared" si="1"/>
        <v>8040.888217522659</v>
      </c>
      <c r="G49" s="256" t="str">
        <f t="shared" si="3"/>
        <v>Bosnia and Herzegovina</v>
      </c>
      <c r="H49" s="252" t="e">
        <f t="shared" si="7"/>
        <v>#VALUE!</v>
      </c>
      <c r="I49" s="260" t="str">
        <f t="shared" si="4"/>
        <v>Bosnia and Herzegovina</v>
      </c>
      <c r="J49" s="206">
        <f t="shared" si="5"/>
        <v>8040.888217522659</v>
      </c>
    </row>
    <row r="50" spans="1:10" ht="12.75">
      <c r="A50" s="267" t="str">
        <f>'DATA-3'!A46</f>
        <v>Montenegro</v>
      </c>
      <c r="B50" s="240">
        <f>'DATA-3'!B46</f>
        <v>45757.298</v>
      </c>
      <c r="C50" s="279">
        <f t="shared" si="6"/>
        <v>620739</v>
      </c>
      <c r="D50" s="240">
        <f t="shared" si="0"/>
        <v>73.71423094086242</v>
      </c>
      <c r="E50" s="239">
        <f>C160</f>
        <v>9622.8</v>
      </c>
      <c r="F50" s="240">
        <f t="shared" si="1"/>
        <v>4755.091865153594</v>
      </c>
      <c r="G50" s="256" t="str">
        <f t="shared" si="3"/>
        <v>Montenegro</v>
      </c>
      <c r="H50" s="252">
        <f t="shared" si="7"/>
        <v>73.71423094086242</v>
      </c>
      <c r="I50" s="260" t="str">
        <f t="shared" si="4"/>
        <v>Montenegro</v>
      </c>
      <c r="J50" s="206">
        <f t="shared" si="5"/>
        <v>4755.091865153594</v>
      </c>
    </row>
    <row r="51" spans="1:10" ht="12.75">
      <c r="A51" s="267" t="str">
        <f>'DATA-3'!A47</f>
        <v>Moldova</v>
      </c>
      <c r="B51" s="240">
        <f>'DATA-3'!B47</f>
        <v>125972.842</v>
      </c>
      <c r="C51" s="279">
        <f t="shared" si="6"/>
        <v>2597107</v>
      </c>
      <c r="D51" s="240">
        <f t="shared" si="0"/>
        <v>48.50506428884139</v>
      </c>
      <c r="E51" s="239"/>
      <c r="F51" s="240" t="e">
        <f t="shared" si="1"/>
        <v>#DIV/0!</v>
      </c>
      <c r="G51" s="256" t="str">
        <f t="shared" si="3"/>
        <v>Moldova</v>
      </c>
      <c r="H51" s="252">
        <f t="shared" si="7"/>
        <v>48.50506428884139</v>
      </c>
      <c r="I51" s="260" t="str">
        <f t="shared" si="4"/>
        <v>Moldova</v>
      </c>
      <c r="J51" s="206" t="e">
        <f t="shared" si="5"/>
        <v>#DIV/0!</v>
      </c>
    </row>
    <row r="52" spans="1:10" ht="12.75">
      <c r="A52" s="267" t="str">
        <f>'DATA-3'!A48</f>
        <v>North Macedonia</v>
      </c>
      <c r="B52" s="240">
        <f>'DATA-3'!B48</f>
        <v>112142.477</v>
      </c>
      <c r="C52" s="279">
        <f t="shared" si="6"/>
        <v>2068808</v>
      </c>
      <c r="D52" s="240">
        <f t="shared" si="0"/>
        <v>54.20632412481004</v>
      </c>
      <c r="E52" s="239">
        <f aca="true" t="shared" si="9" ref="E52:E56">C161</f>
        <v>25115.3</v>
      </c>
      <c r="F52" s="240">
        <f t="shared" si="1"/>
        <v>4465.106011076913</v>
      </c>
      <c r="G52" s="256" t="str">
        <f t="shared" si="3"/>
        <v>North Macedonia</v>
      </c>
      <c r="H52" s="252">
        <f t="shared" si="7"/>
        <v>54.20632412481004</v>
      </c>
      <c r="I52" s="260" t="str">
        <f t="shared" si="4"/>
        <v>North Macedonia</v>
      </c>
      <c r="J52" s="206">
        <f t="shared" si="5"/>
        <v>4465.106011076913</v>
      </c>
    </row>
    <row r="53" spans="1:10" ht="12.75">
      <c r="A53" s="267" t="str">
        <f>'DATA-3'!A49</f>
        <v>Albania</v>
      </c>
      <c r="B53" s="240">
        <f>'DATA-3'!B49</f>
        <v>97431.376</v>
      </c>
      <c r="C53" s="279">
        <f t="shared" si="6"/>
        <v>2829741</v>
      </c>
      <c r="D53" s="240">
        <f t="shared" si="0"/>
        <v>34.43119918041969</v>
      </c>
      <c r="E53" s="239">
        <f t="shared" si="9"/>
        <v>28954</v>
      </c>
      <c r="F53" s="240">
        <f t="shared" si="1"/>
        <v>3365.0402707743315</v>
      </c>
      <c r="G53" s="256" t="str">
        <f t="shared" si="3"/>
        <v>Albania</v>
      </c>
      <c r="H53" s="252">
        <f t="shared" si="7"/>
        <v>34.43119918041969</v>
      </c>
      <c r="I53" s="260" t="str">
        <f t="shared" si="4"/>
        <v>Albania</v>
      </c>
      <c r="J53" s="206">
        <f t="shared" si="5"/>
        <v>3365.0402707743315</v>
      </c>
    </row>
    <row r="54" spans="1:10" ht="12.75">
      <c r="A54" s="267" t="str">
        <f>'DATA-3'!A50</f>
        <v>Serbia</v>
      </c>
      <c r="B54" s="240">
        <f>'DATA-3'!B50</f>
        <v>680415.005</v>
      </c>
      <c r="C54" s="279">
        <f t="shared" si="6"/>
        <v>6871547</v>
      </c>
      <c r="D54" s="240">
        <f t="shared" si="0"/>
        <v>99.01918811004276</v>
      </c>
      <c r="E54" s="239">
        <f t="shared" si="9"/>
        <v>98083.8</v>
      </c>
      <c r="F54" s="240">
        <f t="shared" si="1"/>
        <v>6937.0783452517135</v>
      </c>
      <c r="G54" s="256" t="str">
        <f t="shared" si="3"/>
        <v>Serbia</v>
      </c>
      <c r="H54" s="252">
        <f t="shared" si="7"/>
        <v>99.01918811004276</v>
      </c>
      <c r="I54" s="260" t="str">
        <f t="shared" si="4"/>
        <v>Serbia</v>
      </c>
      <c r="J54" s="206">
        <f t="shared" si="5"/>
        <v>6937.0783452517135</v>
      </c>
    </row>
    <row r="55" spans="1:10" ht="12.75">
      <c r="A55" s="267" t="str">
        <f>'DATA-3'!A51</f>
        <v>Türkiye</v>
      </c>
      <c r="B55" s="240">
        <f>'DATA-3'!B51</f>
        <v>6797613.21</v>
      </c>
      <c r="C55" s="279">
        <f t="shared" si="6"/>
        <v>83614362</v>
      </c>
      <c r="D55" s="240">
        <f t="shared" si="0"/>
        <v>81.29719640747842</v>
      </c>
      <c r="E55" s="239">
        <f t="shared" si="9"/>
        <v>1711529.4</v>
      </c>
      <c r="F55" s="240">
        <f t="shared" si="1"/>
        <v>3971.6602063628006</v>
      </c>
      <c r="G55" s="256" t="str">
        <f t="shared" si="3"/>
        <v>Türkiye</v>
      </c>
      <c r="H55" s="252">
        <f t="shared" si="7"/>
        <v>81.29719640747842</v>
      </c>
      <c r="I55" s="260" t="str">
        <f t="shared" si="4"/>
        <v>Türkiye</v>
      </c>
      <c r="J55" s="206">
        <f t="shared" si="5"/>
        <v>3971.6602063628006</v>
      </c>
    </row>
    <row r="56" spans="1:10" ht="12.75">
      <c r="A56" s="267" t="str">
        <f>'DATA-3'!A52</f>
        <v>Kosovo*</v>
      </c>
      <c r="B56" s="240">
        <f>'DATA-3'!B52</f>
        <v>120914.454</v>
      </c>
      <c r="C56" s="279">
        <f t="shared" si="6"/>
        <v>1782115</v>
      </c>
      <c r="D56" s="240">
        <f t="shared" si="0"/>
        <v>67.84885038283164</v>
      </c>
      <c r="E56" s="239" t="str">
        <f t="shared" si="9"/>
        <v>:</v>
      </c>
      <c r="F56" s="240" t="e">
        <f t="shared" si="1"/>
        <v>#VALUE!</v>
      </c>
      <c r="G56" s="256" t="str">
        <f t="shared" si="3"/>
        <v>Kosovo*</v>
      </c>
      <c r="H56" s="252">
        <f t="shared" si="7"/>
        <v>67.84885038283164</v>
      </c>
      <c r="I56" s="260" t="str">
        <f t="shared" si="4"/>
        <v>Kosovo*</v>
      </c>
      <c r="J56" s="206" t="e">
        <f t="shared" si="5"/>
        <v>#VALUE!</v>
      </c>
    </row>
    <row r="57" spans="1:11" ht="12" thickBot="1">
      <c r="A57" s="270" t="str">
        <f>'DATA-3'!A53</f>
        <v>Georgia</v>
      </c>
      <c r="B57" s="247">
        <f>'DATA-3'!B53</f>
        <v>225594.926</v>
      </c>
      <c r="C57" s="283">
        <f t="shared" si="6"/>
        <v>3728573</v>
      </c>
      <c r="D57" s="247">
        <f t="shared" si="0"/>
        <v>60.504360783602735</v>
      </c>
      <c r="E57" s="246"/>
      <c r="F57" s="247" t="e">
        <f t="shared" si="1"/>
        <v>#DIV/0!</v>
      </c>
      <c r="G57" s="257" t="str">
        <f t="shared" si="3"/>
        <v>Georgia</v>
      </c>
      <c r="H57" s="258">
        <f t="shared" si="7"/>
        <v>60.504360783602735</v>
      </c>
      <c r="I57" s="261" t="str">
        <f t="shared" si="4"/>
        <v>Georgia</v>
      </c>
      <c r="J57" s="207" t="e">
        <f t="shared" si="5"/>
        <v>#DIV/0!</v>
      </c>
      <c r="K57" s="201"/>
    </row>
    <row r="58" spans="1:13" ht="12.75">
      <c r="A58" s="13"/>
      <c r="B58" s="202"/>
      <c r="C58" s="250"/>
      <c r="D58" s="250"/>
      <c r="E58" s="251"/>
      <c r="F58" s="251"/>
      <c r="G58" s="248"/>
      <c r="H58" s="252"/>
      <c r="I58" s="253"/>
      <c r="J58" s="254"/>
      <c r="M58" s="249"/>
    </row>
    <row r="59" spans="1:10" ht="12.75">
      <c r="A59" s="13" t="str">
        <f>'DATA-3'!A55</f>
        <v>* This designation is without prejudice to positions on status, and is in line with UNSCR 1244 and the ICJ Opinion on the Kosovo Declaration of Independence.</v>
      </c>
      <c r="C59" s="250"/>
      <c r="D59" s="250"/>
      <c r="E59" s="251"/>
      <c r="F59" s="251"/>
      <c r="G59" s="248"/>
      <c r="H59" s="252"/>
      <c r="I59" s="253"/>
      <c r="J59" s="254"/>
    </row>
    <row r="61" ht="12.75">
      <c r="G61" s="56" t="s">
        <v>142</v>
      </c>
    </row>
    <row r="62" spans="1:7" ht="14">
      <c r="A62" s="227" t="s">
        <v>238</v>
      </c>
      <c r="B62"/>
      <c r="G62" s="64" t="s">
        <v>103</v>
      </c>
    </row>
    <row r="63" spans="1:2" ht="12.75">
      <c r="A63" s="228" t="s">
        <v>183</v>
      </c>
      <c r="B63" s="228" t="s">
        <v>184</v>
      </c>
    </row>
    <row r="64" spans="1:4" ht="12.5">
      <c r="A64" s="231" t="s">
        <v>185</v>
      </c>
      <c r="B64"/>
      <c r="C64"/>
      <c r="D64" s="231" t="s">
        <v>239</v>
      </c>
    </row>
    <row r="65" spans="1:4" ht="12.5">
      <c r="A65" s="231" t="s">
        <v>187</v>
      </c>
      <c r="B65"/>
      <c r="C65"/>
      <c r="D65" s="231" t="s">
        <v>240</v>
      </c>
    </row>
    <row r="66" spans="1:2" ht="12.75">
      <c r="A66" s="16" t="s">
        <v>0</v>
      </c>
      <c r="B66" s="16" t="s">
        <v>1</v>
      </c>
    </row>
    <row r="68" spans="1:2" ht="12.75">
      <c r="A68" s="15" t="s">
        <v>47</v>
      </c>
      <c r="B68" s="15" t="s">
        <v>48</v>
      </c>
    </row>
    <row r="69" spans="1:2" ht="12.75">
      <c r="A69" s="15" t="s">
        <v>49</v>
      </c>
      <c r="B69" s="15" t="s">
        <v>48</v>
      </c>
    </row>
    <row r="71" spans="1:2" ht="12.75">
      <c r="A71" s="11" t="s">
        <v>46</v>
      </c>
      <c r="B71" s="58">
        <v>2021</v>
      </c>
    </row>
    <row r="72" spans="1:2" ht="12.75">
      <c r="A72" s="233" t="s">
        <v>128</v>
      </c>
      <c r="B72" s="226">
        <v>447207489</v>
      </c>
    </row>
    <row r="73" spans="1:2" ht="12.75">
      <c r="A73" s="233" t="s">
        <v>12</v>
      </c>
      <c r="B73" s="224">
        <v>11554767</v>
      </c>
    </row>
    <row r="74" spans="1:2" ht="12.75">
      <c r="A74" s="233" t="s">
        <v>13</v>
      </c>
      <c r="B74" s="226">
        <v>6916548</v>
      </c>
    </row>
    <row r="75" spans="1:2" ht="12.75">
      <c r="A75" s="233" t="s">
        <v>100</v>
      </c>
      <c r="B75" s="224">
        <v>10701777</v>
      </c>
    </row>
    <row r="76" spans="1:2" ht="12.75">
      <c r="A76" s="233" t="s">
        <v>14</v>
      </c>
      <c r="B76" s="226">
        <v>5840045</v>
      </c>
    </row>
    <row r="77" spans="1:2" ht="12.75">
      <c r="A77" s="233" t="s">
        <v>50</v>
      </c>
      <c r="B77" s="224">
        <v>83155031</v>
      </c>
    </row>
    <row r="78" spans="1:2" ht="12.75">
      <c r="A78" s="233" t="s">
        <v>16</v>
      </c>
      <c r="B78" s="226">
        <v>1330068</v>
      </c>
    </row>
    <row r="79" spans="1:2" ht="12.75">
      <c r="A79" s="233" t="s">
        <v>17</v>
      </c>
      <c r="B79" s="224">
        <v>5006324</v>
      </c>
    </row>
    <row r="80" spans="1:2" ht="12.75">
      <c r="A80" s="233" t="s">
        <v>18</v>
      </c>
      <c r="B80" s="226">
        <v>10678632</v>
      </c>
    </row>
    <row r="81" spans="1:2" ht="12.75">
      <c r="A81" s="233" t="s">
        <v>19</v>
      </c>
      <c r="B81" s="224">
        <v>47398695</v>
      </c>
    </row>
    <row r="82" spans="1:2" ht="12.75">
      <c r="A82" s="233" t="s">
        <v>20</v>
      </c>
      <c r="B82" s="226">
        <v>67656682</v>
      </c>
    </row>
    <row r="83" spans="1:2" ht="12.75">
      <c r="A83" s="233" t="s">
        <v>21</v>
      </c>
      <c r="B83" s="224">
        <v>4036355</v>
      </c>
    </row>
    <row r="84" spans="1:2" ht="12.75">
      <c r="A84" s="233" t="s">
        <v>22</v>
      </c>
      <c r="B84" s="226">
        <v>59236213</v>
      </c>
    </row>
    <row r="85" spans="1:2" ht="12.75">
      <c r="A85" s="233" t="s">
        <v>23</v>
      </c>
      <c r="B85" s="224">
        <v>896007</v>
      </c>
    </row>
    <row r="86" spans="1:2" ht="12.75">
      <c r="A86" s="233" t="s">
        <v>24</v>
      </c>
      <c r="B86" s="226">
        <v>1893223</v>
      </c>
    </row>
    <row r="87" spans="1:2" ht="12.75">
      <c r="A87" s="233" t="s">
        <v>25</v>
      </c>
      <c r="B87" s="224">
        <v>2795680</v>
      </c>
    </row>
    <row r="88" spans="1:2" ht="12.75">
      <c r="A88" s="233" t="s">
        <v>26</v>
      </c>
      <c r="B88" s="226">
        <v>634730</v>
      </c>
    </row>
    <row r="89" spans="1:2" ht="12.75">
      <c r="A89" s="233" t="s">
        <v>27</v>
      </c>
      <c r="B89" s="224">
        <v>9730772</v>
      </c>
    </row>
    <row r="90" spans="1:2" ht="12.75">
      <c r="A90" s="233" t="s">
        <v>28</v>
      </c>
      <c r="B90" s="226">
        <v>516100</v>
      </c>
    </row>
    <row r="91" spans="1:2" ht="12.75">
      <c r="A91" s="233" t="s">
        <v>29</v>
      </c>
      <c r="B91" s="224">
        <v>17475415</v>
      </c>
    </row>
    <row r="92" spans="1:2" ht="12.75">
      <c r="A92" s="233" t="s">
        <v>30</v>
      </c>
      <c r="B92" s="226">
        <v>8932664</v>
      </c>
    </row>
    <row r="93" spans="1:2" ht="12.75">
      <c r="A93" s="233" t="s">
        <v>31</v>
      </c>
      <c r="B93" s="224">
        <v>37840001</v>
      </c>
    </row>
    <row r="94" spans="1:2" ht="12.75">
      <c r="A94" s="233" t="s">
        <v>32</v>
      </c>
      <c r="B94" s="226">
        <v>10298252</v>
      </c>
    </row>
    <row r="95" spans="1:2" ht="12.75">
      <c r="A95" s="233" t="s">
        <v>33</v>
      </c>
      <c r="B95" s="224">
        <v>19201662</v>
      </c>
    </row>
    <row r="96" spans="1:2" ht="12.75">
      <c r="A96" s="233" t="s">
        <v>34</v>
      </c>
      <c r="B96" s="226">
        <v>2108977</v>
      </c>
    </row>
    <row r="97" spans="1:2" ht="12.75">
      <c r="A97" s="233" t="s">
        <v>35</v>
      </c>
      <c r="B97" s="224">
        <v>5459781</v>
      </c>
    </row>
    <row r="98" spans="1:2" ht="12.75">
      <c r="A98" s="233" t="s">
        <v>36</v>
      </c>
      <c r="B98" s="226">
        <v>5533793</v>
      </c>
    </row>
    <row r="99" spans="1:2" ht="12.75">
      <c r="A99" s="233" t="s">
        <v>37</v>
      </c>
      <c r="B99" s="224">
        <v>10379295</v>
      </c>
    </row>
    <row r="100" spans="1:2" ht="12.75">
      <c r="A100" s="233" t="s">
        <v>38</v>
      </c>
      <c r="B100" s="226">
        <v>368792</v>
      </c>
    </row>
    <row r="101" spans="1:2" ht="12.75">
      <c r="A101" s="233" t="s">
        <v>39</v>
      </c>
      <c r="B101" s="224">
        <v>5391369</v>
      </c>
    </row>
    <row r="102" spans="1:2" ht="12.75">
      <c r="A102" s="233" t="s">
        <v>51</v>
      </c>
      <c r="B102" s="226" t="s">
        <v>4</v>
      </c>
    </row>
    <row r="103" spans="1:2" ht="12.75">
      <c r="A103" s="233" t="s">
        <v>40</v>
      </c>
      <c r="B103" s="224">
        <v>620739</v>
      </c>
    </row>
    <row r="104" spans="1:2" ht="12.75">
      <c r="A104" s="233" t="s">
        <v>43</v>
      </c>
      <c r="B104" s="226">
        <v>2597107</v>
      </c>
    </row>
    <row r="105" spans="1:2" ht="12.75">
      <c r="A105" s="233" t="s">
        <v>101</v>
      </c>
      <c r="B105" s="224">
        <v>2068808</v>
      </c>
    </row>
    <row r="106" spans="1:2" ht="12.75">
      <c r="A106" s="233" t="s">
        <v>41</v>
      </c>
      <c r="B106" s="226">
        <v>2829741</v>
      </c>
    </row>
    <row r="107" spans="1:2" ht="12.75">
      <c r="A107" s="233" t="s">
        <v>42</v>
      </c>
      <c r="B107" s="224">
        <v>6871547</v>
      </c>
    </row>
    <row r="108" spans="1:2" ht="12.75">
      <c r="A108" s="233" t="s">
        <v>233</v>
      </c>
      <c r="B108" s="226">
        <v>83614362</v>
      </c>
    </row>
    <row r="109" spans="1:3" ht="12.75">
      <c r="A109" s="233" t="s">
        <v>52</v>
      </c>
      <c r="B109" s="224">
        <v>1782115</v>
      </c>
      <c r="C109" s="15" t="s">
        <v>241</v>
      </c>
    </row>
    <row r="110" spans="1:2" ht="12.75">
      <c r="A110" s="233" t="s">
        <v>53</v>
      </c>
      <c r="B110" s="226">
        <v>3728573</v>
      </c>
    </row>
    <row r="113" ht="12.75">
      <c r="A113" s="15" t="s">
        <v>142</v>
      </c>
    </row>
    <row r="119" spans="1:3" ht="14">
      <c r="A119" s="229" t="s">
        <v>242</v>
      </c>
      <c r="B119" s="214"/>
      <c r="C119" s="214"/>
    </row>
    <row r="120" spans="1:3" ht="12.5">
      <c r="A120" s="230" t="s">
        <v>183</v>
      </c>
      <c r="B120" s="230" t="s">
        <v>184</v>
      </c>
      <c r="C120" s="214"/>
    </row>
    <row r="121" spans="1:4" ht="12.5">
      <c r="A121" s="232" t="s">
        <v>185</v>
      </c>
      <c r="B121" s="214"/>
      <c r="C121" s="214"/>
      <c r="D121" s="232" t="s">
        <v>243</v>
      </c>
    </row>
    <row r="122" spans="1:4" ht="12.5">
      <c r="A122" s="232" t="s">
        <v>187</v>
      </c>
      <c r="B122" s="214"/>
      <c r="C122" s="214"/>
      <c r="D122" s="232" t="s">
        <v>244</v>
      </c>
    </row>
    <row r="123" spans="1:2" ht="12.75">
      <c r="A123" s="3" t="s">
        <v>0</v>
      </c>
      <c r="B123" s="3" t="s">
        <v>1</v>
      </c>
    </row>
    <row r="124" spans="1:2" ht="12.75">
      <c r="A124" s="3"/>
      <c r="B124" s="3"/>
    </row>
    <row r="125" spans="1:2" ht="12.75">
      <c r="A125" s="3" t="s">
        <v>63</v>
      </c>
      <c r="B125" s="3" t="s">
        <v>62</v>
      </c>
    </row>
    <row r="126" spans="1:2" ht="12.75">
      <c r="A126" s="3" t="s">
        <v>8</v>
      </c>
      <c r="B126" s="3">
        <v>2021</v>
      </c>
    </row>
    <row r="127" spans="1:2" ht="12.75">
      <c r="A127" s="3"/>
      <c r="B127" s="3"/>
    </row>
    <row r="128" spans="1:6" ht="103.5">
      <c r="A128" s="4" t="s">
        <v>64</v>
      </c>
      <c r="B128" s="30" t="s">
        <v>65</v>
      </c>
      <c r="C128" s="30" t="s">
        <v>165</v>
      </c>
      <c r="D128" s="30" t="s">
        <v>61</v>
      </c>
      <c r="E128" s="30" t="s">
        <v>66</v>
      </c>
      <c r="F128" s="30" t="s">
        <v>248</v>
      </c>
    </row>
    <row r="129" spans="1:6" ht="12.75">
      <c r="A129" s="17" t="s">
        <v>128</v>
      </c>
      <c r="B129" s="273">
        <v>14532191.1</v>
      </c>
      <c r="C129" s="273">
        <v>14532191.1</v>
      </c>
      <c r="D129" s="273">
        <v>12495891.6</v>
      </c>
      <c r="E129" s="273">
        <v>11424519.5</v>
      </c>
      <c r="F129" s="274"/>
    </row>
    <row r="130" spans="1:6" ht="12.75">
      <c r="A130" s="6" t="s">
        <v>12</v>
      </c>
      <c r="B130" s="36">
        <v>502521.1</v>
      </c>
      <c r="C130" s="36">
        <v>452241</v>
      </c>
      <c r="D130" s="36">
        <v>417399.2</v>
      </c>
      <c r="E130" s="36">
        <v>383578.9</v>
      </c>
      <c r="F130" s="275" t="s">
        <v>246</v>
      </c>
    </row>
    <row r="131" spans="1:6" ht="12.75">
      <c r="A131" s="7" t="s">
        <v>13</v>
      </c>
      <c r="B131" s="36">
        <v>71077</v>
      </c>
      <c r="C131" s="36">
        <v>128189.3</v>
      </c>
      <c r="D131" s="36">
        <v>47824.3</v>
      </c>
      <c r="E131" s="36">
        <v>35629.5</v>
      </c>
      <c r="F131" s="275" t="s">
        <v>247</v>
      </c>
    </row>
    <row r="132" spans="1:6" ht="12.75">
      <c r="A132" s="7" t="s">
        <v>100</v>
      </c>
      <c r="B132" s="36">
        <v>238249.5</v>
      </c>
      <c r="C132" s="36">
        <v>317816.4</v>
      </c>
      <c r="D132" s="36">
        <v>192743.1</v>
      </c>
      <c r="E132" s="36">
        <v>152204.5</v>
      </c>
      <c r="F132" s="275" t="s">
        <v>247</v>
      </c>
    </row>
    <row r="133" spans="1:6" ht="12.75">
      <c r="A133" s="7" t="s">
        <v>14</v>
      </c>
      <c r="B133" s="36">
        <v>336718.8</v>
      </c>
      <c r="C133" s="36">
        <v>251935.9</v>
      </c>
      <c r="D133" s="36">
        <v>292760.8</v>
      </c>
      <c r="E133" s="36">
        <v>258953.3</v>
      </c>
      <c r="F133" s="275" t="s">
        <v>247</v>
      </c>
    </row>
    <row r="134" spans="1:6" ht="12.75">
      <c r="A134" s="7" t="s">
        <v>50</v>
      </c>
      <c r="B134" s="36">
        <v>3601750</v>
      </c>
      <c r="C134" s="36">
        <v>3243183.6</v>
      </c>
      <c r="D134" s="36">
        <v>2951973.8</v>
      </c>
      <c r="E134" s="36">
        <v>2793305.4</v>
      </c>
      <c r="F134" s="275" t="s">
        <v>246</v>
      </c>
    </row>
    <row r="135" spans="1:6" ht="12.75">
      <c r="A135" s="7" t="s">
        <v>16</v>
      </c>
      <c r="B135" s="36">
        <v>31444.9</v>
      </c>
      <c r="C135" s="36">
        <v>38362.9</v>
      </c>
      <c r="D135" s="36">
        <v>21929.4</v>
      </c>
      <c r="E135" s="36">
        <v>16532.8</v>
      </c>
      <c r="F135" s="275" t="s">
        <v>246</v>
      </c>
    </row>
    <row r="136" spans="1:6" ht="12.75">
      <c r="A136" s="7" t="s">
        <v>17</v>
      </c>
      <c r="B136" s="36">
        <v>426283.4</v>
      </c>
      <c r="C136" s="36">
        <v>355612.6</v>
      </c>
      <c r="D136" s="36">
        <v>353949.5</v>
      </c>
      <c r="E136" s="36">
        <v>366993.9</v>
      </c>
      <c r="F136" s="275" t="s">
        <v>246</v>
      </c>
    </row>
    <row r="137" spans="1:6" ht="12.75">
      <c r="A137" s="7" t="s">
        <v>18</v>
      </c>
      <c r="B137" s="36">
        <v>181674.6</v>
      </c>
      <c r="C137" s="36">
        <v>220780.6</v>
      </c>
      <c r="D137" s="36">
        <v>188065.4</v>
      </c>
      <c r="E137" s="36">
        <v>164457.6</v>
      </c>
      <c r="F137" s="275" t="s">
        <v>246</v>
      </c>
    </row>
    <row r="138" spans="1:6" ht="12.75">
      <c r="A138" s="7" t="s">
        <v>19</v>
      </c>
      <c r="B138" s="36">
        <v>1206842</v>
      </c>
      <c r="C138" s="36">
        <v>1278229.9</v>
      </c>
      <c r="D138" s="36">
        <v>1110023.1</v>
      </c>
      <c r="E138" s="36">
        <v>1006520.6</v>
      </c>
      <c r="F138" s="275" t="s">
        <v>246</v>
      </c>
    </row>
    <row r="139" spans="1:6" ht="12.75">
      <c r="A139" s="7" t="s">
        <v>20</v>
      </c>
      <c r="B139" s="36">
        <v>2500870</v>
      </c>
      <c r="C139" s="36">
        <v>2307075.6</v>
      </c>
      <c r="D139" s="36">
        <v>2219158.1</v>
      </c>
      <c r="E139" s="36">
        <v>2045940.2</v>
      </c>
      <c r="F139" s="275" t="s">
        <v>246</v>
      </c>
    </row>
    <row r="140" spans="1:6" ht="12.75">
      <c r="A140" s="7" t="s">
        <v>21</v>
      </c>
      <c r="B140" s="36">
        <v>58290.9</v>
      </c>
      <c r="C140" s="36">
        <v>89350.1</v>
      </c>
      <c r="D140" s="36">
        <v>53476.2</v>
      </c>
      <c r="E140" s="36">
        <v>44334.1</v>
      </c>
      <c r="F140" s="275" t="s">
        <v>246</v>
      </c>
    </row>
    <row r="141" spans="1:6" ht="12.75">
      <c r="A141" s="7" t="s">
        <v>22</v>
      </c>
      <c r="B141" s="36">
        <v>1787675.4</v>
      </c>
      <c r="C141" s="36">
        <v>1830288.2</v>
      </c>
      <c r="D141" s="36">
        <v>1583792</v>
      </c>
      <c r="E141" s="36">
        <v>1447129.4</v>
      </c>
      <c r="F141" s="275" t="s">
        <v>246</v>
      </c>
    </row>
    <row r="142" spans="1:6" ht="12.75">
      <c r="A142" s="7" t="s">
        <v>23</v>
      </c>
      <c r="B142" s="36">
        <v>24019</v>
      </c>
      <c r="C142" s="36">
        <v>26506.1</v>
      </c>
      <c r="D142" s="36">
        <v>22937.9</v>
      </c>
      <c r="E142" s="36">
        <v>20264.3</v>
      </c>
      <c r="F142" s="275" t="s">
        <v>246</v>
      </c>
    </row>
    <row r="143" spans="1:6" ht="12.75">
      <c r="A143" s="7" t="s">
        <v>24</v>
      </c>
      <c r="B143" s="36">
        <v>33616.5</v>
      </c>
      <c r="C143" s="36">
        <v>43788.7</v>
      </c>
      <c r="D143" s="36">
        <v>24442.9</v>
      </c>
      <c r="E143" s="36">
        <v>18337</v>
      </c>
      <c r="F143" s="275" t="s">
        <v>246</v>
      </c>
    </row>
    <row r="144" spans="1:6" ht="12.75">
      <c r="A144" s="7" t="s">
        <v>25</v>
      </c>
      <c r="B144" s="36">
        <v>56153.5</v>
      </c>
      <c r="C144" s="36">
        <v>81325.6</v>
      </c>
      <c r="D144" s="36">
        <v>41616.7</v>
      </c>
      <c r="E144" s="36">
        <v>33018.6</v>
      </c>
      <c r="F144" s="275" t="s">
        <v>246</v>
      </c>
    </row>
    <row r="145" spans="1:6" ht="12.75">
      <c r="A145" s="7" t="s">
        <v>26</v>
      </c>
      <c r="B145" s="36">
        <v>72295</v>
      </c>
      <c r="C145" s="36">
        <v>55806.5</v>
      </c>
      <c r="D145" s="36">
        <v>54163.6</v>
      </c>
      <c r="E145" s="36">
        <v>44371.6</v>
      </c>
      <c r="F145" s="275" t="s">
        <v>246</v>
      </c>
    </row>
    <row r="146" spans="1:6" ht="12.75">
      <c r="A146" s="7" t="s">
        <v>27</v>
      </c>
      <c r="B146" s="36">
        <v>154120.1</v>
      </c>
      <c r="C146" s="36">
        <v>236724.8</v>
      </c>
      <c r="D146" s="36">
        <v>133081.6</v>
      </c>
      <c r="E146" s="36">
        <v>120764.3</v>
      </c>
      <c r="F146" s="275" t="s">
        <v>247</v>
      </c>
    </row>
    <row r="147" spans="1:6" ht="12.75">
      <c r="A147" s="7" t="s">
        <v>28</v>
      </c>
      <c r="B147" s="36">
        <v>15001.9</v>
      </c>
      <c r="C147" s="36">
        <v>17180.2</v>
      </c>
      <c r="D147" s="36">
        <v>11806.5</v>
      </c>
      <c r="E147" s="36">
        <v>10384.7</v>
      </c>
      <c r="F147" s="275" t="s">
        <v>246</v>
      </c>
    </row>
    <row r="148" spans="1:6" ht="12.75">
      <c r="A148" s="7" t="s">
        <v>29</v>
      </c>
      <c r="B148" s="36">
        <v>855470</v>
      </c>
      <c r="C148" s="36">
        <v>736597.8</v>
      </c>
      <c r="D148" s="36">
        <v>733914.4</v>
      </c>
      <c r="E148" s="36">
        <v>677376.6</v>
      </c>
      <c r="F148" s="275" t="s">
        <v>246</v>
      </c>
    </row>
    <row r="149" spans="1:6" ht="12.75">
      <c r="A149" s="7" t="s">
        <v>30</v>
      </c>
      <c r="B149" s="36">
        <v>406148.7</v>
      </c>
      <c r="C149" s="36">
        <v>356027.2</v>
      </c>
      <c r="D149" s="36">
        <v>330776.4</v>
      </c>
      <c r="E149" s="36">
        <v>303064.5</v>
      </c>
      <c r="F149" s="275" t="s">
        <v>246</v>
      </c>
    </row>
    <row r="150" spans="1:6" ht="12.75">
      <c r="A150" s="7" t="s">
        <v>31</v>
      </c>
      <c r="B150" s="36">
        <v>576382.6</v>
      </c>
      <c r="C150" s="36">
        <v>957014.6</v>
      </c>
      <c r="D150" s="36">
        <v>525463.6</v>
      </c>
      <c r="E150" s="36">
        <v>451563</v>
      </c>
      <c r="F150" s="275" t="s">
        <v>247</v>
      </c>
    </row>
    <row r="151" spans="1:6" ht="12.75">
      <c r="A151" s="7" t="s">
        <v>32</v>
      </c>
      <c r="B151" s="36">
        <v>214741</v>
      </c>
      <c r="C151" s="36">
        <v>250798.9</v>
      </c>
      <c r="D151" s="36">
        <v>185784.6</v>
      </c>
      <c r="E151" s="36">
        <v>168925.1</v>
      </c>
      <c r="F151" s="275" t="s">
        <v>246</v>
      </c>
    </row>
    <row r="152" spans="1:6" ht="12.75">
      <c r="A152" s="7" t="s">
        <v>33</v>
      </c>
      <c r="B152" s="36">
        <v>241268.4</v>
      </c>
      <c r="C152" s="36">
        <v>459852.1</v>
      </c>
      <c r="D152" s="36">
        <v>183790.9</v>
      </c>
      <c r="E152" s="36">
        <v>130501.6</v>
      </c>
      <c r="F152" s="275" t="s">
        <v>247</v>
      </c>
    </row>
    <row r="153" spans="1:6" ht="12.75">
      <c r="A153" s="7" t="s">
        <v>34</v>
      </c>
      <c r="B153" s="36">
        <v>52208.1</v>
      </c>
      <c r="C153" s="36">
        <v>61458.6</v>
      </c>
      <c r="D153" s="36">
        <v>44921.7</v>
      </c>
      <c r="E153" s="36">
        <v>39470.5</v>
      </c>
      <c r="F153" s="275" t="s">
        <v>246</v>
      </c>
    </row>
    <row r="154" spans="1:6" ht="12.75">
      <c r="A154" s="7" t="s">
        <v>35</v>
      </c>
      <c r="B154" s="36">
        <v>100323.5</v>
      </c>
      <c r="C154" s="36">
        <v>124696.5</v>
      </c>
      <c r="D154" s="36">
        <v>88193.1</v>
      </c>
      <c r="E154" s="36">
        <v>64728.8</v>
      </c>
      <c r="F154" s="275" t="s">
        <v>246</v>
      </c>
    </row>
    <row r="155" spans="1:6" ht="12.75">
      <c r="A155" s="7" t="s">
        <v>36</v>
      </c>
      <c r="B155" s="36">
        <v>250594</v>
      </c>
      <c r="C155" s="36">
        <v>200967.2</v>
      </c>
      <c r="D155" s="36">
        <v>206402.9</v>
      </c>
      <c r="E155" s="36">
        <v>189194.7</v>
      </c>
      <c r="F155" s="275" t="s">
        <v>246</v>
      </c>
    </row>
    <row r="156" spans="1:6" ht="12.75">
      <c r="A156" s="7" t="s">
        <v>37</v>
      </c>
      <c r="B156" s="36">
        <v>538317.6</v>
      </c>
      <c r="C156" s="36">
        <v>415200.1</v>
      </c>
      <c r="D156" s="36">
        <v>468232.7</v>
      </c>
      <c r="E156" s="36">
        <v>431040.7</v>
      </c>
      <c r="F156" s="275" t="s">
        <v>247</v>
      </c>
    </row>
    <row r="157" spans="1:6" ht="12.75">
      <c r="A157" s="7" t="s">
        <v>38</v>
      </c>
      <c r="B157" s="36">
        <v>21611.1</v>
      </c>
      <c r="C157" s="36">
        <v>14372.6</v>
      </c>
      <c r="D157" s="36">
        <v>13583.2</v>
      </c>
      <c r="E157" s="36">
        <v>18767.8</v>
      </c>
      <c r="F157" s="275" t="s">
        <v>247</v>
      </c>
    </row>
    <row r="158" spans="1:6" ht="12.75">
      <c r="A158" s="7" t="s">
        <v>39</v>
      </c>
      <c r="B158" s="36">
        <v>414394.9</v>
      </c>
      <c r="C158" s="36">
        <v>293539.7</v>
      </c>
      <c r="D158" s="36">
        <v>384780.3</v>
      </c>
      <c r="E158" s="36">
        <v>308663.3</v>
      </c>
      <c r="F158" s="275" t="s">
        <v>247</v>
      </c>
    </row>
    <row r="159" spans="1:6" ht="12.75">
      <c r="A159" s="7" t="s">
        <v>51</v>
      </c>
      <c r="B159" s="36">
        <v>19995.1</v>
      </c>
      <c r="C159" s="36">
        <v>38396</v>
      </c>
      <c r="D159" s="36">
        <v>16632.3</v>
      </c>
      <c r="E159" s="36">
        <v>13323.2</v>
      </c>
      <c r="F159" s="275" t="s">
        <v>247</v>
      </c>
    </row>
    <row r="160" spans="1:6" ht="12.75">
      <c r="A160" s="7" t="s">
        <v>40</v>
      </c>
      <c r="B160" s="36">
        <v>4955.1</v>
      </c>
      <c r="C160" s="36">
        <v>9622.8</v>
      </c>
      <c r="D160" s="36">
        <v>3859.3</v>
      </c>
      <c r="E160" s="36" t="s">
        <v>4</v>
      </c>
      <c r="F160" s="275" t="s">
        <v>247</v>
      </c>
    </row>
    <row r="161" spans="1:6" ht="12.75">
      <c r="A161" s="7" t="s">
        <v>101</v>
      </c>
      <c r="B161" s="36">
        <v>11688.2</v>
      </c>
      <c r="C161" s="36">
        <v>25115.3</v>
      </c>
      <c r="D161" s="36">
        <v>8831.1</v>
      </c>
      <c r="E161" s="36">
        <v>7601.7</v>
      </c>
      <c r="F161" s="275" t="s">
        <v>247</v>
      </c>
    </row>
    <row r="162" spans="1:6" ht="12.75">
      <c r="A162" s="7" t="s">
        <v>41</v>
      </c>
      <c r="B162" s="36">
        <v>15157.4</v>
      </c>
      <c r="C162" s="36">
        <v>28954</v>
      </c>
      <c r="D162" s="36" t="s">
        <v>4</v>
      </c>
      <c r="E162" s="36" t="s">
        <v>4</v>
      </c>
      <c r="F162" s="275" t="s">
        <v>247</v>
      </c>
    </row>
    <row r="163" spans="1:6" ht="12.75">
      <c r="A163" s="7" t="s">
        <v>42</v>
      </c>
      <c r="B163" s="36">
        <v>53329.3</v>
      </c>
      <c r="C163" s="36">
        <v>98083.8</v>
      </c>
      <c r="D163" s="36">
        <v>40401.9</v>
      </c>
      <c r="E163" s="36">
        <v>33008.7</v>
      </c>
      <c r="F163" s="275" t="s">
        <v>247</v>
      </c>
    </row>
    <row r="164" spans="1:6" ht="12.75">
      <c r="A164" s="8" t="s">
        <v>233</v>
      </c>
      <c r="B164" s="37">
        <v>689546.5</v>
      </c>
      <c r="C164" s="37">
        <v>1711529.4</v>
      </c>
      <c r="D164" s="37">
        <v>1077053.1</v>
      </c>
      <c r="E164" s="37">
        <v>873073.3</v>
      </c>
      <c r="F164" s="276" t="s">
        <v>247</v>
      </c>
    </row>
    <row r="165" spans="1:6" ht="12.75">
      <c r="A165" s="9" t="s">
        <v>52</v>
      </c>
      <c r="B165" s="271">
        <v>7957.9</v>
      </c>
      <c r="C165" s="271" t="s">
        <v>4</v>
      </c>
      <c r="D165" s="271">
        <v>6316.9</v>
      </c>
      <c r="E165" s="271" t="s">
        <v>4</v>
      </c>
      <c r="F165" s="277" t="s">
        <v>247</v>
      </c>
    </row>
    <row r="167" ht="12.75">
      <c r="A167" s="15" t="s">
        <v>142</v>
      </c>
    </row>
  </sheetData>
  <mergeCells count="2">
    <mergeCell ref="G18:H19"/>
    <mergeCell ref="I18:J19"/>
  </mergeCells>
  <hyperlinks>
    <hyperlink ref="A63" r:id="rId1" display="https://ec.europa.eu/eurostat/databrowser/product/page/DEMO_PJAN__custom_6168709"/>
    <hyperlink ref="B63" r:id="rId2" display="https://ec.europa.eu/eurostat/databrowser/view/DEMO_PJAN__custom_6168709/default/table"/>
    <hyperlink ref="A120" r:id="rId3" display="https://ec.europa.eu/eurostat/databrowser/product/page/NAMA_10_GDP__custom_6168792"/>
    <hyperlink ref="B120" r:id="rId4" display="https://ec.europa.eu/eurostat/databrowser/view/NAMA_10_GDP__custom_6168792/default/table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6"/>
  <sheetViews>
    <sheetView showGridLines="0" workbookViewId="0" topLeftCell="A4">
      <selection activeCell="E43" sqref="D6:E43"/>
    </sheetView>
  </sheetViews>
  <sheetFormatPr defaultColWidth="9.140625" defaultRowHeight="12.75"/>
  <cols>
    <col min="1" max="1" width="9.140625" style="56" customWidth="1"/>
    <col min="2" max="2" width="15.57421875" style="56" customWidth="1"/>
    <col min="3" max="16384" width="9.140625" style="56" customWidth="1"/>
  </cols>
  <sheetData>
    <row r="2" ht="15.5">
      <c r="B2" s="124" t="s">
        <v>249</v>
      </c>
    </row>
    <row r="3" ht="12.5">
      <c r="B3" s="125" t="s">
        <v>251</v>
      </c>
    </row>
    <row r="6" spans="2:5" ht="12.75">
      <c r="B6" s="56" t="str">
        <f>'DATA-4'!A20</f>
        <v>Belgium</v>
      </c>
      <c r="C6" s="208">
        <f>'DATA-4'!D20</f>
        <v>233.23840108588948</v>
      </c>
      <c r="D6" s="56" t="s">
        <v>299</v>
      </c>
      <c r="E6" s="208">
        <f>C6</f>
        <v>233.23840108588948</v>
      </c>
    </row>
    <row r="7" spans="2:5" ht="12.75">
      <c r="B7" s="56" t="str">
        <f>'DATA-4'!A21</f>
        <v>Bulgaria</v>
      </c>
      <c r="C7" s="208">
        <f>'DATA-4'!D21</f>
        <v>117.31716240529235</v>
      </c>
      <c r="D7" s="56" t="s">
        <v>313</v>
      </c>
      <c r="E7" s="208">
        <f aca="true" t="shared" si="0" ref="E7:E43">C7</f>
        <v>117.31716240529235</v>
      </c>
    </row>
    <row r="8" spans="2:5" ht="12.75">
      <c r="B8" s="56" t="str">
        <f>'DATA-4'!A22</f>
        <v>Czechia</v>
      </c>
      <c r="C8" s="208">
        <f>'DATA-4'!D22</f>
        <v>167.31440208481266</v>
      </c>
      <c r="D8" s="56" t="s">
        <v>300</v>
      </c>
      <c r="E8" s="208">
        <f t="shared" si="0"/>
        <v>167.31440208481266</v>
      </c>
    </row>
    <row r="9" spans="2:5" ht="12.75">
      <c r="B9" s="56" t="str">
        <f>'DATA-4'!A23</f>
        <v>Denmark</v>
      </c>
      <c r="C9" s="208">
        <f>'DATA-4'!D23</f>
        <v>125.3526894056467</v>
      </c>
      <c r="D9" s="56" t="s">
        <v>314</v>
      </c>
      <c r="E9" s="208">
        <f t="shared" si="0"/>
        <v>125.3526894056467</v>
      </c>
    </row>
    <row r="10" spans="2:5" ht="12.75">
      <c r="B10" s="56" t="str">
        <f>'DATA-4'!A24</f>
        <v>Germany</v>
      </c>
      <c r="C10" s="208">
        <f>'DATA-4'!D24</f>
        <v>149.68337882045887</v>
      </c>
      <c r="D10" s="56" t="s">
        <v>301</v>
      </c>
      <c r="E10" s="208">
        <f t="shared" si="0"/>
        <v>149.68337882045887</v>
      </c>
    </row>
    <row r="11" spans="2:5" ht="12.75">
      <c r="B11" s="56" t="str">
        <f>'DATA-4'!A25</f>
        <v>Estonia</v>
      </c>
      <c r="C11" s="208">
        <f>'DATA-4'!D25</f>
        <v>154.54755771885348</v>
      </c>
      <c r="D11" s="56" t="s">
        <v>315</v>
      </c>
      <c r="E11" s="208">
        <f t="shared" si="0"/>
        <v>154.54755771885348</v>
      </c>
    </row>
    <row r="12" spans="2:5" ht="12.75">
      <c r="B12" s="56" t="str">
        <f>'DATA-4'!A26</f>
        <v>Ireland</v>
      </c>
      <c r="C12" s="208">
        <f>'DATA-4'!D26</f>
        <v>121.05119464900794</v>
      </c>
      <c r="D12" s="56" t="s">
        <v>316</v>
      </c>
      <c r="E12" s="208">
        <f t="shared" si="0"/>
        <v>121.05119464900794</v>
      </c>
    </row>
    <row r="13" spans="2:5" ht="12.75">
      <c r="B13" s="56" t="str">
        <f>'DATA-4'!A27</f>
        <v>Greece</v>
      </c>
      <c r="C13" s="208">
        <f>'DATA-4'!D27</f>
        <v>91.43657755038286</v>
      </c>
      <c r="D13" s="56" t="s">
        <v>317</v>
      </c>
      <c r="E13" s="208">
        <f t="shared" si="0"/>
        <v>91.43657755038286</v>
      </c>
    </row>
    <row r="14" spans="2:5" ht="12.75">
      <c r="B14" s="56" t="str">
        <f>'DATA-4'!A28</f>
        <v>Spain</v>
      </c>
      <c r="C14" s="208">
        <f>'DATA-4'!D28</f>
        <v>111.23825345824395</v>
      </c>
      <c r="D14" s="56" t="s">
        <v>303</v>
      </c>
      <c r="E14" s="208">
        <f t="shared" si="0"/>
        <v>111.23825345824395</v>
      </c>
    </row>
    <row r="15" spans="2:5" ht="12.75">
      <c r="B15" s="56" t="str">
        <f>'DATA-4'!A29</f>
        <v>France</v>
      </c>
      <c r="C15" s="208">
        <f>'DATA-4'!D29</f>
        <v>150.31496856437624</v>
      </c>
      <c r="D15" s="56" t="s">
        <v>304</v>
      </c>
      <c r="E15" s="208">
        <f t="shared" si="0"/>
        <v>150.31496856437624</v>
      </c>
    </row>
    <row r="16" spans="2:5" ht="12.75">
      <c r="B16" s="56" t="str">
        <f>'DATA-4'!A30</f>
        <v>Croatia</v>
      </c>
      <c r="C16" s="208">
        <f>'DATA-4'!D30</f>
        <v>90.43131340033273</v>
      </c>
      <c r="D16" s="56" t="s">
        <v>318</v>
      </c>
      <c r="E16" s="208">
        <f t="shared" si="0"/>
        <v>90.43131340033273</v>
      </c>
    </row>
    <row r="17" spans="2:5" ht="12.75">
      <c r="B17" s="56" t="str">
        <f>'DATA-4'!A31</f>
        <v>Italy</v>
      </c>
      <c r="C17" s="208">
        <f>'DATA-4'!D31</f>
        <v>110.38707601041276</v>
      </c>
      <c r="D17" s="56" t="s">
        <v>305</v>
      </c>
      <c r="E17" s="208">
        <f t="shared" si="0"/>
        <v>110.38707601041276</v>
      </c>
    </row>
    <row r="18" spans="2:5" ht="12.75">
      <c r="B18" s="56" t="str">
        <f>'DATA-4'!A32</f>
        <v>Cyprus</v>
      </c>
      <c r="C18" s="208">
        <f>'DATA-4'!D32</f>
        <v>124.3897692763561</v>
      </c>
      <c r="D18" s="56" t="s">
        <v>306</v>
      </c>
      <c r="E18" s="208">
        <f t="shared" si="0"/>
        <v>124.3897692763561</v>
      </c>
    </row>
    <row r="19" spans="2:5" ht="12.75">
      <c r="B19" s="56" t="str">
        <f>'DATA-4'!A33</f>
        <v>Latvia</v>
      </c>
      <c r="C19" s="208">
        <f>'DATA-4'!D33</f>
        <v>105.87987574628029</v>
      </c>
      <c r="D19" s="56" t="s">
        <v>319</v>
      </c>
      <c r="E19" s="208">
        <f t="shared" si="0"/>
        <v>105.87987574628029</v>
      </c>
    </row>
    <row r="20" spans="2:5" ht="12.75">
      <c r="B20" s="56" t="str">
        <f>'DATA-4'!A34</f>
        <v>Lithuania</v>
      </c>
      <c r="C20" s="208">
        <f>'DATA-4'!D34</f>
        <v>121.85103087620901</v>
      </c>
      <c r="D20" s="56" t="s">
        <v>320</v>
      </c>
      <c r="E20" s="208">
        <f t="shared" si="0"/>
        <v>121.85103087620901</v>
      </c>
    </row>
    <row r="21" spans="2:5" ht="12.75">
      <c r="B21" s="56" t="str">
        <f>'DATA-4'!A35</f>
        <v>Luxembourg</v>
      </c>
      <c r="C21" s="208">
        <f>'DATA-4'!D35</f>
        <v>278.78022623792793</v>
      </c>
      <c r="D21" s="56" t="s">
        <v>307</v>
      </c>
      <c r="E21" s="208">
        <f t="shared" si="0"/>
        <v>278.78022623792793</v>
      </c>
    </row>
    <row r="22" spans="2:5" ht="12.75">
      <c r="B22" s="56" t="str">
        <f>'DATA-4'!A36</f>
        <v>Hungary</v>
      </c>
      <c r="C22" s="208">
        <f>'DATA-4'!D36</f>
        <v>117.81105908143773</v>
      </c>
      <c r="D22" s="56" t="s">
        <v>308</v>
      </c>
      <c r="E22" s="208">
        <f t="shared" si="0"/>
        <v>117.81105908143773</v>
      </c>
    </row>
    <row r="23" spans="2:5" ht="12.75">
      <c r="B23" s="56" t="str">
        <f>'DATA-4'!A37</f>
        <v>Malta</v>
      </c>
      <c r="C23" s="208">
        <f>'DATA-4'!D37</f>
        <v>222.14004650261577</v>
      </c>
      <c r="D23" s="56" t="s">
        <v>321</v>
      </c>
      <c r="E23" s="208">
        <f t="shared" si="0"/>
        <v>222.14004650261577</v>
      </c>
    </row>
    <row r="24" spans="2:5" ht="12.75">
      <c r="B24" s="56" t="str">
        <f>'DATA-4'!A38</f>
        <v>Netherlands</v>
      </c>
      <c r="C24" s="208">
        <f>'DATA-4'!D38</f>
        <v>205.4944887431858</v>
      </c>
      <c r="D24" s="56" t="s">
        <v>322</v>
      </c>
      <c r="E24" s="208">
        <f t="shared" si="0"/>
        <v>205.4944887431858</v>
      </c>
    </row>
    <row r="25" spans="2:5" ht="12.75">
      <c r="B25" s="56" t="str">
        <f>'DATA-4'!A39</f>
        <v>Austria</v>
      </c>
      <c r="C25" s="208">
        <f>'DATA-4'!D39</f>
        <v>160.0189868330433</v>
      </c>
      <c r="D25" s="56" t="s">
        <v>323</v>
      </c>
      <c r="E25" s="208">
        <f t="shared" si="0"/>
        <v>160.0189868330433</v>
      </c>
    </row>
    <row r="26" spans="2:5" ht="12.75">
      <c r="B26" s="56" t="str">
        <f>'DATA-4'!A40</f>
        <v>Poland</v>
      </c>
      <c r="C26" s="208">
        <f>'DATA-4'!D40</f>
        <v>121.64774171121189</v>
      </c>
      <c r="D26" s="56" t="s">
        <v>324</v>
      </c>
      <c r="E26" s="208">
        <f t="shared" si="0"/>
        <v>121.64774171121189</v>
      </c>
    </row>
    <row r="27" spans="2:5" ht="12.75">
      <c r="B27" s="56" t="str">
        <f>'DATA-4'!A41</f>
        <v>Portugal</v>
      </c>
      <c r="C27" s="208">
        <f>'DATA-4'!D41</f>
        <v>90.26862578231723</v>
      </c>
      <c r="D27" s="56" t="s">
        <v>325</v>
      </c>
      <c r="E27" s="208">
        <f t="shared" si="0"/>
        <v>90.26862578231723</v>
      </c>
    </row>
    <row r="28" spans="2:5" ht="12.75">
      <c r="B28" s="56" t="str">
        <f>'DATA-4'!A42</f>
        <v>Romania</v>
      </c>
      <c r="C28" s="208">
        <f>'DATA-4'!D42</f>
        <v>74.85677255437577</v>
      </c>
      <c r="D28" s="56" t="s">
        <v>310</v>
      </c>
      <c r="E28" s="208">
        <f t="shared" si="0"/>
        <v>74.85677255437577</v>
      </c>
    </row>
    <row r="29" spans="2:5" ht="12.75">
      <c r="B29" s="56" t="str">
        <f>'DATA-4'!A43</f>
        <v>Slovenia</v>
      </c>
      <c r="C29" s="208">
        <f>'DATA-4'!D43</f>
        <v>131.63526297347008</v>
      </c>
      <c r="D29" s="56" t="s">
        <v>326</v>
      </c>
      <c r="E29" s="208">
        <f t="shared" si="0"/>
        <v>131.63526297347008</v>
      </c>
    </row>
    <row r="30" spans="2:5" ht="12.75">
      <c r="B30" s="56" t="str">
        <f>'DATA-4'!A44</f>
        <v>Slovakia</v>
      </c>
      <c r="C30" s="208">
        <f>'DATA-4'!D44</f>
        <v>136.443416869651</v>
      </c>
      <c r="D30" s="56" t="s">
        <v>327</v>
      </c>
      <c r="E30" s="208">
        <f t="shared" si="0"/>
        <v>136.443416869651</v>
      </c>
    </row>
    <row r="31" spans="2:5" ht="12.75">
      <c r="B31" s="56" t="str">
        <f>'DATA-4'!A45</f>
        <v>Finland</v>
      </c>
      <c r="C31" s="208">
        <f>'DATA-4'!D45</f>
        <v>257.2102565094141</v>
      </c>
      <c r="D31" s="56" t="s">
        <v>311</v>
      </c>
      <c r="E31" s="208">
        <f t="shared" si="0"/>
        <v>257.2102565094141</v>
      </c>
    </row>
    <row r="32" spans="2:5" ht="12.75">
      <c r="B32" s="56" t="str">
        <f>'DATA-4'!A46</f>
        <v>Sweden</v>
      </c>
      <c r="C32" s="208">
        <f>'DATA-4'!D46</f>
        <v>201.50738311224413</v>
      </c>
      <c r="D32" s="56" t="s">
        <v>328</v>
      </c>
      <c r="E32" s="208">
        <f t="shared" si="0"/>
        <v>201.50738311224413</v>
      </c>
    </row>
    <row r="33" spans="2:5" ht="12.75">
      <c r="B33" s="56" t="str">
        <f>'DATA-4'!A47</f>
        <v>Iceland</v>
      </c>
      <c r="C33" s="208">
        <f>'DATA-4'!D47</f>
        <v>691.2608191067052</v>
      </c>
      <c r="D33" s="56" t="s">
        <v>329</v>
      </c>
      <c r="E33" s="208">
        <f t="shared" si="0"/>
        <v>691.2608191067052</v>
      </c>
    </row>
    <row r="34" spans="2:5" ht="12.75">
      <c r="B34" s="56" t="str">
        <f>'DATA-4'!A48</f>
        <v>Norway</v>
      </c>
      <c r="C34" s="208">
        <f>'DATA-4'!D48</f>
        <v>233.23681499077506</v>
      </c>
      <c r="D34" s="56" t="s">
        <v>312</v>
      </c>
      <c r="E34" s="208">
        <f t="shared" si="0"/>
        <v>233.23681499077506</v>
      </c>
    </row>
    <row r="35" spans="2:5" ht="12.75">
      <c r="B35" s="56" t="str">
        <f>'DATA-4'!A49</f>
        <v>Bosnia and Herzegovina</v>
      </c>
      <c r="C35" s="208" t="e">
        <f>'DATA-4'!D49</f>
        <v>#VALUE!</v>
      </c>
      <c r="D35" s="56" t="s">
        <v>336</v>
      </c>
      <c r="E35" s="208" t="e">
        <f t="shared" si="0"/>
        <v>#VALUE!</v>
      </c>
    </row>
    <row r="36" spans="2:5" ht="12.75">
      <c r="B36" s="56" t="str">
        <f>'DATA-4'!A50</f>
        <v>Montenegro</v>
      </c>
      <c r="C36" s="208">
        <f>'DATA-4'!D50</f>
        <v>73.71423094086242</v>
      </c>
      <c r="D36" s="56" t="s">
        <v>309</v>
      </c>
      <c r="E36" s="208">
        <f t="shared" si="0"/>
        <v>73.71423094086242</v>
      </c>
    </row>
    <row r="37" spans="2:5" ht="12.75">
      <c r="B37" s="56" t="str">
        <f>'DATA-4'!A51</f>
        <v>Moldova</v>
      </c>
      <c r="C37" s="208">
        <f>'DATA-4'!D51</f>
        <v>48.50506428884139</v>
      </c>
      <c r="D37" s="56" t="s">
        <v>330</v>
      </c>
      <c r="E37" s="208">
        <f t="shared" si="0"/>
        <v>48.50506428884139</v>
      </c>
    </row>
    <row r="38" spans="2:5" ht="12.75">
      <c r="B38" s="56" t="str">
        <f>'DATA-4'!A52</f>
        <v>North Macedonia</v>
      </c>
      <c r="C38" s="208">
        <f>'DATA-4'!D52</f>
        <v>54.20632412481004</v>
      </c>
      <c r="D38" s="56" t="s">
        <v>331</v>
      </c>
      <c r="E38" s="208">
        <f t="shared" si="0"/>
        <v>54.20632412481004</v>
      </c>
    </row>
    <row r="39" spans="2:5" ht="12.75">
      <c r="B39" s="56" t="str">
        <f>'DATA-4'!A53</f>
        <v>Albania</v>
      </c>
      <c r="C39" s="208">
        <f>'DATA-4'!D53</f>
        <v>34.43119918041969</v>
      </c>
      <c r="D39" s="56" t="s">
        <v>332</v>
      </c>
      <c r="E39" s="208">
        <f t="shared" si="0"/>
        <v>34.43119918041969</v>
      </c>
    </row>
    <row r="40" spans="2:5" ht="12.75">
      <c r="B40" s="56" t="str">
        <f>'DATA-4'!A54</f>
        <v>Serbia</v>
      </c>
      <c r="C40" s="208">
        <f>'DATA-4'!D54</f>
        <v>99.01918811004276</v>
      </c>
      <c r="D40" s="56" t="s">
        <v>333</v>
      </c>
      <c r="E40" s="208">
        <f t="shared" si="0"/>
        <v>99.01918811004276</v>
      </c>
    </row>
    <row r="41" spans="2:5" ht="12.75">
      <c r="B41" s="56" t="str">
        <f>'DATA-4'!A55</f>
        <v>Türkiye</v>
      </c>
      <c r="C41" s="208">
        <f>'DATA-4'!D55</f>
        <v>81.29719640747842</v>
      </c>
      <c r="D41" s="56" t="s">
        <v>334</v>
      </c>
      <c r="E41" s="208">
        <f t="shared" si="0"/>
        <v>81.29719640747842</v>
      </c>
    </row>
    <row r="42" spans="2:5" ht="12.75">
      <c r="B42" s="56" t="str">
        <f>'DATA-4'!A56</f>
        <v>Kosovo*</v>
      </c>
      <c r="C42" s="208">
        <f>'DATA-4'!D56</f>
        <v>67.84885038283164</v>
      </c>
      <c r="D42" s="56" t="s">
        <v>335</v>
      </c>
      <c r="E42" s="208">
        <f t="shared" si="0"/>
        <v>67.84885038283164</v>
      </c>
    </row>
    <row r="43" spans="2:5" ht="12.75">
      <c r="B43" s="56" t="str">
        <f>'DATA-4'!A57</f>
        <v>Georgia</v>
      </c>
      <c r="C43" s="208">
        <f>'DATA-4'!D57</f>
        <v>60.504360783602735</v>
      </c>
      <c r="D43" s="56" t="s">
        <v>302</v>
      </c>
      <c r="E43" s="208">
        <f t="shared" si="0"/>
        <v>60.504360783602735</v>
      </c>
    </row>
    <row r="44" ht="12.75">
      <c r="C44" s="208"/>
    </row>
    <row r="45" ht="12.75">
      <c r="B45" s="56" t="s">
        <v>142</v>
      </c>
    </row>
    <row r="46" ht="12">
      <c r="B46" s="64" t="s">
        <v>103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7"/>
  <sheetViews>
    <sheetView showGridLines="0" workbookViewId="0" topLeftCell="A19">
      <selection activeCell="B6" sqref="B6"/>
    </sheetView>
  </sheetViews>
  <sheetFormatPr defaultColWidth="9.140625" defaultRowHeight="12.75"/>
  <cols>
    <col min="1" max="16384" width="9.140625" style="56" customWidth="1"/>
  </cols>
  <sheetData>
    <row r="2" spans="2:8" ht="15.5">
      <c r="B2" s="124" t="s">
        <v>250</v>
      </c>
      <c r="H2" s="66"/>
    </row>
    <row r="3" ht="12.5">
      <c r="B3" s="125" t="s">
        <v>167</v>
      </c>
    </row>
    <row r="4" ht="12.75">
      <c r="B4" s="56" t="s">
        <v>168</v>
      </c>
    </row>
    <row r="6" spans="2:3" ht="12.75">
      <c r="B6" s="56" t="str">
        <f>'DATA-4'!A20</f>
        <v>Belgium</v>
      </c>
      <c r="C6" s="208">
        <f>'DATA-4'!F20</f>
        <v>5959.246021479697</v>
      </c>
    </row>
    <row r="7" spans="2:3" ht="12.75">
      <c r="B7" s="56" t="str">
        <f>'DATA-4'!A21</f>
        <v>Bulgaria</v>
      </c>
      <c r="C7" s="208">
        <f>'DATA-4'!F21</f>
        <v>6329.933816629001</v>
      </c>
    </row>
    <row r="8" spans="2:3" ht="12.75">
      <c r="B8" s="56" t="str">
        <f>'DATA-4'!A22</f>
        <v>Czechia</v>
      </c>
      <c r="C8" s="208">
        <f>'DATA-4'!F22</f>
        <v>5633.949097655123</v>
      </c>
    </row>
    <row r="9" spans="2:3" ht="12.75">
      <c r="B9" s="56" t="str">
        <f>'DATA-4'!A23</f>
        <v>Denmark</v>
      </c>
      <c r="C9" s="208">
        <f>'DATA-4'!F23</f>
        <v>2905.7603422140314</v>
      </c>
    </row>
    <row r="10" spans="2:3" ht="12.75">
      <c r="B10" s="56" t="str">
        <f>'DATA-4'!A24</f>
        <v>Germany</v>
      </c>
      <c r="C10" s="208">
        <f>'DATA-4'!F24</f>
        <v>3837.872763663457</v>
      </c>
    </row>
    <row r="11" spans="2:3" ht="12.75">
      <c r="B11" s="56" t="str">
        <f>'DATA-4'!A25</f>
        <v>Estonia</v>
      </c>
      <c r="C11" s="208">
        <f>'DATA-4'!F25</f>
        <v>5358.269604227</v>
      </c>
    </row>
    <row r="12" spans="2:3" ht="12.75">
      <c r="B12" s="56" t="str">
        <f>'DATA-4'!A26</f>
        <v>Ireland</v>
      </c>
      <c r="C12" s="208">
        <f>'DATA-4'!F26</f>
        <v>1704.162060061989</v>
      </c>
    </row>
    <row r="13" spans="2:3" ht="12.75">
      <c r="B13" s="56" t="str">
        <f>'DATA-4'!A27</f>
        <v>Greece</v>
      </c>
      <c r="C13" s="208">
        <f>'DATA-4'!F27</f>
        <v>4422.569569065397</v>
      </c>
    </row>
    <row r="14" spans="2:3" ht="12.75">
      <c r="B14" s="56" t="str">
        <f>'DATA-4'!A28</f>
        <v>Spain</v>
      </c>
      <c r="C14" s="208">
        <f>'DATA-4'!F28</f>
        <v>4124.882423733008</v>
      </c>
    </row>
    <row r="15" spans="2:3" ht="12.75">
      <c r="B15" s="56" t="str">
        <f>'DATA-4'!A29</f>
        <v>France</v>
      </c>
      <c r="C15" s="208">
        <f>'DATA-4'!F29</f>
        <v>4408.096565192749</v>
      </c>
    </row>
    <row r="16" spans="2:3" ht="12.75">
      <c r="B16" s="56" t="str">
        <f>'DATA-4'!A30</f>
        <v>Croatia</v>
      </c>
      <c r="C16" s="208">
        <f>'DATA-4'!F30</f>
        <v>4085.198382542381</v>
      </c>
    </row>
    <row r="17" spans="2:3" ht="12.75">
      <c r="B17" s="56" t="str">
        <f>'DATA-4'!A31</f>
        <v>Italy</v>
      </c>
      <c r="C17" s="208">
        <f>'DATA-4'!F31</f>
        <v>3572.6135080803124</v>
      </c>
    </row>
    <row r="18" spans="2:3" ht="12.75">
      <c r="B18" s="56" t="str">
        <f>'DATA-4'!A32</f>
        <v>Cyprus</v>
      </c>
      <c r="C18" s="208">
        <f>'DATA-4'!F32</f>
        <v>4204.847337028081</v>
      </c>
    </row>
    <row r="19" spans="2:3" ht="12.75">
      <c r="B19" s="56" t="str">
        <f>'DATA-4'!A33</f>
        <v>Latvia</v>
      </c>
      <c r="C19" s="208">
        <f>'DATA-4'!F33</f>
        <v>4577.761294580566</v>
      </c>
    </row>
    <row r="20" spans="2:3" ht="12.75">
      <c r="B20" s="56" t="str">
        <f>'DATA-4'!A34</f>
        <v>Lithuania</v>
      </c>
      <c r="C20" s="208">
        <f>'DATA-4'!F34</f>
        <v>4188.797746343094</v>
      </c>
    </row>
    <row r="21" spans="2:3" ht="12.75">
      <c r="B21" s="56" t="str">
        <f>'DATA-4'!A35</f>
        <v>Luxembourg</v>
      </c>
      <c r="C21" s="208">
        <f>'DATA-4'!F35</f>
        <v>3170.7806975889907</v>
      </c>
    </row>
    <row r="22" spans="2:3" ht="12.75">
      <c r="B22" s="56" t="str">
        <f>'DATA-4'!A36</f>
        <v>Hungary</v>
      </c>
      <c r="C22" s="208">
        <f>'DATA-4'!F36</f>
        <v>4842.722667840463</v>
      </c>
    </row>
    <row r="23" spans="2:3" ht="12.75">
      <c r="B23" s="56" t="str">
        <f>'DATA-4'!A37</f>
        <v>Malta</v>
      </c>
      <c r="C23" s="208">
        <f>'DATA-4'!F37</f>
        <v>6673.174817522497</v>
      </c>
    </row>
    <row r="24" spans="2:3" ht="12.75">
      <c r="B24" s="56" t="str">
        <f>'DATA-4'!A38</f>
        <v>Netherlands</v>
      </c>
      <c r="C24" s="208">
        <f>'DATA-4'!F38</f>
        <v>4875.254135974883</v>
      </c>
    </row>
    <row r="25" spans="2:3" ht="12.75">
      <c r="B25" s="56" t="str">
        <f>'DATA-4'!A39</f>
        <v>Austria</v>
      </c>
      <c r="C25" s="208">
        <f>'DATA-4'!F39</f>
        <v>4014.850109766894</v>
      </c>
    </row>
    <row r="26" spans="2:3" ht="12.75">
      <c r="B26" s="56" t="str">
        <f>'DATA-4'!A40</f>
        <v>Poland</v>
      </c>
      <c r="C26" s="208">
        <f>'DATA-4'!F40</f>
        <v>4809.906419400499</v>
      </c>
    </row>
    <row r="27" spans="2:3" ht="12.75">
      <c r="B27" s="56" t="str">
        <f>'DATA-4'!A41</f>
        <v>Portugal</v>
      </c>
      <c r="C27" s="208">
        <f>'DATA-4'!F41</f>
        <v>3706.59144039308</v>
      </c>
    </row>
    <row r="28" spans="2:3" ht="12.75">
      <c r="B28" s="56" t="str">
        <f>'DATA-4'!A42</f>
        <v>Romania</v>
      </c>
      <c r="C28" s="208">
        <f>'DATA-4'!F42</f>
        <v>3125.732045151039</v>
      </c>
    </row>
    <row r="29" spans="2:3" ht="12.75">
      <c r="B29" s="56" t="str">
        <f>'DATA-4'!A43</f>
        <v>Slovenia</v>
      </c>
      <c r="C29" s="208">
        <f>'DATA-4'!F43</f>
        <v>4517.117897251158</v>
      </c>
    </row>
    <row r="30" spans="2:3" ht="12.75">
      <c r="B30" s="56" t="str">
        <f>'DATA-4'!A44</f>
        <v>Slovakia</v>
      </c>
      <c r="C30" s="208">
        <f>'DATA-4'!F44</f>
        <v>5974.11455012771</v>
      </c>
    </row>
    <row r="31" spans="2:3" ht="12.75">
      <c r="B31" s="56" t="str">
        <f>'DATA-4'!A45</f>
        <v>Finland</v>
      </c>
      <c r="C31" s="208">
        <f>'DATA-4'!F45</f>
        <v>7082.49066016743</v>
      </c>
    </row>
    <row r="32" spans="2:3" ht="12.75">
      <c r="B32" s="56" t="str">
        <f>'DATA-4'!A46</f>
        <v>Sweden</v>
      </c>
      <c r="C32" s="208">
        <f>'DATA-4'!F46</f>
        <v>5037.341209696241</v>
      </c>
    </row>
    <row r="33" spans="2:3" ht="12.75">
      <c r="B33" s="56" t="str">
        <f>'DATA-4'!A47</f>
        <v>Iceland</v>
      </c>
      <c r="C33" s="208">
        <f>'DATA-4'!F47</f>
        <v>17737.32379666866</v>
      </c>
    </row>
    <row r="34" spans="2:3" ht="12.75">
      <c r="B34" s="56" t="str">
        <f>'DATA-4'!A48</f>
        <v>Norway</v>
      </c>
      <c r="C34" s="208">
        <f>'DATA-4'!F48</f>
        <v>4283.801250733716</v>
      </c>
    </row>
    <row r="35" spans="2:3" ht="12.75">
      <c r="B35" s="56" t="str">
        <f>'DATA-4'!A49</f>
        <v>Bosnia and Herzegovina</v>
      </c>
      <c r="C35" s="208">
        <f>'DATA-4'!F49</f>
        <v>8040.888217522659</v>
      </c>
    </row>
    <row r="36" spans="2:3" ht="12.75">
      <c r="B36" s="56" t="str">
        <f>'DATA-4'!A50</f>
        <v>Montenegro</v>
      </c>
      <c r="C36" s="208">
        <f>'DATA-4'!F50</f>
        <v>4755.091865153594</v>
      </c>
    </row>
    <row r="37" spans="2:3" ht="12.75">
      <c r="B37" s="56" t="str">
        <f>'DATA-4'!A51</f>
        <v>Moldova</v>
      </c>
      <c r="C37" s="208" t="e">
        <f>'DATA-4'!F51</f>
        <v>#DIV/0!</v>
      </c>
    </row>
    <row r="38" spans="2:3" ht="12.75">
      <c r="B38" s="56" t="str">
        <f>'DATA-4'!A52</f>
        <v>North Macedonia</v>
      </c>
      <c r="C38" s="208">
        <f>'DATA-4'!F52</f>
        <v>4465.106011076913</v>
      </c>
    </row>
    <row r="39" spans="2:3" ht="12.75">
      <c r="B39" s="56" t="str">
        <f>'DATA-4'!A53</f>
        <v>Albania</v>
      </c>
      <c r="C39" s="208">
        <f>'DATA-4'!F53</f>
        <v>3365.0402707743315</v>
      </c>
    </row>
    <row r="40" spans="2:3" ht="12.75">
      <c r="B40" s="56" t="str">
        <f>'DATA-4'!A54</f>
        <v>Serbia</v>
      </c>
      <c r="C40" s="208">
        <f>'DATA-4'!F54</f>
        <v>6937.0783452517135</v>
      </c>
    </row>
    <row r="41" spans="2:3" ht="12.75">
      <c r="B41" s="56" t="str">
        <f>'DATA-4'!A55</f>
        <v>Türkiye</v>
      </c>
      <c r="C41" s="208">
        <f>'DATA-4'!F55</f>
        <v>3971.6602063628006</v>
      </c>
    </row>
    <row r="42" spans="2:3" ht="12.75">
      <c r="B42" s="56" t="str">
        <f>'DATA-4'!A56</f>
        <v>Kosovo*</v>
      </c>
      <c r="C42" s="208" t="e">
        <f>'DATA-4'!F56</f>
        <v>#VALUE!</v>
      </c>
    </row>
    <row r="43" spans="2:3" ht="12.75">
      <c r="B43" s="56" t="str">
        <f>'DATA-4'!A57</f>
        <v>Georgia</v>
      </c>
      <c r="C43" s="208" t="e">
        <f>'DATA-4'!F57</f>
        <v>#DIV/0!</v>
      </c>
    </row>
    <row r="45" ht="12.75">
      <c r="B45" s="56" t="str">
        <f>'DATA-4'!A59</f>
        <v>* This designation is without prejudice to positions on status, and is in line with UNSCR 1244 and the ICJ Opinion on the Kosovo Declaration of Independence.</v>
      </c>
    </row>
    <row r="47" ht="12">
      <c r="B47" s="64" t="s">
        <v>103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P58"/>
  <sheetViews>
    <sheetView workbookViewId="0" topLeftCell="A1">
      <pane xSplit="1" ySplit="11" topLeftCell="AN33" activePane="bottomRight" state="frozen"/>
      <selection pane="topRight" activeCell="B1" sqref="B1"/>
      <selection pane="bottomLeft" activeCell="A12" sqref="A12"/>
      <selection pane="bottomRight" activeCell="AN18" sqref="AN18"/>
    </sheetView>
  </sheetViews>
  <sheetFormatPr defaultColWidth="9.140625" defaultRowHeight="12.75"/>
  <cols>
    <col min="1" max="1" width="44.140625" style="1" customWidth="1"/>
    <col min="2" max="2" width="10.57421875" style="1" bestFit="1" customWidth="1"/>
    <col min="3" max="3" width="10.421875" style="1" customWidth="1"/>
    <col min="4" max="27" width="10.57421875" style="1" bestFit="1" customWidth="1"/>
    <col min="28" max="32" width="10.421875" style="1" bestFit="1" customWidth="1"/>
    <col min="33" max="16384" width="9.140625" style="1" customWidth="1"/>
  </cols>
  <sheetData>
    <row r="1" spans="1:3" ht="14">
      <c r="A1" s="213" t="s">
        <v>253</v>
      </c>
      <c r="B1" s="214"/>
      <c r="C1" s="214"/>
    </row>
    <row r="2" spans="1:7" ht="12.5">
      <c r="A2" s="215" t="s">
        <v>183</v>
      </c>
      <c r="B2" s="215" t="s">
        <v>184</v>
      </c>
      <c r="C2" s="214"/>
      <c r="D2" s="2"/>
      <c r="E2" s="2"/>
      <c r="F2" s="2"/>
      <c r="G2" s="2"/>
    </row>
    <row r="3" spans="1:7" ht="12.5">
      <c r="A3" s="216" t="s">
        <v>254</v>
      </c>
      <c r="B3" s="214"/>
      <c r="C3" s="214"/>
      <c r="D3" s="214"/>
      <c r="E3" s="2"/>
      <c r="F3" s="2"/>
      <c r="G3" s="2"/>
    </row>
    <row r="4" spans="1:7" ht="12.5">
      <c r="A4" s="216" t="s">
        <v>255</v>
      </c>
      <c r="B4" s="292" t="s">
        <v>253</v>
      </c>
      <c r="C4" s="214"/>
      <c r="D4" s="214"/>
      <c r="E4" s="2"/>
      <c r="F4" s="2"/>
      <c r="G4" s="2"/>
    </row>
    <row r="5" spans="1:7" ht="12.5">
      <c r="A5" s="216" t="s">
        <v>256</v>
      </c>
      <c r="B5" s="216" t="s">
        <v>186</v>
      </c>
      <c r="C5" s="214"/>
      <c r="D5" s="214"/>
      <c r="E5" s="2"/>
      <c r="F5" s="2"/>
      <c r="G5" s="2"/>
    </row>
    <row r="6" spans="1:7" ht="12.5">
      <c r="A6" s="214"/>
      <c r="B6" s="214"/>
      <c r="C6" s="214"/>
      <c r="D6" s="214"/>
      <c r="E6" s="2"/>
      <c r="F6" s="2"/>
      <c r="G6" s="2"/>
    </row>
    <row r="7" spans="1:7" ht="12.5">
      <c r="A7" s="292" t="s">
        <v>257</v>
      </c>
      <c r="B7" s="214"/>
      <c r="C7" s="216" t="s">
        <v>258</v>
      </c>
      <c r="D7" s="214"/>
      <c r="E7" s="2"/>
      <c r="F7" s="2"/>
      <c r="G7" s="2"/>
    </row>
    <row r="8" spans="1:7" ht="12.5">
      <c r="A8" s="292" t="s">
        <v>259</v>
      </c>
      <c r="B8" s="214"/>
      <c r="C8" s="216" t="s">
        <v>48</v>
      </c>
      <c r="D8" s="214"/>
      <c r="E8" s="2"/>
      <c r="F8" s="2"/>
      <c r="G8" s="2"/>
    </row>
    <row r="9" spans="1:7" ht="12.5">
      <c r="A9" s="292" t="s">
        <v>260</v>
      </c>
      <c r="B9" s="214"/>
      <c r="C9" s="216" t="s">
        <v>164</v>
      </c>
      <c r="D9" s="214"/>
      <c r="E9" s="32"/>
      <c r="F9" s="32"/>
      <c r="G9" s="32"/>
    </row>
    <row r="10" spans="1:7" ht="12.5">
      <c r="A10" s="292" t="s">
        <v>261</v>
      </c>
      <c r="B10" s="214"/>
      <c r="C10" s="216" t="s">
        <v>128</v>
      </c>
      <c r="D10" s="214"/>
      <c r="E10" s="3"/>
      <c r="F10" s="3"/>
      <c r="G10" s="3"/>
    </row>
    <row r="11" spans="1:33" ht="12.75">
      <c r="A11" s="4" t="s">
        <v>104</v>
      </c>
      <c r="B11" s="59">
        <v>1990</v>
      </c>
      <c r="C11" s="59">
        <v>1991</v>
      </c>
      <c r="D11" s="59">
        <v>1992</v>
      </c>
      <c r="E11" s="59">
        <v>1993</v>
      </c>
      <c r="F11" s="59">
        <v>1994</v>
      </c>
      <c r="G11" s="59">
        <v>1995</v>
      </c>
      <c r="H11" s="59">
        <v>1996</v>
      </c>
      <c r="I11" s="59">
        <v>1997</v>
      </c>
      <c r="J11" s="59">
        <v>1998</v>
      </c>
      <c r="K11" s="59">
        <v>1999</v>
      </c>
      <c r="L11" s="59">
        <v>2000</v>
      </c>
      <c r="M11" s="59">
        <v>2001</v>
      </c>
      <c r="N11" s="59">
        <v>2002</v>
      </c>
      <c r="O11" s="59">
        <v>2003</v>
      </c>
      <c r="P11" s="59">
        <v>2004</v>
      </c>
      <c r="Q11" s="59">
        <v>2005</v>
      </c>
      <c r="R11" s="59">
        <v>2006</v>
      </c>
      <c r="S11" s="59">
        <v>2007</v>
      </c>
      <c r="T11" s="59">
        <v>2008</v>
      </c>
      <c r="U11" s="59">
        <v>2009</v>
      </c>
      <c r="V11" s="59">
        <v>2010</v>
      </c>
      <c r="W11" s="59">
        <v>2011</v>
      </c>
      <c r="X11" s="59">
        <v>2012</v>
      </c>
      <c r="Y11" s="59">
        <v>2013</v>
      </c>
      <c r="Z11" s="59">
        <v>2014</v>
      </c>
      <c r="AA11" s="59">
        <v>2015</v>
      </c>
      <c r="AB11" s="59">
        <v>2016</v>
      </c>
      <c r="AC11" s="59">
        <v>2017</v>
      </c>
      <c r="AD11" s="59">
        <v>2018</v>
      </c>
      <c r="AE11" s="59">
        <v>2019</v>
      </c>
      <c r="AF11" s="59">
        <v>2020</v>
      </c>
      <c r="AG11" s="59">
        <v>2021</v>
      </c>
    </row>
    <row r="12" spans="1:40" ht="12.75">
      <c r="A12" s="219" t="s">
        <v>45</v>
      </c>
      <c r="B12" s="284">
        <v>60987904.41</v>
      </c>
      <c r="C12" s="285">
        <v>60752775.388</v>
      </c>
      <c r="D12" s="285">
        <v>59070613.069</v>
      </c>
      <c r="E12" s="285">
        <v>59011123.857</v>
      </c>
      <c r="F12" s="285">
        <v>58705467.269</v>
      </c>
      <c r="G12" s="285">
        <v>60774813.137</v>
      </c>
      <c r="H12" s="285">
        <v>62814979.146</v>
      </c>
      <c r="I12" s="284">
        <v>62442404.81</v>
      </c>
      <c r="J12" s="284">
        <v>62791343.71</v>
      </c>
      <c r="K12" s="285">
        <v>62264120.326</v>
      </c>
      <c r="L12" s="284">
        <v>62724886.78</v>
      </c>
      <c r="M12" s="284">
        <v>64313545.85</v>
      </c>
      <c r="N12" s="285">
        <v>64398188.814</v>
      </c>
      <c r="O12" s="284">
        <v>65979148.47</v>
      </c>
      <c r="P12" s="285">
        <v>66859490.726</v>
      </c>
      <c r="Q12" s="285">
        <v>67147546.447</v>
      </c>
      <c r="R12" s="285">
        <v>67711640.574</v>
      </c>
      <c r="S12" s="285">
        <v>66851646.338</v>
      </c>
      <c r="T12" s="285">
        <v>66687269.776</v>
      </c>
      <c r="U12" s="285">
        <v>62749054.037</v>
      </c>
      <c r="V12" s="285">
        <v>65270769.421</v>
      </c>
      <c r="W12" s="285">
        <v>63350375.493</v>
      </c>
      <c r="X12" s="285">
        <v>62540039.334</v>
      </c>
      <c r="Y12" s="285">
        <v>61920890.675</v>
      </c>
      <c r="Z12" s="285">
        <v>59796514.385</v>
      </c>
      <c r="AA12" s="285">
        <v>60631978.321</v>
      </c>
      <c r="AB12" s="285">
        <v>61134396.541</v>
      </c>
      <c r="AC12" s="285">
        <v>62417175.234</v>
      </c>
      <c r="AD12" s="285">
        <v>62020365.374</v>
      </c>
      <c r="AE12" s="285">
        <v>61055996.951</v>
      </c>
      <c r="AF12" s="285">
        <v>56107123.089</v>
      </c>
      <c r="AG12" s="285">
        <v>59522315.001</v>
      </c>
      <c r="AN12" s="166">
        <f>AG12/S12-1</f>
        <v>-0.10963576424046628</v>
      </c>
    </row>
    <row r="13" spans="1:40" ht="12.75">
      <c r="A13" s="219" t="s">
        <v>105</v>
      </c>
      <c r="B13" s="286">
        <v>56613167.119</v>
      </c>
      <c r="C13" s="286">
        <v>55401804.184</v>
      </c>
      <c r="D13" s="286">
        <v>54806768.018</v>
      </c>
      <c r="E13" s="286">
        <v>54779231.371</v>
      </c>
      <c r="F13" s="286">
        <v>55269076.762</v>
      </c>
      <c r="G13" s="286">
        <v>55859685.188</v>
      </c>
      <c r="H13" s="286">
        <v>57206020.822</v>
      </c>
      <c r="I13" s="286">
        <v>57509988.157</v>
      </c>
      <c r="J13" s="286">
        <v>58459739.734</v>
      </c>
      <c r="K13" s="286">
        <v>56869001.185</v>
      </c>
      <c r="L13" s="286">
        <v>57935044.596</v>
      </c>
      <c r="M13" s="287">
        <v>58554760.96</v>
      </c>
      <c r="N13" s="286">
        <v>59001353.592</v>
      </c>
      <c r="O13" s="286">
        <v>60451296.759</v>
      </c>
      <c r="P13" s="286">
        <v>61643423.415</v>
      </c>
      <c r="Q13" s="286">
        <v>61617271.645</v>
      </c>
      <c r="R13" s="286">
        <v>62343032.556</v>
      </c>
      <c r="S13" s="286">
        <v>62008454.035</v>
      </c>
      <c r="T13" s="286">
        <v>61350769.614</v>
      </c>
      <c r="U13" s="286">
        <v>57328983.487</v>
      </c>
      <c r="V13" s="286">
        <v>59214885.226</v>
      </c>
      <c r="W13" s="286">
        <v>57994107.125</v>
      </c>
      <c r="X13" s="286">
        <v>57989017.933</v>
      </c>
      <c r="Y13" s="286">
        <v>56277915.481</v>
      </c>
      <c r="Z13" s="286">
        <v>56117004.171</v>
      </c>
      <c r="AA13" s="286">
        <v>57489106.102</v>
      </c>
      <c r="AB13" s="287">
        <v>57292442.18</v>
      </c>
      <c r="AC13" s="286">
        <v>58224796.579</v>
      </c>
      <c r="AD13" s="286">
        <v>57539705.434</v>
      </c>
      <c r="AE13" s="286">
        <v>56570004.885</v>
      </c>
      <c r="AF13" s="286">
        <v>51275206.341</v>
      </c>
      <c r="AG13" s="287">
        <v>54041246.81</v>
      </c>
      <c r="AN13" s="166">
        <f aca="true" t="shared" si="0" ref="AN13:AN23">AG13/S13-1</f>
        <v>-0.1284858226025598</v>
      </c>
    </row>
    <row r="14" spans="1:40" ht="12.75">
      <c r="A14" s="219" t="s">
        <v>106</v>
      </c>
      <c r="B14" s="285">
        <v>42225612.644</v>
      </c>
      <c r="C14" s="285">
        <v>40967743.989</v>
      </c>
      <c r="D14" s="285">
        <v>40883643.665</v>
      </c>
      <c r="E14" s="285">
        <v>41100734.162</v>
      </c>
      <c r="F14" s="285">
        <v>41497806.909</v>
      </c>
      <c r="G14" s="285">
        <v>41378653.892</v>
      </c>
      <c r="H14" s="285">
        <v>42415610.887</v>
      </c>
      <c r="I14" s="285">
        <v>42871841.631</v>
      </c>
      <c r="J14" s="285">
        <v>43935440.141</v>
      </c>
      <c r="K14" s="285">
        <v>42305950.375</v>
      </c>
      <c r="L14" s="285">
        <v>43203539.326</v>
      </c>
      <c r="M14" s="284">
        <v>43563943.79</v>
      </c>
      <c r="N14" s="285">
        <v>43630807.764</v>
      </c>
      <c r="O14" s="285">
        <v>44481599.882</v>
      </c>
      <c r="P14" s="285">
        <v>45547142.369</v>
      </c>
      <c r="Q14" s="284">
        <v>45653231.5</v>
      </c>
      <c r="R14" s="285">
        <v>46081078.657</v>
      </c>
      <c r="S14" s="284">
        <v>45876010.51</v>
      </c>
      <c r="T14" s="285">
        <v>45684774.219</v>
      </c>
      <c r="U14" s="285">
        <v>43031276.486</v>
      </c>
      <c r="V14" s="285">
        <v>44364233.223</v>
      </c>
      <c r="W14" s="285">
        <v>43320634.985</v>
      </c>
      <c r="X14" s="285">
        <v>43435015.984</v>
      </c>
      <c r="Y14" s="285">
        <v>42310353.146</v>
      </c>
      <c r="Z14" s="285">
        <v>42361598.606</v>
      </c>
      <c r="AA14" s="284">
        <v>43765050.37</v>
      </c>
      <c r="AB14" s="285">
        <v>43948141.675</v>
      </c>
      <c r="AC14" s="285">
        <v>44811125.666</v>
      </c>
      <c r="AD14" s="285">
        <v>44568857.388</v>
      </c>
      <c r="AE14" s="284">
        <v>44244516.84</v>
      </c>
      <c r="AF14" s="285">
        <v>40282149.598</v>
      </c>
      <c r="AG14" s="285">
        <v>42156489.471</v>
      </c>
      <c r="AN14" s="166">
        <f t="shared" si="0"/>
        <v>-0.08107769175327961</v>
      </c>
    </row>
    <row r="15" spans="1:40" ht="12.75">
      <c r="A15" s="219" t="s">
        <v>107</v>
      </c>
      <c r="B15" s="287">
        <v>3002407.12</v>
      </c>
      <c r="C15" s="286">
        <v>2976555.689</v>
      </c>
      <c r="D15" s="286">
        <v>3026099.734</v>
      </c>
      <c r="E15" s="286">
        <v>3028791.598</v>
      </c>
      <c r="F15" s="286">
        <v>3104267.727</v>
      </c>
      <c r="G15" s="287">
        <v>3105438.4</v>
      </c>
      <c r="H15" s="286">
        <v>3155612.528</v>
      </c>
      <c r="I15" s="287">
        <v>3137679.97</v>
      </c>
      <c r="J15" s="286">
        <v>3142774.925</v>
      </c>
      <c r="K15" s="286">
        <v>2980934.032</v>
      </c>
      <c r="L15" s="286">
        <v>3011748.704</v>
      </c>
      <c r="M15" s="287">
        <v>2983930.64</v>
      </c>
      <c r="N15" s="286">
        <v>3001948.125</v>
      </c>
      <c r="O15" s="286">
        <v>2991874.593</v>
      </c>
      <c r="P15" s="286">
        <v>3075908.418</v>
      </c>
      <c r="Q15" s="286">
        <v>3098279.081</v>
      </c>
      <c r="R15" s="286">
        <v>3132441.814</v>
      </c>
      <c r="S15" s="286">
        <v>3186345.061</v>
      </c>
      <c r="T15" s="286">
        <v>3165888.723</v>
      </c>
      <c r="U15" s="286">
        <v>2996155.312</v>
      </c>
      <c r="V15" s="286">
        <v>3094192.159</v>
      </c>
      <c r="W15" s="286">
        <v>3023216.515</v>
      </c>
      <c r="X15" s="286">
        <v>2927012.984</v>
      </c>
      <c r="Y15" s="286">
        <v>2829834.875</v>
      </c>
      <c r="Z15" s="286">
        <v>2767194.276</v>
      </c>
      <c r="AA15" s="286">
        <v>2865966.758</v>
      </c>
      <c r="AB15" s="286">
        <v>2851663.324</v>
      </c>
      <c r="AC15" s="286">
        <v>2872177.756</v>
      </c>
      <c r="AD15" s="286">
        <v>2836352.259</v>
      </c>
      <c r="AE15" s="286">
        <v>2765684.298</v>
      </c>
      <c r="AF15" s="286">
        <v>2579464.652</v>
      </c>
      <c r="AG15" s="286">
        <v>2643754.707</v>
      </c>
      <c r="AN15" s="166">
        <f t="shared" si="0"/>
        <v>-0.17028612520381392</v>
      </c>
    </row>
    <row r="16" spans="1:40" ht="12.75">
      <c r="A16" s="219" t="s">
        <v>94</v>
      </c>
      <c r="B16" s="285">
        <v>3718192.145</v>
      </c>
      <c r="C16" s="285">
        <v>3650119.138</v>
      </c>
      <c r="D16" s="284">
        <v>3709065.05</v>
      </c>
      <c r="E16" s="285">
        <v>3439462.776</v>
      </c>
      <c r="F16" s="284">
        <v>3767782.81</v>
      </c>
      <c r="G16" s="284">
        <v>3969389.06</v>
      </c>
      <c r="H16" s="285">
        <v>3928474.634</v>
      </c>
      <c r="I16" s="285">
        <v>4168792.537</v>
      </c>
      <c r="J16" s="284">
        <v>4224167.35</v>
      </c>
      <c r="K16" s="285">
        <v>4131746.111</v>
      </c>
      <c r="L16" s="285">
        <v>4246369.985</v>
      </c>
      <c r="M16" s="285">
        <v>4250249.527</v>
      </c>
      <c r="N16" s="285">
        <v>4237012.884</v>
      </c>
      <c r="O16" s="285">
        <v>4204223.948</v>
      </c>
      <c r="P16" s="285">
        <v>4288647.957</v>
      </c>
      <c r="Q16" s="285">
        <v>4390529.567</v>
      </c>
      <c r="R16" s="285">
        <v>4389246.494</v>
      </c>
      <c r="S16" s="285">
        <v>4388765.978</v>
      </c>
      <c r="T16" s="285">
        <v>4262428.522</v>
      </c>
      <c r="U16" s="285">
        <v>3894672.056</v>
      </c>
      <c r="V16" s="285">
        <v>4115924.467</v>
      </c>
      <c r="W16" s="284">
        <v>4040266.13</v>
      </c>
      <c r="X16" s="285">
        <v>3873675.435</v>
      </c>
      <c r="Y16" s="285">
        <v>3739183.838</v>
      </c>
      <c r="Z16" s="285">
        <v>3823402.613</v>
      </c>
      <c r="AA16" s="285">
        <v>3697638.349</v>
      </c>
      <c r="AB16" s="285">
        <v>3687144.574</v>
      </c>
      <c r="AC16" s="285">
        <v>3976800.756</v>
      </c>
      <c r="AD16" s="285">
        <v>3822505.819</v>
      </c>
      <c r="AE16" s="285">
        <v>3797260.582</v>
      </c>
      <c r="AF16" s="284">
        <v>3767919.94</v>
      </c>
      <c r="AG16" s="285">
        <v>3951436.044</v>
      </c>
      <c r="AN16" s="166">
        <f t="shared" si="0"/>
        <v>-0.09964758572050703</v>
      </c>
    </row>
    <row r="17" spans="1:40" ht="12.75">
      <c r="A17" s="219" t="s">
        <v>95</v>
      </c>
      <c r="B17" s="286">
        <v>37952347.385</v>
      </c>
      <c r="C17" s="286">
        <v>38060745.067</v>
      </c>
      <c r="D17" s="286">
        <v>36961884.974</v>
      </c>
      <c r="E17" s="286">
        <v>37009350.196</v>
      </c>
      <c r="F17" s="286">
        <v>36616649.817</v>
      </c>
      <c r="G17" s="286">
        <v>37368621.365</v>
      </c>
      <c r="H17" s="286">
        <v>39060565.949</v>
      </c>
      <c r="I17" s="286">
        <v>38589522.552</v>
      </c>
      <c r="J17" s="286">
        <v>38801136.471</v>
      </c>
      <c r="K17" s="286">
        <v>38668544.322</v>
      </c>
      <c r="L17" s="287">
        <v>38773484.59</v>
      </c>
      <c r="M17" s="286">
        <v>39794657.458</v>
      </c>
      <c r="N17" s="286">
        <v>39551400.851</v>
      </c>
      <c r="O17" s="286">
        <v>40740067.964</v>
      </c>
      <c r="P17" s="286">
        <v>41091977.905</v>
      </c>
      <c r="Q17" s="286">
        <v>41309700.896</v>
      </c>
      <c r="R17" s="286">
        <v>41447284.295</v>
      </c>
      <c r="S17" s="286">
        <v>40667176.131</v>
      </c>
      <c r="T17" s="286">
        <v>41058493.621</v>
      </c>
      <c r="U17" s="287">
        <v>39154823.71</v>
      </c>
      <c r="V17" s="286">
        <v>40747546.749</v>
      </c>
      <c r="W17" s="286">
        <v>39096333.862</v>
      </c>
      <c r="X17" s="286">
        <v>39069919.167</v>
      </c>
      <c r="Y17" s="286">
        <v>38995519.354</v>
      </c>
      <c r="Z17" s="286">
        <v>37263519.644</v>
      </c>
      <c r="AA17" s="286">
        <v>38057348.458</v>
      </c>
      <c r="AB17" s="286">
        <v>38822770.127</v>
      </c>
      <c r="AC17" s="287">
        <v>39362951.76</v>
      </c>
      <c r="AD17" s="286">
        <v>39447164.519</v>
      </c>
      <c r="AE17" s="286">
        <v>39251519.907</v>
      </c>
      <c r="AF17" s="286">
        <v>37056773.935</v>
      </c>
      <c r="AG17" s="286">
        <v>39351184.744</v>
      </c>
      <c r="AN17" s="166">
        <f t="shared" si="0"/>
        <v>-0.03236003854216063</v>
      </c>
    </row>
    <row r="18" spans="1:40" ht="12.75">
      <c r="A18" s="219" t="s">
        <v>108</v>
      </c>
      <c r="B18" s="285">
        <v>12990409.819</v>
      </c>
      <c r="C18" s="285">
        <v>12214658.142</v>
      </c>
      <c r="D18" s="284">
        <v>11448645.57</v>
      </c>
      <c r="E18" s="285">
        <v>11081650.578</v>
      </c>
      <c r="F18" s="285">
        <v>11128820.074</v>
      </c>
      <c r="G18" s="285">
        <v>11372384.636</v>
      </c>
      <c r="H18" s="285">
        <v>11455070.606</v>
      </c>
      <c r="I18" s="285">
        <v>11478181.964</v>
      </c>
      <c r="J18" s="285">
        <v>11255820.684</v>
      </c>
      <c r="K18" s="285">
        <v>11030726.783</v>
      </c>
      <c r="L18" s="285">
        <v>11345376.815</v>
      </c>
      <c r="M18" s="285">
        <v>11327246.601</v>
      </c>
      <c r="N18" s="285">
        <v>11280066.641</v>
      </c>
      <c r="O18" s="285">
        <v>11541169.613</v>
      </c>
      <c r="P18" s="285">
        <v>11511828.888</v>
      </c>
      <c r="Q18" s="285">
        <v>11518944.022</v>
      </c>
      <c r="R18" s="285">
        <v>11286624.004</v>
      </c>
      <c r="S18" s="285">
        <v>11483381.129</v>
      </c>
      <c r="T18" s="285">
        <v>11099544.824</v>
      </c>
      <c r="U18" s="285">
        <v>9595327.427</v>
      </c>
      <c r="V18" s="285">
        <v>10210479.374</v>
      </c>
      <c r="W18" s="285">
        <v>10228166.333</v>
      </c>
      <c r="X18" s="284">
        <v>10035872.42</v>
      </c>
      <c r="Y18" s="285">
        <v>9912186.766</v>
      </c>
      <c r="Z18" s="285">
        <v>9767710.897</v>
      </c>
      <c r="AA18" s="285">
        <v>9776498.903</v>
      </c>
      <c r="AB18" s="285">
        <v>9956177.006</v>
      </c>
      <c r="AC18" s="284">
        <v>10050978.98</v>
      </c>
      <c r="AD18" s="285">
        <v>10151579.872</v>
      </c>
      <c r="AE18" s="284">
        <v>10016483.33</v>
      </c>
      <c r="AF18" s="284">
        <v>9668296.97</v>
      </c>
      <c r="AG18" s="285">
        <v>10062716.317</v>
      </c>
      <c r="AH18" s="153"/>
      <c r="AI18" s="153"/>
      <c r="AJ18" s="155">
        <f>AE18/$AE$17</f>
        <v>0.25518714571390877</v>
      </c>
      <c r="AK18" s="153"/>
      <c r="AL18" s="153"/>
      <c r="AN18" s="166">
        <f t="shared" si="0"/>
        <v>-0.1237148533207062</v>
      </c>
    </row>
    <row r="19" spans="1:40" ht="12.75">
      <c r="A19" s="219" t="s">
        <v>109</v>
      </c>
      <c r="B19" s="286">
        <v>9240632.939</v>
      </c>
      <c r="C19" s="286">
        <v>9356437.517</v>
      </c>
      <c r="D19" s="286">
        <v>9607791.642</v>
      </c>
      <c r="E19" s="286">
        <v>9676760.395</v>
      </c>
      <c r="F19" s="286">
        <v>9749029.343</v>
      </c>
      <c r="G19" s="286">
        <v>9874741.739</v>
      </c>
      <c r="H19" s="286">
        <v>10198296.074</v>
      </c>
      <c r="I19" s="286">
        <v>10357856.397</v>
      </c>
      <c r="J19" s="286">
        <v>10756902.195</v>
      </c>
      <c r="K19" s="286">
        <v>10997085.803</v>
      </c>
      <c r="L19" s="286">
        <v>11006779.092</v>
      </c>
      <c r="M19" s="286">
        <v>11210355.799</v>
      </c>
      <c r="N19" s="286">
        <v>11328326.841</v>
      </c>
      <c r="O19" s="286">
        <v>11487042.052</v>
      </c>
      <c r="P19" s="286">
        <v>11771079.316</v>
      </c>
      <c r="Q19" s="286">
        <v>11789139.841</v>
      </c>
      <c r="R19" s="286">
        <v>12025373.604</v>
      </c>
      <c r="S19" s="286">
        <v>12218552.458</v>
      </c>
      <c r="T19" s="287">
        <v>12053219.52</v>
      </c>
      <c r="U19" s="286">
        <v>11749908.452</v>
      </c>
      <c r="V19" s="286">
        <v>11722723.506</v>
      </c>
      <c r="W19" s="287">
        <v>11679120.89</v>
      </c>
      <c r="X19" s="286">
        <v>11270347.471</v>
      </c>
      <c r="Y19" s="286">
        <v>11113858.755</v>
      </c>
      <c r="Z19" s="286">
        <v>11254494.879</v>
      </c>
      <c r="AA19" s="286">
        <v>11407498.351</v>
      </c>
      <c r="AB19" s="286">
        <v>11670132.942</v>
      </c>
      <c r="AC19" s="286">
        <v>11911831.445</v>
      </c>
      <c r="AD19" s="286">
        <v>11971931.137</v>
      </c>
      <c r="AE19" s="286">
        <v>12088246.556</v>
      </c>
      <c r="AF19" s="286">
        <v>10527272.699</v>
      </c>
      <c r="AG19" s="287">
        <v>11506789.6</v>
      </c>
      <c r="AH19" s="157">
        <f>AG19-AG20</f>
        <v>664020.9350000005</v>
      </c>
      <c r="AI19" s="157">
        <f>1-AG18-AG19-AG23-AG22</f>
        <v>-37946079.712</v>
      </c>
      <c r="AJ19" s="155">
        <f aca="true" t="shared" si="1" ref="AJ19:AJ23">AE19/$AE$17</f>
        <v>0.3079688782661437</v>
      </c>
      <c r="AK19" s="157">
        <f>AJ19-AJ20</f>
        <v>0.02022960226460918</v>
      </c>
      <c r="AL19" s="157">
        <f>1-AJ18-AJ19-AJ23-AJ22</f>
        <v>0.03498075081559157</v>
      </c>
      <c r="AN19" s="166">
        <f t="shared" si="0"/>
        <v>-0.05825263348065257</v>
      </c>
    </row>
    <row r="20" spans="1:40" ht="12.75">
      <c r="A20" s="219" t="s">
        <v>110</v>
      </c>
      <c r="B20" s="285">
        <v>8442351.654</v>
      </c>
      <c r="C20" s="285">
        <v>8571679.543</v>
      </c>
      <c r="D20" s="285">
        <v>8818014.741</v>
      </c>
      <c r="E20" s="285">
        <v>8915429.342</v>
      </c>
      <c r="F20" s="285">
        <v>8998580.331</v>
      </c>
      <c r="G20" s="285">
        <v>9127242.776</v>
      </c>
      <c r="H20" s="284">
        <v>9410917.82</v>
      </c>
      <c r="I20" s="285">
        <v>9561610.223</v>
      </c>
      <c r="J20" s="285">
        <v>9944712.419</v>
      </c>
      <c r="K20" s="285">
        <v>10172238.207</v>
      </c>
      <c r="L20" s="285">
        <v>10180615.955</v>
      </c>
      <c r="M20" s="285">
        <v>10367775.107</v>
      </c>
      <c r="N20" s="285">
        <v>10507216.942</v>
      </c>
      <c r="O20" s="285">
        <v>10620552.353</v>
      </c>
      <c r="P20" s="285">
        <v>10878753.011</v>
      </c>
      <c r="Q20" s="285">
        <v>10892444.898</v>
      </c>
      <c r="R20" s="285">
        <v>11139386.032</v>
      </c>
      <c r="S20" s="285">
        <v>11321929.481</v>
      </c>
      <c r="T20" s="285">
        <v>11172530.853</v>
      </c>
      <c r="U20" s="285">
        <v>10936772.718</v>
      </c>
      <c r="V20" s="285">
        <v>10912285.243</v>
      </c>
      <c r="W20" s="285">
        <v>10863719.446</v>
      </c>
      <c r="X20" s="285">
        <v>10459445.104</v>
      </c>
      <c r="Y20" s="285">
        <v>10373673.938</v>
      </c>
      <c r="Z20" s="285">
        <v>10544656.718</v>
      </c>
      <c r="AA20" s="285">
        <v>10685392.757</v>
      </c>
      <c r="AB20" s="285">
        <v>10919474.889</v>
      </c>
      <c r="AC20" s="285">
        <v>11133771.311</v>
      </c>
      <c r="AD20" s="285">
        <v>11183448.246</v>
      </c>
      <c r="AE20" s="284">
        <v>11294203.92</v>
      </c>
      <c r="AF20" s="285">
        <v>9955692.061</v>
      </c>
      <c r="AG20" s="285">
        <v>10842768.665</v>
      </c>
      <c r="AH20" s="153"/>
      <c r="AI20" s="157">
        <f>AG21-AG23-AG22</f>
        <v>1405104.029000001</v>
      </c>
      <c r="AJ20" s="155">
        <f t="shared" si="1"/>
        <v>0.28773927600153454</v>
      </c>
      <c r="AK20" s="157"/>
      <c r="AL20" s="157">
        <f>AJ21-AJ23-AJ22</f>
        <v>0.03498075081559163</v>
      </c>
      <c r="AN20" s="166">
        <f t="shared" si="0"/>
        <v>-0.04232148034521055</v>
      </c>
    </row>
    <row r="21" spans="1:40" ht="12.75">
      <c r="A21" s="219" t="s">
        <v>111</v>
      </c>
      <c r="B21" s="286">
        <v>15721304.627</v>
      </c>
      <c r="C21" s="286">
        <v>16489649.405</v>
      </c>
      <c r="D21" s="287">
        <v>15905447.76</v>
      </c>
      <c r="E21" s="286">
        <v>16250939.224</v>
      </c>
      <c r="F21" s="287">
        <v>15738800.4</v>
      </c>
      <c r="G21" s="286">
        <v>16121494.989</v>
      </c>
      <c r="H21" s="286">
        <v>17407199.269</v>
      </c>
      <c r="I21" s="286">
        <v>16753484.192</v>
      </c>
      <c r="J21" s="286">
        <v>16788413.593</v>
      </c>
      <c r="K21" s="286">
        <v>16640731.737</v>
      </c>
      <c r="L21" s="286">
        <v>16421328.683</v>
      </c>
      <c r="M21" s="286">
        <v>17257055.056</v>
      </c>
      <c r="N21" s="287">
        <v>16943007.37</v>
      </c>
      <c r="O21" s="286">
        <v>17711856.301</v>
      </c>
      <c r="P21" s="286">
        <v>17809069.704</v>
      </c>
      <c r="Q21" s="286">
        <v>18001617.034</v>
      </c>
      <c r="R21" s="286">
        <v>18135286.689</v>
      </c>
      <c r="S21" s="286">
        <v>16965242.544</v>
      </c>
      <c r="T21" s="286">
        <v>17905729.275</v>
      </c>
      <c r="U21" s="286">
        <v>17809587.832</v>
      </c>
      <c r="V21" s="286">
        <v>18814343.871</v>
      </c>
      <c r="W21" s="286">
        <v>17189046.639</v>
      </c>
      <c r="X21" s="286">
        <v>17763699.275</v>
      </c>
      <c r="Y21" s="286">
        <v>17969473.833</v>
      </c>
      <c r="Z21" s="286">
        <v>16241313.873</v>
      </c>
      <c r="AA21" s="286">
        <v>16873351.201</v>
      </c>
      <c r="AB21" s="286">
        <v>17196460.178</v>
      </c>
      <c r="AC21" s="286">
        <v>17400141.337</v>
      </c>
      <c r="AD21" s="286">
        <v>17323653.512</v>
      </c>
      <c r="AE21" s="286">
        <v>17146790.021</v>
      </c>
      <c r="AF21" s="286">
        <v>16861204.271</v>
      </c>
      <c r="AG21" s="286">
        <v>17781678.824</v>
      </c>
      <c r="AH21" s="153"/>
      <c r="AI21" s="153"/>
      <c r="AJ21" s="155">
        <f t="shared" si="1"/>
        <v>0.43684397601994757</v>
      </c>
      <c r="AK21" s="153"/>
      <c r="AL21" s="153"/>
      <c r="AN21" s="166">
        <f t="shared" si="0"/>
        <v>0.048124055867904136</v>
      </c>
    </row>
    <row r="22" spans="1:40" ht="12.75">
      <c r="A22" s="219" t="s">
        <v>113</v>
      </c>
      <c r="B22" s="285">
        <v>3968608.132</v>
      </c>
      <c r="C22" s="285">
        <v>4141986.594</v>
      </c>
      <c r="D22" s="285">
        <v>4006036.597</v>
      </c>
      <c r="E22" s="285">
        <v>4002654.609</v>
      </c>
      <c r="F22" s="285">
        <v>3921833.616</v>
      </c>
      <c r="G22" s="285">
        <v>3993244.314</v>
      </c>
      <c r="H22" s="284">
        <v>4377548.23</v>
      </c>
      <c r="I22" s="285">
        <v>4190057.045</v>
      </c>
      <c r="J22" s="285">
        <v>4228666.186</v>
      </c>
      <c r="K22" s="285">
        <v>4374901.586</v>
      </c>
      <c r="L22" s="285">
        <v>4385789.875</v>
      </c>
      <c r="M22" s="285">
        <v>4654792.989</v>
      </c>
      <c r="N22" s="285">
        <v>4606014.516</v>
      </c>
      <c r="O22" s="285">
        <v>5156851.526</v>
      </c>
      <c r="P22" s="285">
        <v>5292539.664</v>
      </c>
      <c r="Q22" s="285">
        <v>5358277.234</v>
      </c>
      <c r="R22" s="285">
        <v>5568843.689</v>
      </c>
      <c r="S22" s="284">
        <v>5287873.17</v>
      </c>
      <c r="T22" s="285">
        <v>5617879.957</v>
      </c>
      <c r="U22" s="285">
        <v>5624745.467</v>
      </c>
      <c r="V22" s="284">
        <v>5860782.63</v>
      </c>
      <c r="W22" s="285">
        <v>5371888.051</v>
      </c>
      <c r="X22" s="285">
        <v>5490871.928</v>
      </c>
      <c r="Y22" s="285">
        <v>5556912.212</v>
      </c>
      <c r="Z22" s="285">
        <v>5167985.017</v>
      </c>
      <c r="AA22" s="285">
        <v>5380841.638</v>
      </c>
      <c r="AB22" s="285">
        <v>5450012.051</v>
      </c>
      <c r="AC22" s="285">
        <v>5605356.875</v>
      </c>
      <c r="AD22" s="285">
        <v>5512433.223</v>
      </c>
      <c r="AE22" s="284">
        <v>5382855.9</v>
      </c>
      <c r="AF22" s="285">
        <v>5074802.382</v>
      </c>
      <c r="AG22" s="285">
        <v>5416746.214</v>
      </c>
      <c r="AH22" s="153"/>
      <c r="AI22" s="153"/>
      <c r="AJ22" s="155">
        <f t="shared" si="1"/>
        <v>0.13713751499951568</v>
      </c>
      <c r="AK22" s="153"/>
      <c r="AL22" s="153"/>
      <c r="AN22" s="166">
        <f t="shared" si="0"/>
        <v>0.02437143249409668</v>
      </c>
    </row>
    <row r="23" spans="1:40" ht="12.75">
      <c r="A23" s="219" t="s">
        <v>112</v>
      </c>
      <c r="B23" s="286">
        <v>10041492.809</v>
      </c>
      <c r="C23" s="286">
        <v>10605864.104</v>
      </c>
      <c r="D23" s="287">
        <v>10259826.8</v>
      </c>
      <c r="E23" s="286">
        <v>10624166.905</v>
      </c>
      <c r="F23" s="286">
        <v>10188047.109</v>
      </c>
      <c r="G23" s="286">
        <v>10455177.942</v>
      </c>
      <c r="H23" s="286">
        <v>11293842.783</v>
      </c>
      <c r="I23" s="286">
        <v>10890427.173</v>
      </c>
      <c r="J23" s="286">
        <v>10895595.494</v>
      </c>
      <c r="K23" s="286">
        <v>10695476.958</v>
      </c>
      <c r="L23" s="286">
        <v>10406758.059</v>
      </c>
      <c r="M23" s="286">
        <v>10962451.148</v>
      </c>
      <c r="N23" s="286">
        <v>10732618.095</v>
      </c>
      <c r="O23" s="286">
        <v>11104498.542</v>
      </c>
      <c r="P23" s="286">
        <v>11026179.401</v>
      </c>
      <c r="Q23" s="286">
        <v>11150492.886</v>
      </c>
      <c r="R23" s="286">
        <v>11111542.839</v>
      </c>
      <c r="S23" s="286">
        <v>10435067.658</v>
      </c>
      <c r="T23" s="286">
        <v>11064263.457</v>
      </c>
      <c r="U23" s="286">
        <v>10985678.508</v>
      </c>
      <c r="V23" s="286">
        <v>11678549.973</v>
      </c>
      <c r="W23" s="286">
        <v>10546610.545</v>
      </c>
      <c r="X23" s="286">
        <v>11012084.043</v>
      </c>
      <c r="Y23" s="286">
        <v>11141041.576</v>
      </c>
      <c r="Z23" s="286">
        <v>9824051.512</v>
      </c>
      <c r="AA23" s="286">
        <v>10259138.645</v>
      </c>
      <c r="AB23" s="287">
        <v>10503570.81</v>
      </c>
      <c r="AC23" s="286">
        <v>10538533.582</v>
      </c>
      <c r="AD23" s="286">
        <v>10456263.458</v>
      </c>
      <c r="AE23" s="286">
        <v>10390886.484</v>
      </c>
      <c r="AF23" s="286">
        <v>10388387.813</v>
      </c>
      <c r="AG23" s="286">
        <v>10959828.581</v>
      </c>
      <c r="AH23" s="153"/>
      <c r="AI23" s="153"/>
      <c r="AJ23" s="155">
        <f t="shared" si="1"/>
        <v>0.26472571020484026</v>
      </c>
      <c r="AK23" s="153"/>
      <c r="AL23" s="153"/>
      <c r="AN23" s="166">
        <f t="shared" si="0"/>
        <v>0.05028821471969036</v>
      </c>
    </row>
    <row r="25" spans="2:33" ht="12.75">
      <c r="B25" s="166">
        <f>B19/$B19-1</f>
        <v>0</v>
      </c>
      <c r="C25" s="166">
        <f aca="true" t="shared" si="2" ref="C25:AG25">C19/$B19-1</f>
        <v>0.01253210453920861</v>
      </c>
      <c r="D25" s="166">
        <f t="shared" si="2"/>
        <v>0.03973306865706272</v>
      </c>
      <c r="E25" s="166">
        <f t="shared" si="2"/>
        <v>0.04719670815614041</v>
      </c>
      <c r="F25" s="166">
        <f t="shared" si="2"/>
        <v>0.055017487152240196</v>
      </c>
      <c r="G25" s="166">
        <f t="shared" si="2"/>
        <v>0.06862179292110504</v>
      </c>
      <c r="H25" s="166">
        <f t="shared" si="2"/>
        <v>0.10363609736711776</v>
      </c>
      <c r="I25" s="166">
        <f t="shared" si="2"/>
        <v>0.12090334778744105</v>
      </c>
      <c r="J25" s="166">
        <f t="shared" si="2"/>
        <v>0.16408716437600313</v>
      </c>
      <c r="K25" s="166">
        <f t="shared" si="2"/>
        <v>0.19007928088853188</v>
      </c>
      <c r="L25" s="166">
        <f t="shared" si="2"/>
        <v>0.19112826628422797</v>
      </c>
      <c r="M25" s="166">
        <f t="shared" si="2"/>
        <v>0.21315886833755782</v>
      </c>
      <c r="N25" s="166">
        <f t="shared" si="2"/>
        <v>0.22592542261784998</v>
      </c>
      <c r="O25" s="166">
        <f t="shared" si="2"/>
        <v>0.243101216965242</v>
      </c>
      <c r="P25" s="166">
        <f t="shared" si="2"/>
        <v>0.2738390750616526</v>
      </c>
      <c r="Q25" s="166">
        <f t="shared" si="2"/>
        <v>0.2757935434535066</v>
      </c>
      <c r="R25" s="166">
        <f t="shared" si="2"/>
        <v>0.3013582168432458</v>
      </c>
      <c r="S25" s="166">
        <f t="shared" si="2"/>
        <v>0.3222635872085906</v>
      </c>
      <c r="T25" s="166">
        <f t="shared" si="2"/>
        <v>0.3043716376969705</v>
      </c>
      <c r="U25" s="166">
        <f t="shared" si="2"/>
        <v>0.2715480129515402</v>
      </c>
      <c r="V25" s="166">
        <f t="shared" si="2"/>
        <v>0.26860612074789403</v>
      </c>
      <c r="W25" s="166">
        <f t="shared" si="2"/>
        <v>0.2638875461342467</v>
      </c>
      <c r="X25" s="166">
        <f t="shared" si="2"/>
        <v>0.2196510288200726</v>
      </c>
      <c r="Y25" s="166">
        <f t="shared" si="2"/>
        <v>0.20271618063023267</v>
      </c>
      <c r="Z25" s="166">
        <f t="shared" si="2"/>
        <v>0.2179354978489101</v>
      </c>
      <c r="AA25" s="166">
        <f t="shared" si="2"/>
        <v>0.23449318096542582</v>
      </c>
      <c r="AB25" s="166">
        <f t="shared" si="2"/>
        <v>0.2629148911159884</v>
      </c>
      <c r="AC25" s="166">
        <f t="shared" si="2"/>
        <v>0.28907094607407613</v>
      </c>
      <c r="AD25" s="166">
        <f t="shared" si="2"/>
        <v>0.29557479623203986</v>
      </c>
      <c r="AE25" s="166">
        <f t="shared" si="2"/>
        <v>0.30816218280694563</v>
      </c>
      <c r="AF25" s="166">
        <f t="shared" si="2"/>
        <v>0.1392371895403126</v>
      </c>
      <c r="AG25" s="166">
        <f t="shared" si="2"/>
        <v>0.2452382510981157</v>
      </c>
    </row>
    <row r="27" spans="32:33" ht="12.75">
      <c r="AF27" s="1">
        <f>AF19/AE19-1</f>
        <v>-0.12913153696598056</v>
      </c>
      <c r="AG27" s="1">
        <f>AG19/AF19-1</f>
        <v>0.09304564714971675</v>
      </c>
    </row>
    <row r="29" ht="15.5">
      <c r="A29" s="122" t="s">
        <v>262</v>
      </c>
    </row>
    <row r="30" ht="12.5">
      <c r="A30" s="123" t="s">
        <v>75</v>
      </c>
    </row>
    <row r="31" ht="12.75">
      <c r="A31" s="2"/>
    </row>
    <row r="32" spans="1:33" ht="12.75">
      <c r="A32" s="11"/>
      <c r="B32" s="71">
        <v>1990</v>
      </c>
      <c r="C32" s="71">
        <v>1991</v>
      </c>
      <c r="D32" s="71">
        <v>1992</v>
      </c>
      <c r="E32" s="71">
        <v>1993</v>
      </c>
      <c r="F32" s="71">
        <v>1994</v>
      </c>
      <c r="G32" s="71">
        <v>1995</v>
      </c>
      <c r="H32" s="71">
        <v>1996</v>
      </c>
      <c r="I32" s="71">
        <v>1997</v>
      </c>
      <c r="J32" s="71">
        <v>1998</v>
      </c>
      <c r="K32" s="71">
        <v>1999</v>
      </c>
      <c r="L32" s="71">
        <v>2000</v>
      </c>
      <c r="M32" s="71">
        <v>2001</v>
      </c>
      <c r="N32" s="71">
        <v>2002</v>
      </c>
      <c r="O32" s="71">
        <v>2003</v>
      </c>
      <c r="P32" s="71">
        <v>2004</v>
      </c>
      <c r="Q32" s="71">
        <v>2005</v>
      </c>
      <c r="R32" s="71">
        <v>2006</v>
      </c>
      <c r="S32" s="71">
        <v>2007</v>
      </c>
      <c r="T32" s="71">
        <v>2008</v>
      </c>
      <c r="U32" s="71">
        <v>2009</v>
      </c>
      <c r="V32" s="71">
        <v>2010</v>
      </c>
      <c r="W32" s="71">
        <v>2011</v>
      </c>
      <c r="X32" s="71">
        <v>2012</v>
      </c>
      <c r="Y32" s="71">
        <v>2013</v>
      </c>
      <c r="Z32" s="71">
        <v>2014</v>
      </c>
      <c r="AA32" s="59">
        <v>2015</v>
      </c>
      <c r="AB32" s="59">
        <v>2016</v>
      </c>
      <c r="AC32" s="59">
        <v>2017</v>
      </c>
      <c r="AD32" s="59">
        <v>2018</v>
      </c>
      <c r="AE32" s="59">
        <v>2019</v>
      </c>
      <c r="AF32" s="59">
        <v>2020</v>
      </c>
      <c r="AG32" s="59">
        <v>2021</v>
      </c>
    </row>
    <row r="33" spans="1:33" ht="12.75">
      <c r="A33" s="72" t="s">
        <v>54</v>
      </c>
      <c r="B33" s="73">
        <f aca="true" t="shared" si="3" ref="B33:AB33">(B13-B14+B15)/B12</f>
        <v>0.28513787714517086</v>
      </c>
      <c r="C33" s="73">
        <f t="shared" si="3"/>
        <v>0.286581407562147</v>
      </c>
      <c r="D33" s="73">
        <f t="shared" si="3"/>
        <v>0.28693157572618594</v>
      </c>
      <c r="E33" s="73">
        <f t="shared" si="3"/>
        <v>0.2831210069390697</v>
      </c>
      <c r="F33" s="73">
        <f t="shared" si="3"/>
        <v>0.2874610894871676</v>
      </c>
      <c r="G33" s="73">
        <f t="shared" si="3"/>
        <v>0.2893710204646154</v>
      </c>
      <c r="H33" s="73">
        <f t="shared" si="3"/>
        <v>0.2856965441521249</v>
      </c>
      <c r="I33" s="73">
        <f t="shared" si="3"/>
        <v>0.28467555902256414</v>
      </c>
      <c r="J33" s="73">
        <f t="shared" si="3"/>
        <v>0.28136162525195935</v>
      </c>
      <c r="K33" s="73">
        <f t="shared" si="3"/>
        <v>0.28176716783508554</v>
      </c>
      <c r="L33" s="73">
        <f t="shared" si="3"/>
        <v>0.2828742287926694</v>
      </c>
      <c r="M33" s="73">
        <f t="shared" si="3"/>
        <v>0.2794861886782441</v>
      </c>
      <c r="N33" s="73">
        <f t="shared" si="3"/>
        <v>0.2852951968271174</v>
      </c>
      <c r="O33" s="73">
        <f t="shared" si="3"/>
        <v>0.2873873323573071</v>
      </c>
      <c r="P33" s="73">
        <f t="shared" si="3"/>
        <v>0.28675344750336856</v>
      </c>
      <c r="Q33" s="73">
        <f t="shared" si="3"/>
        <v>0.28388705521870433</v>
      </c>
      <c r="R33" s="73">
        <f t="shared" si="3"/>
        <v>0.286426315306959</v>
      </c>
      <c r="S33" s="73">
        <f t="shared" si="3"/>
        <v>0.2889799974158416</v>
      </c>
      <c r="T33" s="73">
        <f t="shared" si="3"/>
        <v>0.28239098978344124</v>
      </c>
      <c r="U33" s="73">
        <f t="shared" si="3"/>
        <v>0.2756035541635842</v>
      </c>
      <c r="V33" s="73">
        <f t="shared" si="3"/>
        <v>0.2749292573258144</v>
      </c>
      <c r="W33" s="73">
        <f t="shared" si="3"/>
        <v>0.2793462314513893</v>
      </c>
      <c r="X33" s="73">
        <f t="shared" si="3"/>
        <v>0.2795171720254486</v>
      </c>
      <c r="Y33" s="73">
        <f t="shared" si="3"/>
        <v>0.2712718926826064</v>
      </c>
      <c r="Z33" s="73">
        <f t="shared" si="3"/>
        <v>0.276313761946377</v>
      </c>
      <c r="AA33" s="73">
        <f t="shared" si="3"/>
        <v>0.2736183603010363</v>
      </c>
      <c r="AB33" s="74">
        <f t="shared" si="3"/>
        <v>0.26492391755495814</v>
      </c>
      <c r="AC33" s="74">
        <f aca="true" t="shared" si="4" ref="AC33:AE33">(AC13-AC14+AC15)/AC12</f>
        <v>0.2609193480471501</v>
      </c>
      <c r="AD33" s="74">
        <f t="shared" si="4"/>
        <v>0.2548711251486218</v>
      </c>
      <c r="AE33" s="74">
        <f t="shared" si="4"/>
        <v>0.24716937068624553</v>
      </c>
      <c r="AF33" s="74">
        <f aca="true" t="shared" si="5" ref="AF33:AG33">(AF13-AF14+AF15)/AF12</f>
        <v>0.24190371289346932</v>
      </c>
      <c r="AG33" s="74">
        <f t="shared" si="5"/>
        <v>0.244085130858165</v>
      </c>
    </row>
    <row r="34" spans="1:33" ht="12.75">
      <c r="A34" s="34" t="s">
        <v>55</v>
      </c>
      <c r="B34" s="75">
        <f aca="true" t="shared" si="6" ref="B34:AB34">B16/B12</f>
        <v>0.06096605844994962</v>
      </c>
      <c r="C34" s="75">
        <f t="shared" si="6"/>
        <v>0.060081520797829725</v>
      </c>
      <c r="D34" s="75">
        <f t="shared" si="6"/>
        <v>0.06279035983031808</v>
      </c>
      <c r="E34" s="75">
        <f t="shared" si="6"/>
        <v>0.05828499020514765</v>
      </c>
      <c r="F34" s="75">
        <f t="shared" si="6"/>
        <v>0.06418112290521899</v>
      </c>
      <c r="G34" s="75">
        <f t="shared" si="6"/>
        <v>0.06531306070908208</v>
      </c>
      <c r="H34" s="75">
        <f t="shared" si="6"/>
        <v>0.06254041133833858</v>
      </c>
      <c r="I34" s="75">
        <f t="shared" si="6"/>
        <v>0.06676220350072709</v>
      </c>
      <c r="J34" s="75">
        <f t="shared" si="6"/>
        <v>0.06727308416123716</v>
      </c>
      <c r="K34" s="75">
        <f t="shared" si="6"/>
        <v>0.06635837926187937</v>
      </c>
      <c r="L34" s="75">
        <f t="shared" si="6"/>
        <v>0.0676983284145834</v>
      </c>
      <c r="M34" s="75">
        <f t="shared" si="6"/>
        <v>0.0660863815052735</v>
      </c>
      <c r="N34" s="75">
        <f t="shared" si="6"/>
        <v>0.06579397591813768</v>
      </c>
      <c r="O34" s="75">
        <f t="shared" si="6"/>
        <v>0.06372049420903961</v>
      </c>
      <c r="P34" s="75">
        <f t="shared" si="6"/>
        <v>0.06414419120503786</v>
      </c>
      <c r="Q34" s="75">
        <f t="shared" si="6"/>
        <v>0.06538629926657817</v>
      </c>
      <c r="R34" s="75">
        <f t="shared" si="6"/>
        <v>0.06482262808568529</v>
      </c>
      <c r="S34" s="75">
        <f t="shared" si="6"/>
        <v>0.06564933278995891</v>
      </c>
      <c r="T34" s="75">
        <f t="shared" si="6"/>
        <v>0.06391667459647599</v>
      </c>
      <c r="U34" s="75">
        <f t="shared" si="6"/>
        <v>0.06206742262127976</v>
      </c>
      <c r="V34" s="75">
        <f t="shared" si="6"/>
        <v>0.06305923008892488</v>
      </c>
      <c r="W34" s="75">
        <f t="shared" si="6"/>
        <v>0.06377651432305141</v>
      </c>
      <c r="X34" s="75">
        <f t="shared" si="6"/>
        <v>0.061939126937741944</v>
      </c>
      <c r="Y34" s="75">
        <f t="shared" si="6"/>
        <v>0.06038646726878659</v>
      </c>
      <c r="Z34" s="75">
        <f t="shared" si="6"/>
        <v>0.06394022548510124</v>
      </c>
      <c r="AA34" s="75">
        <f t="shared" si="6"/>
        <v>0.06098495301314151</v>
      </c>
      <c r="AB34" s="76">
        <f t="shared" si="6"/>
        <v>0.06031211204525759</v>
      </c>
      <c r="AC34" s="76">
        <f aca="true" t="shared" si="7" ref="AC34:AE34">AC16/AC12</f>
        <v>0.06371324464926682</v>
      </c>
      <c r="AD34" s="76">
        <f t="shared" si="7"/>
        <v>0.06163307481259148</v>
      </c>
      <c r="AE34" s="76">
        <f t="shared" si="7"/>
        <v>0.06219308129629692</v>
      </c>
      <c r="AF34" s="76">
        <f aca="true" t="shared" si="8" ref="AF34:AG34">AF16/AF12</f>
        <v>0.0671558214457571</v>
      </c>
      <c r="AG34" s="76">
        <f t="shared" si="8"/>
        <v>0.0663857923525591</v>
      </c>
    </row>
    <row r="35" spans="1:33" ht="12.75">
      <c r="A35" s="34" t="s">
        <v>56</v>
      </c>
      <c r="B35" s="75">
        <f aca="true" t="shared" si="9" ref="B35:AB35">B18/B12</f>
        <v>0.21299977339227946</v>
      </c>
      <c r="C35" s="75">
        <f t="shared" si="9"/>
        <v>0.20105514627094162</v>
      </c>
      <c r="D35" s="75">
        <f t="shared" si="9"/>
        <v>0.19381287877657394</v>
      </c>
      <c r="E35" s="75">
        <f t="shared" si="9"/>
        <v>0.18778918030529046</v>
      </c>
      <c r="F35" s="75">
        <f t="shared" si="9"/>
        <v>0.18957041978740338</v>
      </c>
      <c r="G35" s="75">
        <f t="shared" si="9"/>
        <v>0.18712331719332653</v>
      </c>
      <c r="H35" s="75">
        <f t="shared" si="9"/>
        <v>0.1823620856320773</v>
      </c>
      <c r="I35" s="75">
        <f t="shared" si="9"/>
        <v>0.1838203060712645</v>
      </c>
      <c r="J35" s="75">
        <f t="shared" si="9"/>
        <v>0.1792575221193654</v>
      </c>
      <c r="K35" s="75">
        <f t="shared" si="9"/>
        <v>0.17716024453964435</v>
      </c>
      <c r="L35" s="75">
        <f t="shared" si="9"/>
        <v>0.1808752059576057</v>
      </c>
      <c r="M35" s="75">
        <f t="shared" si="9"/>
        <v>0.17612536288107647</v>
      </c>
      <c r="N35" s="75">
        <f t="shared" si="9"/>
        <v>0.17516124053705906</v>
      </c>
      <c r="O35" s="75">
        <f t="shared" si="9"/>
        <v>0.1749214695950137</v>
      </c>
      <c r="P35" s="75">
        <f t="shared" si="9"/>
        <v>0.1721794282755931</v>
      </c>
      <c r="Q35" s="75">
        <f t="shared" si="9"/>
        <v>0.1715467598074038</v>
      </c>
      <c r="R35" s="75">
        <f t="shared" si="9"/>
        <v>0.16668661264624346</v>
      </c>
      <c r="S35" s="75">
        <f t="shared" si="9"/>
        <v>0.17177409619712813</v>
      </c>
      <c r="T35" s="75">
        <f t="shared" si="9"/>
        <v>0.1664417341013202</v>
      </c>
      <c r="U35" s="75">
        <f t="shared" si="9"/>
        <v>0.1529158897175105</v>
      </c>
      <c r="V35" s="75">
        <f t="shared" si="9"/>
        <v>0.15643264917166602</v>
      </c>
      <c r="W35" s="75">
        <f t="shared" si="9"/>
        <v>0.16145391804552411</v>
      </c>
      <c r="X35" s="75">
        <f t="shared" si="9"/>
        <v>0.16047115618848004</v>
      </c>
      <c r="Y35" s="75">
        <f t="shared" si="9"/>
        <v>0.1600782330155008</v>
      </c>
      <c r="Z35" s="75">
        <f t="shared" si="9"/>
        <v>0.16334916838313635</v>
      </c>
      <c r="AA35" s="75">
        <f t="shared" si="9"/>
        <v>0.16124327745403438</v>
      </c>
      <c r="AB35" s="76">
        <f t="shared" si="9"/>
        <v>0.1628572059155414</v>
      </c>
      <c r="AC35" s="76">
        <f aca="true" t="shared" si="10" ref="AC35:AE35">AC18/AC12</f>
        <v>0.16102905878581017</v>
      </c>
      <c r="AD35" s="76">
        <f t="shared" si="10"/>
        <v>0.1636813941804947</v>
      </c>
      <c r="AE35" s="76">
        <f t="shared" si="10"/>
        <v>0.1640540459610978</v>
      </c>
      <c r="AF35" s="76">
        <f aca="true" t="shared" si="11" ref="AF35:AG35">AF18/AF12</f>
        <v>0.17231852994251107</v>
      </c>
      <c r="AG35" s="76">
        <f t="shared" si="11"/>
        <v>0.16905787882798143</v>
      </c>
    </row>
    <row r="36" spans="1:33" ht="12.75">
      <c r="A36" s="34" t="s">
        <v>294</v>
      </c>
      <c r="B36" s="75">
        <f>B19/B12</f>
        <v>0.15151582971073263</v>
      </c>
      <c r="C36" s="75">
        <f aca="true" t="shared" si="12" ref="C36:AB36">C19/C12</f>
        <v>0.15400839644353273</v>
      </c>
      <c r="D36" s="75">
        <f t="shared" si="12"/>
        <v>0.1626492623460197</v>
      </c>
      <c r="E36" s="75">
        <f t="shared" si="12"/>
        <v>0.16398197089839234</v>
      </c>
      <c r="F36" s="75">
        <f t="shared" si="12"/>
        <v>0.16606680427783718</v>
      </c>
      <c r="G36" s="75">
        <f t="shared" si="12"/>
        <v>0.16248082436288414</v>
      </c>
      <c r="H36" s="75">
        <f t="shared" si="12"/>
        <v>0.1623545245521174</v>
      </c>
      <c r="I36" s="75">
        <f t="shared" si="12"/>
        <v>0.1658785632698953</v>
      </c>
      <c r="J36" s="75">
        <f t="shared" si="12"/>
        <v>0.17131186497107692</v>
      </c>
      <c r="K36" s="75">
        <f t="shared" si="12"/>
        <v>0.17661994974669032</v>
      </c>
      <c r="L36" s="75">
        <f t="shared" si="12"/>
        <v>0.17547706591492074</v>
      </c>
      <c r="M36" s="75">
        <f t="shared" si="12"/>
        <v>0.174307848383079</v>
      </c>
      <c r="N36" s="75">
        <f t="shared" si="12"/>
        <v>0.17591064360085312</v>
      </c>
      <c r="O36" s="75">
        <f t="shared" si="12"/>
        <v>0.17410109585186648</v>
      </c>
      <c r="P36" s="75">
        <f t="shared" si="12"/>
        <v>0.1760569694471591</v>
      </c>
      <c r="Q36" s="75">
        <f t="shared" si="12"/>
        <v>0.17557067182350805</v>
      </c>
      <c r="R36" s="75">
        <f t="shared" si="12"/>
        <v>0.17759684305474527</v>
      </c>
      <c r="S36" s="75">
        <f t="shared" si="12"/>
        <v>0.18277115265379332</v>
      </c>
      <c r="T36" s="75">
        <f t="shared" si="12"/>
        <v>0.18074243495777087</v>
      </c>
      <c r="U36" s="75">
        <f t="shared" si="12"/>
        <v>0.187252359933134</v>
      </c>
      <c r="V36" s="75">
        <f t="shared" si="12"/>
        <v>0.17960142970565887</v>
      </c>
      <c r="W36" s="75">
        <f t="shared" si="12"/>
        <v>0.18435756377309087</v>
      </c>
      <c r="X36" s="75">
        <f t="shared" si="12"/>
        <v>0.18021011165039125</v>
      </c>
      <c r="Y36" s="75">
        <f t="shared" si="12"/>
        <v>0.17948480123344093</v>
      </c>
      <c r="Z36" s="75">
        <f t="shared" si="12"/>
        <v>0.1882132260509017</v>
      </c>
      <c r="AA36" s="75">
        <f t="shared" si="12"/>
        <v>0.18814326477368115</v>
      </c>
      <c r="AB36" s="76">
        <f t="shared" si="12"/>
        <v>0.19089307496759836</v>
      </c>
      <c r="AC36" s="76">
        <f aca="true" t="shared" si="13" ref="AC36:AE36">AC19/AC12</f>
        <v>0.19084220649753733</v>
      </c>
      <c r="AD36" s="76">
        <f t="shared" si="13"/>
        <v>0.1930322574658491</v>
      </c>
      <c r="AE36" s="76">
        <f t="shared" si="13"/>
        <v>0.19798622837493465</v>
      </c>
      <c r="AF36" s="76">
        <f aca="true" t="shared" si="14" ref="AF36:AG36">AF19/AF12</f>
        <v>0.1876280963880664</v>
      </c>
      <c r="AG36" s="76">
        <f t="shared" si="14"/>
        <v>0.1933189191281737</v>
      </c>
    </row>
    <row r="37" spans="1:33" ht="12.75">
      <c r="A37" s="34" t="s">
        <v>80</v>
      </c>
      <c r="B37" s="75">
        <f aca="true" t="shared" si="15" ref="B37:AB37">B23/B12</f>
        <v>0.16464728385311642</v>
      </c>
      <c r="C37" s="75">
        <f t="shared" si="15"/>
        <v>0.17457414967901022</v>
      </c>
      <c r="D37" s="75">
        <f t="shared" si="15"/>
        <v>0.1736874947956874</v>
      </c>
      <c r="E37" s="75">
        <f t="shared" si="15"/>
        <v>0.1800366814017175</v>
      </c>
      <c r="F37" s="75">
        <f t="shared" si="15"/>
        <v>0.17354511569282574</v>
      </c>
      <c r="G37" s="75">
        <f t="shared" si="15"/>
        <v>0.17203142884917957</v>
      </c>
      <c r="H37" s="75">
        <f t="shared" si="15"/>
        <v>0.17979537582508584</v>
      </c>
      <c r="I37" s="75">
        <f t="shared" si="15"/>
        <v>0.1744075553486038</v>
      </c>
      <c r="J37" s="75">
        <f t="shared" si="15"/>
        <v>0.17352066145169615</v>
      </c>
      <c r="K37" s="75">
        <f t="shared" si="15"/>
        <v>0.17177592652078033</v>
      </c>
      <c r="L37" s="75">
        <f t="shared" si="15"/>
        <v>0.16591114935767765</v>
      </c>
      <c r="M37" s="75">
        <f t="shared" si="15"/>
        <v>0.1704532226160875</v>
      </c>
      <c r="N37" s="75">
        <f t="shared" si="15"/>
        <v>0.16666024763520612</v>
      </c>
      <c r="O37" s="75">
        <f t="shared" si="15"/>
        <v>0.1683031503058742</v>
      </c>
      <c r="P37" s="75">
        <f t="shared" si="15"/>
        <v>0.16491569530774472</v>
      </c>
      <c r="Q37" s="75">
        <f t="shared" si="15"/>
        <v>0.16605957292573836</v>
      </c>
      <c r="R37" s="75">
        <f t="shared" si="15"/>
        <v>0.1641009248159706</v>
      </c>
      <c r="S37" s="75">
        <f t="shared" si="15"/>
        <v>0.15609290465698628</v>
      </c>
      <c r="T37" s="75">
        <f t="shared" si="15"/>
        <v>0.16591267709960897</v>
      </c>
      <c r="U37" s="75">
        <f t="shared" si="15"/>
        <v>0.17507321308018908</v>
      </c>
      <c r="V37" s="75">
        <f t="shared" si="15"/>
        <v>0.1789246561147873</v>
      </c>
      <c r="W37" s="75">
        <f t="shared" si="15"/>
        <v>0.16648063192877782</v>
      </c>
      <c r="X37" s="75">
        <f t="shared" si="15"/>
        <v>0.17608054232567874</v>
      </c>
      <c r="Y37" s="75">
        <f t="shared" si="15"/>
        <v>0.17992379396600144</v>
      </c>
      <c r="Z37" s="75">
        <f t="shared" si="15"/>
        <v>0.1642913740548123</v>
      </c>
      <c r="AA37" s="75">
        <f t="shared" si="15"/>
        <v>0.1692034290995042</v>
      </c>
      <c r="AB37" s="76">
        <f t="shared" si="15"/>
        <v>0.1718111473130473</v>
      </c>
      <c r="AC37" s="76">
        <f aca="true" t="shared" si="16" ref="AC37:AE37">AC23/AC12</f>
        <v>0.16884028382398553</v>
      </c>
      <c r="AD37" s="76">
        <f t="shared" si="16"/>
        <v>0.1685940318949402</v>
      </c>
      <c r="AE37" s="76">
        <f t="shared" si="16"/>
        <v>0.17018617339651537</v>
      </c>
      <c r="AF37" s="76">
        <f aca="true" t="shared" si="17" ref="AF37:AG37">AF23/AF12</f>
        <v>0.18515274426958953</v>
      </c>
      <c r="AG37" s="76">
        <f t="shared" si="17"/>
        <v>0.18412974328730108</v>
      </c>
    </row>
    <row r="38" spans="1:33" ht="12.75">
      <c r="A38" s="34" t="s">
        <v>57</v>
      </c>
      <c r="B38" s="75">
        <f aca="true" t="shared" si="18" ref="B38:AB38">B22/B12</f>
        <v>0.06507205273557948</v>
      </c>
      <c r="C38" s="75">
        <f t="shared" si="18"/>
        <v>0.0681777345569324</v>
      </c>
      <c r="D38" s="75">
        <f t="shared" si="18"/>
        <v>0.06781775893066447</v>
      </c>
      <c r="E38" s="75">
        <f t="shared" si="18"/>
        <v>0.06782881510102266</v>
      </c>
      <c r="F38" s="75">
        <f t="shared" si="18"/>
        <v>0.06680525338516405</v>
      </c>
      <c r="G38" s="75">
        <f t="shared" si="18"/>
        <v>0.06570557946428128</v>
      </c>
      <c r="H38" s="75">
        <f t="shared" si="18"/>
        <v>0.06968955955275134</v>
      </c>
      <c r="I38" s="75">
        <f t="shared" si="18"/>
        <v>0.06710274944966521</v>
      </c>
      <c r="J38" s="75">
        <f t="shared" si="18"/>
        <v>0.06734473155296647</v>
      </c>
      <c r="K38" s="75">
        <f t="shared" si="18"/>
        <v>0.07026360547766619</v>
      </c>
      <c r="L38" s="75">
        <f t="shared" si="18"/>
        <v>0.0699210488873839</v>
      </c>
      <c r="M38" s="75">
        <f t="shared" si="18"/>
        <v>0.0723765565633169</v>
      </c>
      <c r="N38" s="75">
        <f t="shared" si="18"/>
        <v>0.07152397607490886</v>
      </c>
      <c r="O38" s="75">
        <f t="shared" si="18"/>
        <v>0.07815880691980685</v>
      </c>
      <c r="P38" s="75">
        <f t="shared" si="18"/>
        <v>0.07915913816468635</v>
      </c>
      <c r="Q38" s="75">
        <f t="shared" si="18"/>
        <v>0.07979855583002313</v>
      </c>
      <c r="R38" s="75">
        <f t="shared" si="18"/>
        <v>0.08224352034291622</v>
      </c>
      <c r="S38" s="75">
        <f t="shared" si="18"/>
        <v>0.0790986229907438</v>
      </c>
      <c r="T38" s="75">
        <f t="shared" si="18"/>
        <v>0.08424216459708495</v>
      </c>
      <c r="U38" s="75">
        <f t="shared" si="18"/>
        <v>0.08963872927364558</v>
      </c>
      <c r="V38" s="75">
        <f t="shared" si="18"/>
        <v>0.08979184222875687</v>
      </c>
      <c r="W38" s="75">
        <f t="shared" si="18"/>
        <v>0.08479646741152426</v>
      </c>
      <c r="X38" s="75">
        <f t="shared" si="18"/>
        <v>0.08779770506180155</v>
      </c>
      <c r="Y38" s="75">
        <f t="shared" si="18"/>
        <v>0.08974212340010079</v>
      </c>
      <c r="Z38" s="75">
        <f t="shared" si="18"/>
        <v>0.08642619172960345</v>
      </c>
      <c r="AA38" s="75">
        <f t="shared" si="18"/>
        <v>0.08874593551133289</v>
      </c>
      <c r="AB38" s="76">
        <f t="shared" si="18"/>
        <v>0.08914804691569876</v>
      </c>
      <c r="AC38" s="76">
        <f aca="true" t="shared" si="19" ref="AC38:AE38">AC22/AC12</f>
        <v>0.08980471887722724</v>
      </c>
      <c r="AD38" s="76">
        <f t="shared" si="19"/>
        <v>0.08888101819069429</v>
      </c>
      <c r="AE38" s="76">
        <f t="shared" si="19"/>
        <v>0.08816260758660559</v>
      </c>
      <c r="AF38" s="76">
        <f aca="true" t="shared" si="20" ref="AF38:AG38">AF22/AF12</f>
        <v>0.09044845115209503</v>
      </c>
      <c r="AG38" s="76">
        <f t="shared" si="20"/>
        <v>0.09100362131259505</v>
      </c>
    </row>
    <row r="39" spans="1:33" ht="12.75">
      <c r="A39" s="35" t="s">
        <v>10</v>
      </c>
      <c r="B39" s="77">
        <f>1-SUM(B33:B38)</f>
        <v>0.05966112471317153</v>
      </c>
      <c r="C39" s="77">
        <f aca="true" t="shared" si="21" ref="C39">1-SUM(C33:C38)</f>
        <v>0.0555216446896063</v>
      </c>
      <c r="D39" s="77">
        <f aca="true" t="shared" si="22" ref="D39:AA39">1-SUM(D33:D38)</f>
        <v>0.05231066959455044</v>
      </c>
      <c r="E39" s="77">
        <f t="shared" si="22"/>
        <v>0.058957355149359736</v>
      </c>
      <c r="F39" s="77">
        <f t="shared" si="22"/>
        <v>0.05237019446438307</v>
      </c>
      <c r="G39" s="77">
        <f t="shared" si="22"/>
        <v>0.05797476895663112</v>
      </c>
      <c r="H39" s="77">
        <f t="shared" si="22"/>
        <v>0.05756149894750462</v>
      </c>
      <c r="I39" s="77">
        <f t="shared" si="22"/>
        <v>0.057353063337280075</v>
      </c>
      <c r="J39" s="77">
        <f t="shared" si="22"/>
        <v>0.05993051049169851</v>
      </c>
      <c r="K39" s="77">
        <f t="shared" si="22"/>
        <v>0.056054726618253836</v>
      </c>
      <c r="L39" s="77">
        <f t="shared" si="22"/>
        <v>0.05724297267515921</v>
      </c>
      <c r="M39" s="77">
        <f t="shared" si="22"/>
        <v>0.061164439372922486</v>
      </c>
      <c r="N39" s="77">
        <f t="shared" si="22"/>
        <v>0.05965471940671763</v>
      </c>
      <c r="O39" s="77">
        <f t="shared" si="22"/>
        <v>0.05340765076109211</v>
      </c>
      <c r="P39" s="77">
        <f t="shared" si="22"/>
        <v>0.05679113009641035</v>
      </c>
      <c r="Q39" s="77">
        <f t="shared" si="22"/>
        <v>0.057751085128044166</v>
      </c>
      <c r="R39" s="77">
        <f t="shared" si="22"/>
        <v>0.05812315574748006</v>
      </c>
      <c r="S39" s="77">
        <f t="shared" si="22"/>
        <v>0.05563389329554802</v>
      </c>
      <c r="T39" s="77">
        <f t="shared" si="22"/>
        <v>0.05635332486429778</v>
      </c>
      <c r="U39" s="77">
        <f t="shared" si="22"/>
        <v>0.057448831210656914</v>
      </c>
      <c r="V39" s="77">
        <f t="shared" si="22"/>
        <v>0.057260935364391585</v>
      </c>
      <c r="W39" s="77">
        <f t="shared" si="22"/>
        <v>0.05978867306664215</v>
      </c>
      <c r="X39" s="77">
        <f t="shared" si="22"/>
        <v>0.05398418581045794</v>
      </c>
      <c r="Y39" s="77">
        <f t="shared" si="22"/>
        <v>0.0591126884335631</v>
      </c>
      <c r="Z39" s="77">
        <f t="shared" si="22"/>
        <v>0.057466052350067964</v>
      </c>
      <c r="AA39" s="77">
        <f t="shared" si="22"/>
        <v>0.05806077984726965</v>
      </c>
      <c r="AB39" s="78">
        <f aca="true" t="shared" si="23" ref="AB39">1-SUM(AB33:AB38)</f>
        <v>0.06005449528789841</v>
      </c>
      <c r="AC39" s="78">
        <f aca="true" t="shared" si="24" ref="AC39:AE39">1-SUM(AC33:AC38)</f>
        <v>0.06485113931902275</v>
      </c>
      <c r="AD39" s="78">
        <f t="shared" si="24"/>
        <v>0.06930709830680848</v>
      </c>
      <c r="AE39" s="78">
        <f t="shared" si="24"/>
        <v>0.07024849269830424</v>
      </c>
      <c r="AF39" s="78">
        <f aca="true" t="shared" si="25" ref="AF39:AG39">1-SUM(AF33:AF38)</f>
        <v>0.05539264390851162</v>
      </c>
      <c r="AG39" s="78">
        <f t="shared" si="25"/>
        <v>0.05201891423322458</v>
      </c>
    </row>
    <row r="40" ht="15" customHeight="1">
      <c r="A40" s="63" t="s">
        <v>93</v>
      </c>
    </row>
    <row r="41" ht="15" customHeight="1"/>
    <row r="44" ht="15.5">
      <c r="A44" s="122" t="s">
        <v>263</v>
      </c>
    </row>
    <row r="45" ht="12.5">
      <c r="A45" s="123" t="s">
        <v>169</v>
      </c>
    </row>
    <row r="46" ht="12.75">
      <c r="A46" s="2"/>
    </row>
    <row r="47" spans="1:42" ht="12.75">
      <c r="A47" s="11"/>
      <c r="B47" s="71">
        <v>1990</v>
      </c>
      <c r="C47" s="71">
        <v>1991</v>
      </c>
      <c r="D47" s="71">
        <v>1992</v>
      </c>
      <c r="E47" s="71">
        <v>1993</v>
      </c>
      <c r="F47" s="71">
        <v>1994</v>
      </c>
      <c r="G47" s="71">
        <v>1995</v>
      </c>
      <c r="H47" s="71">
        <v>1996</v>
      </c>
      <c r="I47" s="71">
        <v>1997</v>
      </c>
      <c r="J47" s="71">
        <v>1998</v>
      </c>
      <c r="K47" s="71">
        <v>1999</v>
      </c>
      <c r="L47" s="71">
        <v>2000</v>
      </c>
      <c r="M47" s="71">
        <v>2001</v>
      </c>
      <c r="N47" s="71">
        <v>2002</v>
      </c>
      <c r="O47" s="71">
        <v>2003</v>
      </c>
      <c r="P47" s="71">
        <v>2004</v>
      </c>
      <c r="Q47" s="71">
        <v>2005</v>
      </c>
      <c r="R47" s="71">
        <v>2006</v>
      </c>
      <c r="S47" s="71">
        <v>2007</v>
      </c>
      <c r="T47" s="71">
        <v>2008</v>
      </c>
      <c r="U47" s="71">
        <v>2009</v>
      </c>
      <c r="V47" s="71">
        <v>2010</v>
      </c>
      <c r="W47" s="71">
        <v>2011</v>
      </c>
      <c r="X47" s="71">
        <v>2012</v>
      </c>
      <c r="Y47" s="71">
        <v>2013</v>
      </c>
      <c r="Z47" s="71">
        <v>2014</v>
      </c>
      <c r="AA47" s="71">
        <v>2015</v>
      </c>
      <c r="AB47" s="71">
        <v>2016</v>
      </c>
      <c r="AC47" s="71">
        <v>2017</v>
      </c>
      <c r="AD47" s="71">
        <v>2018</v>
      </c>
      <c r="AE47" s="170">
        <v>2019</v>
      </c>
      <c r="AF47" s="170">
        <v>2020</v>
      </c>
      <c r="AG47" s="170">
        <v>2021</v>
      </c>
      <c r="AJ47" s="154"/>
      <c r="AK47" s="154"/>
      <c r="AL47" s="154"/>
      <c r="AM47" s="154"/>
      <c r="AN47" s="153">
        <v>2019</v>
      </c>
      <c r="AO47" s="154"/>
      <c r="AP47" s="154"/>
    </row>
    <row r="48" spans="1:42" ht="12.75">
      <c r="A48" s="72" t="s">
        <v>58</v>
      </c>
      <c r="B48" s="209">
        <f aca="true" t="shared" si="26" ref="B48:AE48">B18/1000</f>
        <v>12990.409819</v>
      </c>
      <c r="C48" s="209">
        <f t="shared" si="26"/>
        <v>12214.658142</v>
      </c>
      <c r="D48" s="209">
        <f t="shared" si="26"/>
        <v>11448.64557</v>
      </c>
      <c r="E48" s="209">
        <f t="shared" si="26"/>
        <v>11081.650577999999</v>
      </c>
      <c r="F48" s="209">
        <f t="shared" si="26"/>
        <v>11128.820074</v>
      </c>
      <c r="G48" s="209">
        <f t="shared" si="26"/>
        <v>11372.384636</v>
      </c>
      <c r="H48" s="209">
        <f t="shared" si="26"/>
        <v>11455.070606000001</v>
      </c>
      <c r="I48" s="209">
        <f t="shared" si="26"/>
        <v>11478.181964</v>
      </c>
      <c r="J48" s="209">
        <f t="shared" si="26"/>
        <v>11255.820684</v>
      </c>
      <c r="K48" s="209">
        <f t="shared" si="26"/>
        <v>11030.726783</v>
      </c>
      <c r="L48" s="209">
        <f t="shared" si="26"/>
        <v>11345.376815</v>
      </c>
      <c r="M48" s="209">
        <f t="shared" si="26"/>
        <v>11327.246600999999</v>
      </c>
      <c r="N48" s="209">
        <f t="shared" si="26"/>
        <v>11280.066641000001</v>
      </c>
      <c r="O48" s="209">
        <f t="shared" si="26"/>
        <v>11541.169613</v>
      </c>
      <c r="P48" s="209">
        <f t="shared" si="26"/>
        <v>11511.828888</v>
      </c>
      <c r="Q48" s="209">
        <f t="shared" si="26"/>
        <v>11518.944022</v>
      </c>
      <c r="R48" s="209">
        <f t="shared" si="26"/>
        <v>11286.624004000001</v>
      </c>
      <c r="S48" s="209">
        <f t="shared" si="26"/>
        <v>11483.381129000001</v>
      </c>
      <c r="T48" s="209">
        <f t="shared" si="26"/>
        <v>11099.544823999999</v>
      </c>
      <c r="U48" s="209">
        <f t="shared" si="26"/>
        <v>9595.327426999998</v>
      </c>
      <c r="V48" s="209">
        <f t="shared" si="26"/>
        <v>10210.479374</v>
      </c>
      <c r="W48" s="209">
        <f t="shared" si="26"/>
        <v>10228.166333000001</v>
      </c>
      <c r="X48" s="209">
        <f t="shared" si="26"/>
        <v>10035.87242</v>
      </c>
      <c r="Y48" s="209">
        <f t="shared" si="26"/>
        <v>9912.186766</v>
      </c>
      <c r="Z48" s="209">
        <f t="shared" si="26"/>
        <v>9767.710896999999</v>
      </c>
      <c r="AA48" s="209">
        <f t="shared" si="26"/>
        <v>9776.498903000002</v>
      </c>
      <c r="AB48" s="209">
        <f t="shared" si="26"/>
        <v>9956.177006</v>
      </c>
      <c r="AC48" s="209">
        <f t="shared" si="26"/>
        <v>10050.97898</v>
      </c>
      <c r="AD48" s="209">
        <f t="shared" si="26"/>
        <v>10151.579872</v>
      </c>
      <c r="AE48" s="209">
        <f t="shared" si="26"/>
        <v>10016.483330000001</v>
      </c>
      <c r="AF48" s="209">
        <f aca="true" t="shared" si="27" ref="AF48:AG48">AF18/1000</f>
        <v>9668.296970000001</v>
      </c>
      <c r="AG48" s="209">
        <f t="shared" si="27"/>
        <v>10062.716317</v>
      </c>
      <c r="AJ48" s="155">
        <f aca="true" t="shared" si="28" ref="AJ48:AJ53">AD48/S48-1</f>
        <v>-0.11597640468769999</v>
      </c>
      <c r="AK48" s="153"/>
      <c r="AL48" s="153"/>
      <c r="AM48" s="153"/>
      <c r="AN48" s="155">
        <f aca="true" t="shared" si="29" ref="AN48:AN53">AE48/S48-1</f>
        <v>-0.12774093122238306</v>
      </c>
      <c r="AO48" s="154"/>
      <c r="AP48" s="154"/>
    </row>
    <row r="49" spans="1:42" ht="12.75">
      <c r="A49" s="34" t="s">
        <v>59</v>
      </c>
      <c r="B49" s="203">
        <f aca="true" t="shared" si="30" ref="B49:AE49">B20/1000</f>
        <v>8442.351654</v>
      </c>
      <c r="C49" s="203">
        <f t="shared" si="30"/>
        <v>8571.679543</v>
      </c>
      <c r="D49" s="203">
        <f t="shared" si="30"/>
        <v>8818.014741</v>
      </c>
      <c r="E49" s="203">
        <f t="shared" si="30"/>
        <v>8915.429342</v>
      </c>
      <c r="F49" s="203">
        <f t="shared" si="30"/>
        <v>8998.580331000001</v>
      </c>
      <c r="G49" s="203">
        <f t="shared" si="30"/>
        <v>9127.242776000001</v>
      </c>
      <c r="H49" s="203">
        <f t="shared" si="30"/>
        <v>9410.91782</v>
      </c>
      <c r="I49" s="203">
        <f t="shared" si="30"/>
        <v>9561.610223</v>
      </c>
      <c r="J49" s="203">
        <f t="shared" si="30"/>
        <v>9944.712419</v>
      </c>
      <c r="K49" s="203">
        <f t="shared" si="30"/>
        <v>10172.238207</v>
      </c>
      <c r="L49" s="203">
        <f t="shared" si="30"/>
        <v>10180.615955</v>
      </c>
      <c r="M49" s="203">
        <f t="shared" si="30"/>
        <v>10367.775107000001</v>
      </c>
      <c r="N49" s="203">
        <f t="shared" si="30"/>
        <v>10507.216942</v>
      </c>
      <c r="O49" s="203">
        <f t="shared" si="30"/>
        <v>10620.552353000001</v>
      </c>
      <c r="P49" s="203">
        <f t="shared" si="30"/>
        <v>10878.753011</v>
      </c>
      <c r="Q49" s="203">
        <f t="shared" si="30"/>
        <v>10892.444898</v>
      </c>
      <c r="R49" s="203">
        <f t="shared" si="30"/>
        <v>11139.386032</v>
      </c>
      <c r="S49" s="203">
        <f t="shared" si="30"/>
        <v>11321.929481000001</v>
      </c>
      <c r="T49" s="203">
        <f t="shared" si="30"/>
        <v>11172.530853</v>
      </c>
      <c r="U49" s="203">
        <f t="shared" si="30"/>
        <v>10936.772718</v>
      </c>
      <c r="V49" s="203">
        <f t="shared" si="30"/>
        <v>10912.285243</v>
      </c>
      <c r="W49" s="203">
        <f t="shared" si="30"/>
        <v>10863.719446000001</v>
      </c>
      <c r="X49" s="203">
        <f t="shared" si="30"/>
        <v>10459.445104</v>
      </c>
      <c r="Y49" s="203">
        <f t="shared" si="30"/>
        <v>10373.673938</v>
      </c>
      <c r="Z49" s="203">
        <f t="shared" si="30"/>
        <v>10544.656718</v>
      </c>
      <c r="AA49" s="203">
        <f t="shared" si="30"/>
        <v>10685.392757</v>
      </c>
      <c r="AB49" s="203">
        <f t="shared" si="30"/>
        <v>10919.474889000001</v>
      </c>
      <c r="AC49" s="203">
        <f t="shared" si="30"/>
        <v>11133.771311</v>
      </c>
      <c r="AD49" s="203">
        <f t="shared" si="30"/>
        <v>11183.448246</v>
      </c>
      <c r="AE49" s="203">
        <f t="shared" si="30"/>
        <v>11294.20392</v>
      </c>
      <c r="AF49" s="203">
        <f aca="true" t="shared" si="31" ref="AF49:AG49">AF20/1000</f>
        <v>9955.692061000002</v>
      </c>
      <c r="AG49" s="203">
        <f t="shared" si="31"/>
        <v>10842.768665</v>
      </c>
      <c r="AJ49" s="155">
        <f t="shared" si="28"/>
        <v>-0.012231239845857944</v>
      </c>
      <c r="AK49" s="171">
        <f>S49+S50</f>
        <v>12218.552458000002</v>
      </c>
      <c r="AL49" s="171">
        <f>AD49+AD50</f>
        <v>11971.931137000001</v>
      </c>
      <c r="AM49" s="155">
        <f>AL49/AK49-1</f>
        <v>-0.020184168447754836</v>
      </c>
      <c r="AN49" s="155">
        <f t="shared" si="29"/>
        <v>-0.002448837103828372</v>
      </c>
      <c r="AO49" s="160"/>
      <c r="AP49" s="160"/>
    </row>
    <row r="50" spans="1:42" ht="12.75">
      <c r="A50" s="34" t="s">
        <v>60</v>
      </c>
      <c r="B50" s="203">
        <f aca="true" t="shared" si="32" ref="B50:AE50">(B19-B20)/1000</f>
        <v>798.2812850000001</v>
      </c>
      <c r="C50" s="203">
        <f t="shared" si="32"/>
        <v>784.7579740000014</v>
      </c>
      <c r="D50" s="203">
        <f t="shared" si="32"/>
        <v>789.7769010000005</v>
      </c>
      <c r="E50" s="203">
        <f t="shared" si="32"/>
        <v>761.3310529999994</v>
      </c>
      <c r="F50" s="203">
        <f t="shared" si="32"/>
        <v>750.4490120000002</v>
      </c>
      <c r="G50" s="203">
        <f t="shared" si="32"/>
        <v>747.4989629999995</v>
      </c>
      <c r="H50" s="203">
        <f t="shared" si="32"/>
        <v>787.3782539999988</v>
      </c>
      <c r="I50" s="203">
        <f t="shared" si="32"/>
        <v>796.2461740000006</v>
      </c>
      <c r="J50" s="203">
        <f t="shared" si="32"/>
        <v>812.1897760000005</v>
      </c>
      <c r="K50" s="203">
        <f t="shared" si="32"/>
        <v>824.8475959999989</v>
      </c>
      <c r="L50" s="203">
        <f t="shared" si="32"/>
        <v>826.1631370000001</v>
      </c>
      <c r="M50" s="203">
        <f t="shared" si="32"/>
        <v>842.5806919999998</v>
      </c>
      <c r="N50" s="203">
        <f t="shared" si="32"/>
        <v>821.1098990000002</v>
      </c>
      <c r="O50" s="203">
        <f t="shared" si="32"/>
        <v>866.4896989999991</v>
      </c>
      <c r="P50" s="203">
        <f t="shared" si="32"/>
        <v>892.3263049999997</v>
      </c>
      <c r="Q50" s="203">
        <f t="shared" si="32"/>
        <v>896.694943</v>
      </c>
      <c r="R50" s="203">
        <f t="shared" si="32"/>
        <v>885.9875720000007</v>
      </c>
      <c r="S50" s="203">
        <f t="shared" si="32"/>
        <v>896.622977</v>
      </c>
      <c r="T50" s="203">
        <f t="shared" si="32"/>
        <v>880.6886669999994</v>
      </c>
      <c r="U50" s="203">
        <f t="shared" si="32"/>
        <v>813.1357339999993</v>
      </c>
      <c r="V50" s="203">
        <f t="shared" si="32"/>
        <v>810.4382629999984</v>
      </c>
      <c r="W50" s="203">
        <f t="shared" si="32"/>
        <v>815.4014440000001</v>
      </c>
      <c r="X50" s="203">
        <f t="shared" si="32"/>
        <v>810.9023670000006</v>
      </c>
      <c r="Y50" s="203">
        <f t="shared" si="32"/>
        <v>740.1848170000017</v>
      </c>
      <c r="Z50" s="203">
        <f t="shared" si="32"/>
        <v>709.8381610000004</v>
      </c>
      <c r="AA50" s="203">
        <f t="shared" si="32"/>
        <v>722.1055940000005</v>
      </c>
      <c r="AB50" s="203">
        <f t="shared" si="32"/>
        <v>750.6580529999994</v>
      </c>
      <c r="AC50" s="203">
        <f t="shared" si="32"/>
        <v>778.0601339999996</v>
      </c>
      <c r="AD50" s="203">
        <f t="shared" si="32"/>
        <v>788.4828910000008</v>
      </c>
      <c r="AE50" s="203">
        <f t="shared" si="32"/>
        <v>794.0426359999999</v>
      </c>
      <c r="AF50" s="203">
        <f aca="true" t="shared" si="33" ref="AF50:AG50">(AF19-AF20)/1000</f>
        <v>571.5806379999984</v>
      </c>
      <c r="AG50" s="203">
        <f t="shared" si="33"/>
        <v>664.0209350000006</v>
      </c>
      <c r="AJ50" s="155">
        <f t="shared" si="28"/>
        <v>-0.12060820297269625</v>
      </c>
      <c r="AK50" s="153"/>
      <c r="AL50" s="153"/>
      <c r="AM50" s="153"/>
      <c r="AN50" s="155">
        <f t="shared" si="29"/>
        <v>-0.11440744173568074</v>
      </c>
      <c r="AO50" s="154"/>
      <c r="AP50" s="154"/>
    </row>
    <row r="51" spans="1:42" ht="12.75">
      <c r="A51" s="34" t="s">
        <v>80</v>
      </c>
      <c r="B51" s="203">
        <f aca="true" t="shared" si="34" ref="B51:AE51">B23/1000</f>
        <v>10041.492809000001</v>
      </c>
      <c r="C51" s="203">
        <f t="shared" si="34"/>
        <v>10605.864104</v>
      </c>
      <c r="D51" s="203">
        <f t="shared" si="34"/>
        <v>10259.8268</v>
      </c>
      <c r="E51" s="203">
        <f t="shared" si="34"/>
        <v>10624.166905</v>
      </c>
      <c r="F51" s="203">
        <f t="shared" si="34"/>
        <v>10188.047109</v>
      </c>
      <c r="G51" s="203">
        <f t="shared" si="34"/>
        <v>10455.177942</v>
      </c>
      <c r="H51" s="203">
        <f t="shared" si="34"/>
        <v>11293.842783</v>
      </c>
      <c r="I51" s="203">
        <f t="shared" si="34"/>
        <v>10890.427173</v>
      </c>
      <c r="J51" s="203">
        <f t="shared" si="34"/>
        <v>10895.595494000001</v>
      </c>
      <c r="K51" s="203">
        <f t="shared" si="34"/>
        <v>10695.476958000001</v>
      </c>
      <c r="L51" s="203">
        <f t="shared" si="34"/>
        <v>10406.758059</v>
      </c>
      <c r="M51" s="203">
        <f t="shared" si="34"/>
        <v>10962.451148</v>
      </c>
      <c r="N51" s="203">
        <f t="shared" si="34"/>
        <v>10732.618095</v>
      </c>
      <c r="O51" s="203">
        <f t="shared" si="34"/>
        <v>11104.498542</v>
      </c>
      <c r="P51" s="203">
        <f t="shared" si="34"/>
        <v>11026.179401000001</v>
      </c>
      <c r="Q51" s="203">
        <f t="shared" si="34"/>
        <v>11150.492886</v>
      </c>
      <c r="R51" s="203">
        <f t="shared" si="34"/>
        <v>11111.542839</v>
      </c>
      <c r="S51" s="203">
        <f t="shared" si="34"/>
        <v>10435.067658</v>
      </c>
      <c r="T51" s="203">
        <f t="shared" si="34"/>
        <v>11064.263457000001</v>
      </c>
      <c r="U51" s="203">
        <f t="shared" si="34"/>
        <v>10985.678507999999</v>
      </c>
      <c r="V51" s="203">
        <f t="shared" si="34"/>
        <v>11678.549973</v>
      </c>
      <c r="W51" s="203">
        <f t="shared" si="34"/>
        <v>10546.610545</v>
      </c>
      <c r="X51" s="203">
        <f t="shared" si="34"/>
        <v>11012.084042999999</v>
      </c>
      <c r="Y51" s="203">
        <f t="shared" si="34"/>
        <v>11141.041576</v>
      </c>
      <c r="Z51" s="203">
        <f t="shared" si="34"/>
        <v>9824.051512</v>
      </c>
      <c r="AA51" s="203">
        <f t="shared" si="34"/>
        <v>10259.138644999999</v>
      </c>
      <c r="AB51" s="203">
        <f t="shared" si="34"/>
        <v>10503.570810000001</v>
      </c>
      <c r="AC51" s="203">
        <f t="shared" si="34"/>
        <v>10538.533582</v>
      </c>
      <c r="AD51" s="203">
        <f t="shared" si="34"/>
        <v>10456.263458000001</v>
      </c>
      <c r="AE51" s="203">
        <f t="shared" si="34"/>
        <v>10390.886483999999</v>
      </c>
      <c r="AF51" s="203">
        <f aca="true" t="shared" si="35" ref="AF51:AG51">AF23/1000</f>
        <v>10388.387813</v>
      </c>
      <c r="AG51" s="203">
        <f t="shared" si="35"/>
        <v>10959.828581</v>
      </c>
      <c r="AJ51" s="155">
        <f t="shared" si="28"/>
        <v>0.002031208679682317</v>
      </c>
      <c r="AK51" s="153"/>
      <c r="AL51" s="153"/>
      <c r="AM51" s="153"/>
      <c r="AN51" s="155">
        <f t="shared" si="29"/>
        <v>-0.004233913516231924</v>
      </c>
      <c r="AO51" s="154"/>
      <c r="AP51" s="154"/>
    </row>
    <row r="52" spans="1:42" ht="12.75">
      <c r="A52" s="34" t="s">
        <v>57</v>
      </c>
      <c r="B52" s="203">
        <f>B22/1000</f>
        <v>3968.6081320000003</v>
      </c>
      <c r="C52" s="203">
        <f>C22/1000</f>
        <v>4141.986594</v>
      </c>
      <c r="D52" s="203">
        <f>D22/1000</f>
        <v>4006.0365970000003</v>
      </c>
      <c r="E52" s="203">
        <f aca="true" t="shared" si="36" ref="E52:AB52">E22/1000</f>
        <v>4002.654609</v>
      </c>
      <c r="F52" s="203">
        <f t="shared" si="36"/>
        <v>3921.833616</v>
      </c>
      <c r="G52" s="203">
        <f t="shared" si="36"/>
        <v>3993.2443139999996</v>
      </c>
      <c r="H52" s="203">
        <f t="shared" si="36"/>
        <v>4377.54823</v>
      </c>
      <c r="I52" s="203">
        <f t="shared" si="36"/>
        <v>4190.057045</v>
      </c>
      <c r="J52" s="203">
        <f t="shared" si="36"/>
        <v>4228.6661859999995</v>
      </c>
      <c r="K52" s="203">
        <f t="shared" si="36"/>
        <v>4374.901586</v>
      </c>
      <c r="L52" s="203">
        <f t="shared" si="36"/>
        <v>4385.789875</v>
      </c>
      <c r="M52" s="203">
        <f t="shared" si="36"/>
        <v>4654.7929890000005</v>
      </c>
      <c r="N52" s="203">
        <f t="shared" si="36"/>
        <v>4606.014516</v>
      </c>
      <c r="O52" s="203">
        <f t="shared" si="36"/>
        <v>5156.8515259999995</v>
      </c>
      <c r="P52" s="203">
        <f t="shared" si="36"/>
        <v>5292.539664</v>
      </c>
      <c r="Q52" s="203">
        <f t="shared" si="36"/>
        <v>5358.277234</v>
      </c>
      <c r="R52" s="203">
        <f t="shared" si="36"/>
        <v>5568.843689</v>
      </c>
      <c r="S52" s="203">
        <f t="shared" si="36"/>
        <v>5287.87317</v>
      </c>
      <c r="T52" s="203">
        <f t="shared" si="36"/>
        <v>5617.879957</v>
      </c>
      <c r="U52" s="203">
        <f t="shared" si="36"/>
        <v>5624.745467</v>
      </c>
      <c r="V52" s="203">
        <f t="shared" si="36"/>
        <v>5860.78263</v>
      </c>
      <c r="W52" s="203">
        <f t="shared" si="36"/>
        <v>5371.888051</v>
      </c>
      <c r="X52" s="203">
        <f t="shared" si="36"/>
        <v>5490.8719280000005</v>
      </c>
      <c r="Y52" s="203">
        <f t="shared" si="36"/>
        <v>5556.912212</v>
      </c>
      <c r="Z52" s="203">
        <f t="shared" si="36"/>
        <v>5167.985017</v>
      </c>
      <c r="AA52" s="203">
        <f t="shared" si="36"/>
        <v>5380.841638</v>
      </c>
      <c r="AB52" s="203">
        <f t="shared" si="36"/>
        <v>5450.012051</v>
      </c>
      <c r="AC52" s="203">
        <f aca="true" t="shared" si="37" ref="AC52:AE52">AC22/1000</f>
        <v>5605.356875</v>
      </c>
      <c r="AD52" s="203">
        <f t="shared" si="37"/>
        <v>5512.433223</v>
      </c>
      <c r="AE52" s="203">
        <f t="shared" si="37"/>
        <v>5382.8559000000005</v>
      </c>
      <c r="AF52" s="203">
        <f aca="true" t="shared" si="38" ref="AF52:AG52">AF22/1000</f>
        <v>5074.802382</v>
      </c>
      <c r="AG52" s="203">
        <f t="shared" si="38"/>
        <v>5416.746214</v>
      </c>
      <c r="AJ52" s="155">
        <f t="shared" si="28"/>
        <v>0.04246698923756531</v>
      </c>
      <c r="AK52" s="153"/>
      <c r="AL52" s="153"/>
      <c r="AM52" s="153"/>
      <c r="AN52" s="155">
        <f t="shared" si="29"/>
        <v>0.017962369169304493</v>
      </c>
      <c r="AO52" s="154"/>
      <c r="AP52" s="154"/>
    </row>
    <row r="53" spans="1:42" ht="12.75">
      <c r="A53" s="35" t="s">
        <v>10</v>
      </c>
      <c r="B53" s="204">
        <f aca="true" t="shared" si="39" ref="B53:AE53">B17/1000-SUM(B48:B52)</f>
        <v>1711.2036860000007</v>
      </c>
      <c r="C53" s="204">
        <f t="shared" si="39"/>
        <v>1741.7987100000028</v>
      </c>
      <c r="D53" s="204">
        <f t="shared" si="39"/>
        <v>1639.5843650000024</v>
      </c>
      <c r="E53" s="204">
        <f t="shared" si="39"/>
        <v>1624.1177090000056</v>
      </c>
      <c r="F53" s="204">
        <f t="shared" si="39"/>
        <v>1628.9196750000046</v>
      </c>
      <c r="G53" s="204">
        <f t="shared" si="39"/>
        <v>1673.0727340000012</v>
      </c>
      <c r="H53" s="204">
        <f t="shared" si="39"/>
        <v>1735.8082559999966</v>
      </c>
      <c r="I53" s="204">
        <f t="shared" si="39"/>
        <v>1672.9999730000054</v>
      </c>
      <c r="J53" s="204">
        <f t="shared" si="39"/>
        <v>1664.151911999994</v>
      </c>
      <c r="K53" s="204">
        <f t="shared" si="39"/>
        <v>1570.353191999995</v>
      </c>
      <c r="L53" s="204">
        <f t="shared" si="39"/>
        <v>1628.780749000005</v>
      </c>
      <c r="M53" s="204">
        <f t="shared" si="39"/>
        <v>1639.8109209999966</v>
      </c>
      <c r="N53" s="204">
        <f t="shared" si="39"/>
        <v>1604.3747580000054</v>
      </c>
      <c r="O53" s="204">
        <f t="shared" si="39"/>
        <v>1450.5062310000067</v>
      </c>
      <c r="P53" s="204">
        <f t="shared" si="39"/>
        <v>1490.3506359999956</v>
      </c>
      <c r="Q53" s="204">
        <f t="shared" si="39"/>
        <v>1492.846912999994</v>
      </c>
      <c r="R53" s="204">
        <f t="shared" si="39"/>
        <v>1454.9001590000044</v>
      </c>
      <c r="S53" s="204">
        <f t="shared" si="39"/>
        <v>1242.3017160000018</v>
      </c>
      <c r="T53" s="204">
        <f t="shared" si="39"/>
        <v>1223.5858630000002</v>
      </c>
      <c r="U53" s="204">
        <f t="shared" si="39"/>
        <v>1199.1638560000065</v>
      </c>
      <c r="V53" s="204">
        <f t="shared" si="39"/>
        <v>1275.0112660000013</v>
      </c>
      <c r="W53" s="204">
        <f t="shared" si="39"/>
        <v>1270.5480430000025</v>
      </c>
      <c r="X53" s="204">
        <f t="shared" si="39"/>
        <v>1260.7433049999963</v>
      </c>
      <c r="Y53" s="204">
        <f t="shared" si="39"/>
        <v>1271.5200450000048</v>
      </c>
      <c r="Z53" s="204">
        <f t="shared" si="39"/>
        <v>1249.2773390000002</v>
      </c>
      <c r="AA53" s="204">
        <f t="shared" si="39"/>
        <v>1233.3709210000015</v>
      </c>
      <c r="AB53" s="204">
        <f t="shared" si="39"/>
        <v>1242.8773179999916</v>
      </c>
      <c r="AC53" s="204">
        <f t="shared" si="39"/>
        <v>1256.250877999999</v>
      </c>
      <c r="AD53" s="204">
        <f t="shared" si="39"/>
        <v>1354.9568289999952</v>
      </c>
      <c r="AE53" s="204">
        <f t="shared" si="39"/>
        <v>1373.047636999996</v>
      </c>
      <c r="AF53" s="204">
        <f aca="true" t="shared" si="40" ref="AF53">AF17/1000-SUM(AF48:AF52)</f>
        <v>1398.0140709999978</v>
      </c>
      <c r="AG53" s="204">
        <f aca="true" t="shared" si="41" ref="AG53">AG17/1000-SUM(AG48:AG52)</f>
        <v>1405.104032000003</v>
      </c>
      <c r="AJ53" s="155">
        <f t="shared" si="28"/>
        <v>0.09068257054552209</v>
      </c>
      <c r="AK53" s="153"/>
      <c r="AL53" s="153"/>
      <c r="AM53" s="153"/>
      <c r="AN53" s="155">
        <f t="shared" si="29"/>
        <v>0.1052449009093972</v>
      </c>
      <c r="AO53" s="154"/>
      <c r="AP53" s="154"/>
    </row>
    <row r="54" ht="15" customHeight="1">
      <c r="A54" s="63" t="s">
        <v>93</v>
      </c>
    </row>
    <row r="56" spans="2:30" ht="12.75">
      <c r="B56" s="161">
        <f>SUM(B49:B50)</f>
        <v>9240.632939000001</v>
      </c>
      <c r="C56" s="161">
        <f aca="true" t="shared" si="42" ref="C56:AD56">SUM(C49:C50)</f>
        <v>9356.437517000002</v>
      </c>
      <c r="D56" s="161">
        <f t="shared" si="42"/>
        <v>9607.791642000002</v>
      </c>
      <c r="E56" s="161">
        <f t="shared" si="42"/>
        <v>9676.760395</v>
      </c>
      <c r="F56" s="161">
        <f t="shared" si="42"/>
        <v>9749.029343000002</v>
      </c>
      <c r="G56" s="161">
        <f t="shared" si="42"/>
        <v>9874.741739000001</v>
      </c>
      <c r="H56" s="161">
        <f t="shared" si="42"/>
        <v>10198.296074</v>
      </c>
      <c r="I56" s="161">
        <f t="shared" si="42"/>
        <v>10357.856397</v>
      </c>
      <c r="J56" s="161">
        <f t="shared" si="42"/>
        <v>10756.902195</v>
      </c>
      <c r="K56" s="161">
        <f t="shared" si="42"/>
        <v>10997.085803</v>
      </c>
      <c r="L56" s="161">
        <f t="shared" si="42"/>
        <v>11006.779091999999</v>
      </c>
      <c r="M56" s="161">
        <f t="shared" si="42"/>
        <v>11210.355799</v>
      </c>
      <c r="N56" s="161">
        <f t="shared" si="42"/>
        <v>11328.326841</v>
      </c>
      <c r="O56" s="161">
        <f t="shared" si="42"/>
        <v>11487.042052</v>
      </c>
      <c r="P56" s="161">
        <f t="shared" si="42"/>
        <v>11771.079316000001</v>
      </c>
      <c r="Q56" s="161">
        <f t="shared" si="42"/>
        <v>11789.139841</v>
      </c>
      <c r="R56" s="161">
        <f t="shared" si="42"/>
        <v>12025.373604</v>
      </c>
      <c r="S56" s="161">
        <f t="shared" si="42"/>
        <v>12218.552458000002</v>
      </c>
      <c r="T56" s="161">
        <f t="shared" si="42"/>
        <v>12053.219519999999</v>
      </c>
      <c r="U56" s="161">
        <f t="shared" si="42"/>
        <v>11749.908452</v>
      </c>
      <c r="V56" s="161">
        <f t="shared" si="42"/>
        <v>11722.723505999998</v>
      </c>
      <c r="W56" s="161">
        <f t="shared" si="42"/>
        <v>11679.120890000002</v>
      </c>
      <c r="X56" s="161">
        <f t="shared" si="42"/>
        <v>11270.347471000001</v>
      </c>
      <c r="Y56" s="161">
        <f t="shared" si="42"/>
        <v>11113.858755000001</v>
      </c>
      <c r="Z56" s="161">
        <f t="shared" si="42"/>
        <v>11254.494879</v>
      </c>
      <c r="AA56" s="161">
        <f t="shared" si="42"/>
        <v>11407.498351</v>
      </c>
      <c r="AB56" s="161">
        <f t="shared" si="42"/>
        <v>11670.132942</v>
      </c>
      <c r="AC56" s="161">
        <f t="shared" si="42"/>
        <v>11911.831445</v>
      </c>
      <c r="AD56" s="161">
        <f t="shared" si="42"/>
        <v>11971.931137000001</v>
      </c>
    </row>
    <row r="57" spans="20:30" ht="12.75">
      <c r="T57" s="25">
        <f aca="true" t="shared" si="43" ref="T57:AD57">T56/S56-1</f>
        <v>-0.013531303202103384</v>
      </c>
      <c r="U57" s="25">
        <f t="shared" si="43"/>
        <v>-0.025164319582557382</v>
      </c>
      <c r="V57" s="25">
        <f t="shared" si="43"/>
        <v>-0.0023136304517652473</v>
      </c>
      <c r="W57" s="25">
        <f t="shared" si="43"/>
        <v>-0.00371949538668892</v>
      </c>
      <c r="X57" s="25">
        <f t="shared" si="43"/>
        <v>-0.03500035857579009</v>
      </c>
      <c r="Y57" s="25">
        <f t="shared" si="43"/>
        <v>-0.013884994797424333</v>
      </c>
      <c r="Z57" s="25">
        <f t="shared" si="43"/>
        <v>0.012654121948124208</v>
      </c>
      <c r="AA57" s="25">
        <f t="shared" si="43"/>
        <v>0.013594876859866156</v>
      </c>
      <c r="AB57" s="25">
        <f t="shared" si="43"/>
        <v>0.023022978651316306</v>
      </c>
      <c r="AC57" s="25">
        <f t="shared" si="43"/>
        <v>0.020710861153101723</v>
      </c>
      <c r="AD57" s="25">
        <f t="shared" si="43"/>
        <v>0.005045377973781573</v>
      </c>
    </row>
    <row r="58" ht="12.75">
      <c r="Y58" s="25">
        <f>Y56/S56-1</f>
        <v>-0.09041117651188801</v>
      </c>
    </row>
  </sheetData>
  <hyperlinks>
    <hyperlink ref="A2" r:id="rId1" display="https://ec.europa.eu/eurostat/databrowser/product/page/NRG_BAL_C__custom_6179587"/>
    <hyperlink ref="B2" r:id="rId2" display="https://ec.europa.eu/eurostat/databrowser/view/NRG_BAL_C__custom_6179587/default/table"/>
  </hyperlinks>
  <printOptions/>
  <pageMargins left="0.7" right="0.7" top="0.75" bottom="0.75" header="0.3" footer="0.3"/>
  <pageSetup orientation="portrait" paperSize="9"/>
  <ignoredErrors>
    <ignoredError sqref="A50:AB5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4"/>
  <sheetViews>
    <sheetView showGridLines="0" workbookViewId="0" topLeftCell="A21">
      <selection activeCell="A34" sqref="A34"/>
    </sheetView>
  </sheetViews>
  <sheetFormatPr defaultColWidth="9.140625" defaultRowHeight="12.75"/>
  <cols>
    <col min="1" max="1" width="67.28125" style="90" customWidth="1"/>
    <col min="2" max="2" width="12.140625" style="90" customWidth="1"/>
    <col min="3" max="32" width="10.421875" style="90" bestFit="1" customWidth="1"/>
    <col min="33" max="33" width="11.00390625" style="90" customWidth="1"/>
    <col min="34" max="16384" width="9.140625" style="90" customWidth="1"/>
  </cols>
  <sheetData>
    <row r="1" ht="12">
      <c r="A1" s="108"/>
    </row>
    <row r="2" ht="12.75">
      <c r="A2" s="108"/>
    </row>
    <row r="3" spans="1:4" ht="12.75">
      <c r="A3" s="108" t="s">
        <v>265</v>
      </c>
      <c r="B3" s="109"/>
      <c r="D3" s="91"/>
    </row>
    <row r="4" spans="1:4" ht="12.75">
      <c r="A4" s="108"/>
      <c r="B4" s="109"/>
      <c r="D4" s="105"/>
    </row>
    <row r="5" spans="1:2" ht="12.75">
      <c r="A5" s="108"/>
      <c r="B5" s="108"/>
    </row>
    <row r="6" ht="12.75">
      <c r="A6" s="108"/>
    </row>
    <row r="7" spans="1:2" ht="12.75">
      <c r="A7" s="108" t="s">
        <v>3</v>
      </c>
      <c r="B7" s="108" t="s">
        <v>128</v>
      </c>
    </row>
    <row r="8" spans="1:2" ht="12.75">
      <c r="A8" s="108" t="s">
        <v>102</v>
      </c>
      <c r="B8" s="108" t="s">
        <v>48</v>
      </c>
    </row>
    <row r="9" spans="1:2" ht="12.75">
      <c r="A9" s="108" t="s">
        <v>2</v>
      </c>
      <c r="B9" s="108" t="s">
        <v>164</v>
      </c>
    </row>
    <row r="11" spans="1:33" ht="12.75">
      <c r="A11" s="4" t="s">
        <v>104</v>
      </c>
      <c r="B11" s="59">
        <v>1990</v>
      </c>
      <c r="C11" s="59">
        <v>1991</v>
      </c>
      <c r="D11" s="59">
        <v>1992</v>
      </c>
      <c r="E11" s="59">
        <v>1993</v>
      </c>
      <c r="F11" s="59">
        <v>1994</v>
      </c>
      <c r="G11" s="59">
        <v>1995</v>
      </c>
      <c r="H11" s="59">
        <v>1996</v>
      </c>
      <c r="I11" s="59">
        <v>1997</v>
      </c>
      <c r="J11" s="59">
        <v>1998</v>
      </c>
      <c r="K11" s="59">
        <v>1999</v>
      </c>
      <c r="L11" s="59">
        <v>2000</v>
      </c>
      <c r="M11" s="59">
        <v>2001</v>
      </c>
      <c r="N11" s="59">
        <v>2002</v>
      </c>
      <c r="O11" s="59">
        <v>2003</v>
      </c>
      <c r="P11" s="59">
        <v>2004</v>
      </c>
      <c r="Q11" s="59">
        <v>2005</v>
      </c>
      <c r="R11" s="59">
        <v>2006</v>
      </c>
      <c r="S11" s="59">
        <v>2007</v>
      </c>
      <c r="T11" s="59">
        <v>2008</v>
      </c>
      <c r="U11" s="59">
        <v>2009</v>
      </c>
      <c r="V11" s="59">
        <v>2010</v>
      </c>
      <c r="W11" s="59">
        <v>2011</v>
      </c>
      <c r="X11" s="59">
        <v>2012</v>
      </c>
      <c r="Y11" s="59">
        <v>2013</v>
      </c>
      <c r="Z11" s="59">
        <v>2014</v>
      </c>
      <c r="AA11" s="59">
        <v>2015</v>
      </c>
      <c r="AB11" s="59">
        <v>2016</v>
      </c>
      <c r="AC11" s="59">
        <v>2017</v>
      </c>
      <c r="AD11" s="59">
        <v>2018</v>
      </c>
      <c r="AE11" s="59">
        <v>2019</v>
      </c>
      <c r="AF11" s="59">
        <v>2020</v>
      </c>
      <c r="AG11" s="59">
        <v>2021</v>
      </c>
    </row>
    <row r="12" spans="1:38" ht="12.75">
      <c r="A12" s="12" t="s">
        <v>95</v>
      </c>
      <c r="B12" s="191">
        <f>'DATA-5'!B17</f>
        <v>37952347.385</v>
      </c>
      <c r="C12" s="191">
        <f>'DATA-5'!C17</f>
        <v>38060745.067</v>
      </c>
      <c r="D12" s="191">
        <f>'DATA-5'!D17</f>
        <v>36961884.974</v>
      </c>
      <c r="E12" s="191">
        <f>'DATA-5'!E17</f>
        <v>37009350.196</v>
      </c>
      <c r="F12" s="191">
        <f>'DATA-5'!F17</f>
        <v>36616649.817</v>
      </c>
      <c r="G12" s="191">
        <f>'DATA-5'!G17</f>
        <v>37368621.365</v>
      </c>
      <c r="H12" s="191">
        <f>'DATA-5'!H17</f>
        <v>39060565.949</v>
      </c>
      <c r="I12" s="191">
        <f>'DATA-5'!I17</f>
        <v>38589522.552</v>
      </c>
      <c r="J12" s="191">
        <f>'DATA-5'!J17</f>
        <v>38801136.471</v>
      </c>
      <c r="K12" s="191">
        <f>'DATA-5'!K17</f>
        <v>38668544.322</v>
      </c>
      <c r="L12" s="191">
        <f>'DATA-5'!L17</f>
        <v>38773484.59</v>
      </c>
      <c r="M12" s="191">
        <f>'DATA-5'!M17</f>
        <v>39794657.458</v>
      </c>
      <c r="N12" s="191">
        <f>'DATA-5'!N17</f>
        <v>39551400.851</v>
      </c>
      <c r="O12" s="191">
        <f>'DATA-5'!O17</f>
        <v>40740067.964</v>
      </c>
      <c r="P12" s="191">
        <f>'DATA-5'!P17</f>
        <v>41091977.905</v>
      </c>
      <c r="Q12" s="191">
        <f>'DATA-5'!Q17</f>
        <v>41309700.896</v>
      </c>
      <c r="R12" s="191">
        <f>'DATA-5'!R17</f>
        <v>41447284.295</v>
      </c>
      <c r="S12" s="191">
        <f>'DATA-5'!S17</f>
        <v>40667176.131</v>
      </c>
      <c r="T12" s="191">
        <f>'DATA-5'!T17</f>
        <v>41058493.621</v>
      </c>
      <c r="U12" s="191">
        <f>'DATA-5'!U17</f>
        <v>39154823.71</v>
      </c>
      <c r="V12" s="191">
        <f>'DATA-5'!V17</f>
        <v>40747546.749</v>
      </c>
      <c r="W12" s="191">
        <f>'DATA-5'!W17</f>
        <v>39096333.862</v>
      </c>
      <c r="X12" s="191">
        <f>'DATA-5'!X17</f>
        <v>39069919.167</v>
      </c>
      <c r="Y12" s="191">
        <f>'DATA-5'!Y17</f>
        <v>38995519.354</v>
      </c>
      <c r="Z12" s="191">
        <f>'DATA-5'!Z17</f>
        <v>37263519.644</v>
      </c>
      <c r="AA12" s="191">
        <f>'DATA-5'!AA17</f>
        <v>38057348.458</v>
      </c>
      <c r="AB12" s="191">
        <f>'DATA-5'!AB17</f>
        <v>38822770.127</v>
      </c>
      <c r="AC12" s="191">
        <f>'DATA-5'!AC17</f>
        <v>39362951.76</v>
      </c>
      <c r="AD12" s="191">
        <f>'DATA-5'!AD17</f>
        <v>39447164.519</v>
      </c>
      <c r="AE12" s="191">
        <f>'DATA-5'!AE17</f>
        <v>39251519.907</v>
      </c>
      <c r="AF12" s="191">
        <f>'DATA-5'!AF17</f>
        <v>37056773.935</v>
      </c>
      <c r="AG12" s="191">
        <f>'DATA-5'!AG17</f>
        <v>39351184.744</v>
      </c>
      <c r="AK12" s="90" t="s">
        <v>155</v>
      </c>
      <c r="AL12" s="90" t="s">
        <v>176</v>
      </c>
    </row>
    <row r="13" spans="1:38" ht="12.75">
      <c r="A13" s="7" t="s">
        <v>108</v>
      </c>
      <c r="B13" s="191">
        <f>'DATA-5'!B18</f>
        <v>12990409.819</v>
      </c>
      <c r="C13" s="191">
        <f>'DATA-5'!C18</f>
        <v>12214658.142</v>
      </c>
      <c r="D13" s="191">
        <f>'DATA-5'!D18</f>
        <v>11448645.57</v>
      </c>
      <c r="E13" s="191">
        <f>'DATA-5'!E18</f>
        <v>11081650.578</v>
      </c>
      <c r="F13" s="191">
        <f>'DATA-5'!F18</f>
        <v>11128820.074</v>
      </c>
      <c r="G13" s="191">
        <f>'DATA-5'!G18</f>
        <v>11372384.636</v>
      </c>
      <c r="H13" s="191">
        <f>'DATA-5'!H18</f>
        <v>11455070.606</v>
      </c>
      <c r="I13" s="191">
        <f>'DATA-5'!I18</f>
        <v>11478181.964</v>
      </c>
      <c r="J13" s="191">
        <f>'DATA-5'!J18</f>
        <v>11255820.684</v>
      </c>
      <c r="K13" s="191">
        <f>'DATA-5'!K18</f>
        <v>11030726.783</v>
      </c>
      <c r="L13" s="191">
        <f>'DATA-5'!L18</f>
        <v>11345376.815</v>
      </c>
      <c r="M13" s="191">
        <f>'DATA-5'!M18</f>
        <v>11327246.601</v>
      </c>
      <c r="N13" s="191">
        <f>'DATA-5'!N18</f>
        <v>11280066.641</v>
      </c>
      <c r="O13" s="191">
        <f>'DATA-5'!O18</f>
        <v>11541169.613</v>
      </c>
      <c r="P13" s="191">
        <f>'DATA-5'!P18</f>
        <v>11511828.888</v>
      </c>
      <c r="Q13" s="191">
        <f>'DATA-5'!Q18</f>
        <v>11518944.022</v>
      </c>
      <c r="R13" s="191">
        <f>'DATA-5'!R18</f>
        <v>11286624.004</v>
      </c>
      <c r="S13" s="191">
        <f>'DATA-5'!S18</f>
        <v>11483381.129</v>
      </c>
      <c r="T13" s="191">
        <f>'DATA-5'!T18</f>
        <v>11099544.824</v>
      </c>
      <c r="U13" s="191">
        <f>'DATA-5'!U18</f>
        <v>9595327.427</v>
      </c>
      <c r="V13" s="191">
        <f>'DATA-5'!V18</f>
        <v>10210479.374</v>
      </c>
      <c r="W13" s="191">
        <f>'DATA-5'!W18</f>
        <v>10228166.333</v>
      </c>
      <c r="X13" s="191">
        <f>'DATA-5'!X18</f>
        <v>10035872.42</v>
      </c>
      <c r="Y13" s="191">
        <f>'DATA-5'!Y18</f>
        <v>9912186.766</v>
      </c>
      <c r="Z13" s="191">
        <f>'DATA-5'!Z18</f>
        <v>9767710.897</v>
      </c>
      <c r="AA13" s="191">
        <f>'DATA-5'!AA18</f>
        <v>9776498.903</v>
      </c>
      <c r="AB13" s="191">
        <f>'DATA-5'!AB18</f>
        <v>9956177.006</v>
      </c>
      <c r="AC13" s="191">
        <f>'DATA-5'!AC18</f>
        <v>10050978.98</v>
      </c>
      <c r="AD13" s="191">
        <f>'DATA-5'!AD18</f>
        <v>10151579.872</v>
      </c>
      <c r="AE13" s="191">
        <f>'DATA-5'!AE18</f>
        <v>10016483.33</v>
      </c>
      <c r="AF13" s="191">
        <f>'DATA-5'!AF18</f>
        <v>9668296.97</v>
      </c>
      <c r="AG13" s="191">
        <f>'DATA-5'!AG18</f>
        <v>10062716.317</v>
      </c>
      <c r="AJ13" s="172"/>
      <c r="AK13" s="183">
        <f>AE13/S13-1</f>
        <v>-0.12774093122238306</v>
      </c>
      <c r="AL13" s="183">
        <f>AF13/S13-1</f>
        <v>-0.15806182330883423</v>
      </c>
    </row>
    <row r="14" spans="1:38" ht="12.75">
      <c r="A14" s="7" t="s">
        <v>109</v>
      </c>
      <c r="B14" s="191">
        <f>'DATA-5'!B19</f>
        <v>9240632.939</v>
      </c>
      <c r="C14" s="191">
        <f>'DATA-5'!C19</f>
        <v>9356437.517</v>
      </c>
      <c r="D14" s="191">
        <f>'DATA-5'!D19</f>
        <v>9607791.642</v>
      </c>
      <c r="E14" s="191">
        <f>'DATA-5'!E19</f>
        <v>9676760.395</v>
      </c>
      <c r="F14" s="191">
        <f>'DATA-5'!F19</f>
        <v>9749029.343</v>
      </c>
      <c r="G14" s="191">
        <f>'DATA-5'!G19</f>
        <v>9874741.739</v>
      </c>
      <c r="H14" s="191">
        <f>'DATA-5'!H19</f>
        <v>10198296.074</v>
      </c>
      <c r="I14" s="191">
        <f>'DATA-5'!I19</f>
        <v>10357856.397</v>
      </c>
      <c r="J14" s="191">
        <f>'DATA-5'!J19</f>
        <v>10756902.195</v>
      </c>
      <c r="K14" s="191">
        <f>'DATA-5'!K19</f>
        <v>10997085.803</v>
      </c>
      <c r="L14" s="191">
        <f>'DATA-5'!L19</f>
        <v>11006779.092</v>
      </c>
      <c r="M14" s="191">
        <f>'DATA-5'!M19</f>
        <v>11210355.799</v>
      </c>
      <c r="N14" s="191">
        <f>'DATA-5'!N19</f>
        <v>11328326.841</v>
      </c>
      <c r="O14" s="191">
        <f>'DATA-5'!O19</f>
        <v>11487042.052</v>
      </c>
      <c r="P14" s="191">
        <f>'DATA-5'!P19</f>
        <v>11771079.316</v>
      </c>
      <c r="Q14" s="191">
        <f>'DATA-5'!Q19</f>
        <v>11789139.841</v>
      </c>
      <c r="R14" s="191">
        <f>'DATA-5'!R19</f>
        <v>12025373.604</v>
      </c>
      <c r="S14" s="191">
        <f>'DATA-5'!S19</f>
        <v>12218552.458</v>
      </c>
      <c r="T14" s="191">
        <f>'DATA-5'!T19</f>
        <v>12053219.52</v>
      </c>
      <c r="U14" s="191">
        <f>'DATA-5'!U19</f>
        <v>11749908.452</v>
      </c>
      <c r="V14" s="191">
        <f>'DATA-5'!V19</f>
        <v>11722723.506</v>
      </c>
      <c r="W14" s="191">
        <f>'DATA-5'!W19</f>
        <v>11679120.89</v>
      </c>
      <c r="X14" s="191">
        <f>'DATA-5'!X19</f>
        <v>11270347.471</v>
      </c>
      <c r="Y14" s="191">
        <f>'DATA-5'!Y19</f>
        <v>11113858.755</v>
      </c>
      <c r="Z14" s="191">
        <f>'DATA-5'!Z19</f>
        <v>11254494.879</v>
      </c>
      <c r="AA14" s="191">
        <f>'DATA-5'!AA19</f>
        <v>11407498.351</v>
      </c>
      <c r="AB14" s="191">
        <f>'DATA-5'!AB19</f>
        <v>11670132.942</v>
      </c>
      <c r="AC14" s="191">
        <f>'DATA-5'!AC19</f>
        <v>11911831.445</v>
      </c>
      <c r="AD14" s="191">
        <f>'DATA-5'!AD19</f>
        <v>11971931.137</v>
      </c>
      <c r="AE14" s="191">
        <f>'DATA-5'!AE19</f>
        <v>12088246.556</v>
      </c>
      <c r="AF14" s="191">
        <f>'DATA-5'!AF19</f>
        <v>10527272.699</v>
      </c>
      <c r="AG14" s="191">
        <f>'DATA-5'!AG19</f>
        <v>11506789.6</v>
      </c>
      <c r="AJ14" s="173">
        <f>Y14/T14-1</f>
        <v>-0.07793442768061354</v>
      </c>
      <c r="AK14" s="183">
        <f>AE14/S14-1</f>
        <v>-0.010664594062833044</v>
      </c>
      <c r="AL14" s="183">
        <f>AF14/S14-1</f>
        <v>-0.13841899560636162</v>
      </c>
    </row>
    <row r="15" spans="1:37" ht="12.75">
      <c r="A15" s="7" t="s">
        <v>111</v>
      </c>
      <c r="B15" s="191">
        <f>'DATA-5'!B21</f>
        <v>15721304.627</v>
      </c>
      <c r="C15" s="191">
        <f>'DATA-5'!C21</f>
        <v>16489649.405</v>
      </c>
      <c r="D15" s="191">
        <f>'DATA-5'!D21</f>
        <v>15905447.76</v>
      </c>
      <c r="E15" s="191">
        <f>'DATA-5'!E21</f>
        <v>16250939.224</v>
      </c>
      <c r="F15" s="191">
        <f>'DATA-5'!F21</f>
        <v>15738800.4</v>
      </c>
      <c r="G15" s="191">
        <f>'DATA-5'!G21</f>
        <v>16121494.989</v>
      </c>
      <c r="H15" s="191">
        <f>'DATA-5'!H21</f>
        <v>17407199.269</v>
      </c>
      <c r="I15" s="191">
        <f>'DATA-5'!I21</f>
        <v>16753484.192</v>
      </c>
      <c r="J15" s="191">
        <f>'DATA-5'!J21</f>
        <v>16788413.593</v>
      </c>
      <c r="K15" s="191">
        <f>'DATA-5'!K21</f>
        <v>16640731.737</v>
      </c>
      <c r="L15" s="191">
        <f>'DATA-5'!L21</f>
        <v>16421328.683</v>
      </c>
      <c r="M15" s="191">
        <f>'DATA-5'!M21</f>
        <v>17257055.056</v>
      </c>
      <c r="N15" s="191">
        <f>'DATA-5'!N21</f>
        <v>16943007.37</v>
      </c>
      <c r="O15" s="191">
        <f>'DATA-5'!O21</f>
        <v>17711856.301</v>
      </c>
      <c r="P15" s="191">
        <f>'DATA-5'!P21</f>
        <v>17809069.704</v>
      </c>
      <c r="Q15" s="191">
        <f>'DATA-5'!Q21</f>
        <v>18001617.034</v>
      </c>
      <c r="R15" s="191">
        <f>'DATA-5'!R21</f>
        <v>18135286.689</v>
      </c>
      <c r="S15" s="191">
        <f>'DATA-5'!S21</f>
        <v>16965242.544</v>
      </c>
      <c r="T15" s="191">
        <f>'DATA-5'!T21</f>
        <v>17905729.275</v>
      </c>
      <c r="U15" s="191">
        <f>'DATA-5'!U21</f>
        <v>17809587.832</v>
      </c>
      <c r="V15" s="191">
        <f>'DATA-5'!V21</f>
        <v>18814343.871</v>
      </c>
      <c r="W15" s="191">
        <f>'DATA-5'!W21</f>
        <v>17189046.639</v>
      </c>
      <c r="X15" s="191">
        <f>'DATA-5'!X21</f>
        <v>17763699.275</v>
      </c>
      <c r="Y15" s="191">
        <f>'DATA-5'!Y21</f>
        <v>17969473.833</v>
      </c>
      <c r="Z15" s="191">
        <f>'DATA-5'!Z21</f>
        <v>16241313.873</v>
      </c>
      <c r="AA15" s="191">
        <f>'DATA-5'!AA21</f>
        <v>16873351.201</v>
      </c>
      <c r="AB15" s="191">
        <f>'DATA-5'!AB21</f>
        <v>17196460.178</v>
      </c>
      <c r="AC15" s="191">
        <f>'DATA-5'!AC21</f>
        <v>17400141.337</v>
      </c>
      <c r="AD15" s="191">
        <f>'DATA-5'!AD21</f>
        <v>17323653.512</v>
      </c>
      <c r="AE15" s="191">
        <f>'DATA-5'!AE21</f>
        <v>17146790.021</v>
      </c>
      <c r="AF15" s="191">
        <f>'DATA-5'!AF21</f>
        <v>16861204.271</v>
      </c>
      <c r="AG15" s="191">
        <f>'DATA-5'!AG21</f>
        <v>17781678.824</v>
      </c>
      <c r="AK15" s="183"/>
    </row>
    <row r="16" spans="1:38" ht="12.75">
      <c r="A16" s="7" t="s">
        <v>113</v>
      </c>
      <c r="B16" s="191">
        <f>'DATA-5'!B22</f>
        <v>3968608.132</v>
      </c>
      <c r="C16" s="191">
        <f>'DATA-5'!C22</f>
        <v>4141986.594</v>
      </c>
      <c r="D16" s="191">
        <f>'DATA-5'!D22</f>
        <v>4006036.597</v>
      </c>
      <c r="E16" s="191">
        <f>'DATA-5'!E22</f>
        <v>4002654.609</v>
      </c>
      <c r="F16" s="191">
        <f>'DATA-5'!F22</f>
        <v>3921833.616</v>
      </c>
      <c r="G16" s="191">
        <f>'DATA-5'!G22</f>
        <v>3993244.314</v>
      </c>
      <c r="H16" s="191">
        <f>'DATA-5'!H22</f>
        <v>4377548.23</v>
      </c>
      <c r="I16" s="191">
        <f>'DATA-5'!I22</f>
        <v>4190057.045</v>
      </c>
      <c r="J16" s="191">
        <f>'DATA-5'!J22</f>
        <v>4228666.186</v>
      </c>
      <c r="K16" s="191">
        <f>'DATA-5'!K22</f>
        <v>4374901.586</v>
      </c>
      <c r="L16" s="191">
        <f>'DATA-5'!L22</f>
        <v>4385789.875</v>
      </c>
      <c r="M16" s="191">
        <f>'DATA-5'!M22</f>
        <v>4654792.989</v>
      </c>
      <c r="N16" s="191">
        <f>'DATA-5'!N22</f>
        <v>4606014.516</v>
      </c>
      <c r="O16" s="191">
        <f>'DATA-5'!O22</f>
        <v>5156851.526</v>
      </c>
      <c r="P16" s="191">
        <f>'DATA-5'!P22</f>
        <v>5292539.664</v>
      </c>
      <c r="Q16" s="191">
        <f>'DATA-5'!Q22</f>
        <v>5358277.234</v>
      </c>
      <c r="R16" s="191">
        <f>'DATA-5'!R22</f>
        <v>5568843.689</v>
      </c>
      <c r="S16" s="191">
        <f>'DATA-5'!S22</f>
        <v>5287873.17</v>
      </c>
      <c r="T16" s="191">
        <f>'DATA-5'!T22</f>
        <v>5617879.957</v>
      </c>
      <c r="U16" s="191">
        <f>'DATA-5'!U22</f>
        <v>5624745.467</v>
      </c>
      <c r="V16" s="191">
        <f>'DATA-5'!V22</f>
        <v>5860782.63</v>
      </c>
      <c r="W16" s="191">
        <f>'DATA-5'!W22</f>
        <v>5371888.051</v>
      </c>
      <c r="X16" s="191">
        <f>'DATA-5'!X22</f>
        <v>5490871.928</v>
      </c>
      <c r="Y16" s="191">
        <f>'DATA-5'!Y22</f>
        <v>5556912.212</v>
      </c>
      <c r="Z16" s="191">
        <f>'DATA-5'!Z22</f>
        <v>5167985.017</v>
      </c>
      <c r="AA16" s="191">
        <f>'DATA-5'!AA22</f>
        <v>5380841.638</v>
      </c>
      <c r="AB16" s="191">
        <f>'DATA-5'!AB22</f>
        <v>5450012.051</v>
      </c>
      <c r="AC16" s="191">
        <f>'DATA-5'!AC22</f>
        <v>5605356.875</v>
      </c>
      <c r="AD16" s="191">
        <f>'DATA-5'!AD22</f>
        <v>5512433.223</v>
      </c>
      <c r="AE16" s="191">
        <f>'DATA-5'!AE22</f>
        <v>5382855.9</v>
      </c>
      <c r="AF16" s="191">
        <f>'DATA-5'!AF22</f>
        <v>5074802.382</v>
      </c>
      <c r="AG16" s="191">
        <f>'DATA-5'!AG22</f>
        <v>5416746.214</v>
      </c>
      <c r="AK16" s="183">
        <f>AE16/S16-1</f>
        <v>0.017962369169304493</v>
      </c>
      <c r="AL16" s="183">
        <f>AF16/S16-1</f>
        <v>-0.04029423194353954</v>
      </c>
    </row>
    <row r="17" spans="1:39" ht="12.75">
      <c r="A17" s="9" t="s">
        <v>112</v>
      </c>
      <c r="B17" s="192">
        <f>'DATA-5'!B23</f>
        <v>10041492.809</v>
      </c>
      <c r="C17" s="192">
        <f>'DATA-5'!C23</f>
        <v>10605864.104</v>
      </c>
      <c r="D17" s="192">
        <f>'DATA-5'!D23</f>
        <v>10259826.8</v>
      </c>
      <c r="E17" s="192">
        <f>'DATA-5'!E23</f>
        <v>10624166.905</v>
      </c>
      <c r="F17" s="192">
        <f>'DATA-5'!F23</f>
        <v>10188047.109</v>
      </c>
      <c r="G17" s="192">
        <f>'DATA-5'!G23</f>
        <v>10455177.942</v>
      </c>
      <c r="H17" s="192">
        <f>'DATA-5'!H23</f>
        <v>11293842.783</v>
      </c>
      <c r="I17" s="192">
        <f>'DATA-5'!I23</f>
        <v>10890427.173</v>
      </c>
      <c r="J17" s="192">
        <f>'DATA-5'!J23</f>
        <v>10895595.494</v>
      </c>
      <c r="K17" s="192">
        <f>'DATA-5'!K23</f>
        <v>10695476.958</v>
      </c>
      <c r="L17" s="192">
        <f>'DATA-5'!L23</f>
        <v>10406758.059</v>
      </c>
      <c r="M17" s="192">
        <f>'DATA-5'!M23</f>
        <v>10962451.148</v>
      </c>
      <c r="N17" s="192">
        <f>'DATA-5'!N23</f>
        <v>10732618.095</v>
      </c>
      <c r="O17" s="192">
        <f>'DATA-5'!O23</f>
        <v>11104498.542</v>
      </c>
      <c r="P17" s="192">
        <f>'DATA-5'!P23</f>
        <v>11026179.401</v>
      </c>
      <c r="Q17" s="192">
        <f>'DATA-5'!Q23</f>
        <v>11150492.886</v>
      </c>
      <c r="R17" s="192">
        <f>'DATA-5'!R23</f>
        <v>11111542.839</v>
      </c>
      <c r="S17" s="192">
        <f>'DATA-5'!S23</f>
        <v>10435067.658</v>
      </c>
      <c r="T17" s="192">
        <f>'DATA-5'!T23</f>
        <v>11064263.457</v>
      </c>
      <c r="U17" s="192">
        <f>'DATA-5'!U23</f>
        <v>10985678.508</v>
      </c>
      <c r="V17" s="192">
        <f>'DATA-5'!V23</f>
        <v>11678549.973</v>
      </c>
      <c r="W17" s="192">
        <f>'DATA-5'!W23</f>
        <v>10546610.545</v>
      </c>
      <c r="X17" s="192">
        <f>'DATA-5'!X23</f>
        <v>11012084.043</v>
      </c>
      <c r="Y17" s="192">
        <f>'DATA-5'!Y23</f>
        <v>11141041.576</v>
      </c>
      <c r="Z17" s="192">
        <f>'DATA-5'!Z23</f>
        <v>9824051.512</v>
      </c>
      <c r="AA17" s="192">
        <f>'DATA-5'!AA23</f>
        <v>10259138.645</v>
      </c>
      <c r="AB17" s="192">
        <f>'DATA-5'!AB23</f>
        <v>10503570.81</v>
      </c>
      <c r="AC17" s="192">
        <f>'DATA-5'!AC23</f>
        <v>10538533.582</v>
      </c>
      <c r="AD17" s="192">
        <f>'DATA-5'!AD23</f>
        <v>10456263.458</v>
      </c>
      <c r="AE17" s="192">
        <f>'DATA-5'!AE23</f>
        <v>10390886.484</v>
      </c>
      <c r="AF17" s="192">
        <f>'DATA-5'!AF23</f>
        <v>10388387.813</v>
      </c>
      <c r="AG17" s="192">
        <f>'DATA-5'!AG23</f>
        <v>10959828.581</v>
      </c>
      <c r="AK17" s="183">
        <f>AE17/S17-1</f>
        <v>-0.004233913516231924</v>
      </c>
      <c r="AL17" s="183">
        <f>AF17/S17-1</f>
        <v>-0.0044733629459713375</v>
      </c>
      <c r="AM17" s="183"/>
    </row>
    <row r="20" spans="20:32" ht="12.75">
      <c r="T20" s="136">
        <f aca="true" t="shared" si="0" ref="T20:AF20">T14/S14-1</f>
        <v>-0.013531303202103162</v>
      </c>
      <c r="U20" s="136">
        <f t="shared" si="0"/>
        <v>-0.025164319582557493</v>
      </c>
      <c r="V20" s="136">
        <f t="shared" si="0"/>
        <v>-0.0023136304517652473</v>
      </c>
      <c r="W20" s="136">
        <f t="shared" si="0"/>
        <v>-0.0037194953866890312</v>
      </c>
      <c r="X20" s="136">
        <f t="shared" si="0"/>
        <v>-0.03500035857578998</v>
      </c>
      <c r="Y20" s="136">
        <f t="shared" si="0"/>
        <v>-0.013884994797424333</v>
      </c>
      <c r="Z20" s="136">
        <f t="shared" si="0"/>
        <v>0.01265412194812443</v>
      </c>
      <c r="AA20" s="136">
        <f t="shared" si="0"/>
        <v>0.013594876859866156</v>
      </c>
      <c r="AB20" s="136">
        <f t="shared" si="0"/>
        <v>0.023022978651316306</v>
      </c>
      <c r="AC20" s="136">
        <f t="shared" si="0"/>
        <v>0.020710861153101723</v>
      </c>
      <c r="AD20" s="136">
        <f t="shared" si="0"/>
        <v>0.005045377973781351</v>
      </c>
      <c r="AE20" s="136">
        <f t="shared" si="0"/>
        <v>0.009715677251142862</v>
      </c>
      <c r="AF20" s="136">
        <f t="shared" si="0"/>
        <v>-0.12913153696598056</v>
      </c>
    </row>
    <row r="23" s="91" customFormat="1" ht="12.75"/>
    <row r="24" spans="1:43" s="99" customFormat="1" ht="15.5">
      <c r="A24" s="127" t="s">
        <v>264</v>
      </c>
      <c r="B24" s="100"/>
      <c r="C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</row>
    <row r="25" spans="1:48" s="91" customFormat="1" ht="12.5">
      <c r="A25" s="106" t="s">
        <v>170</v>
      </c>
      <c r="B25" s="98"/>
      <c r="C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186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</row>
    <row r="28" spans="1:8" ht="12.75">
      <c r="A28" s="103"/>
      <c r="B28" s="104" t="s">
        <v>171</v>
      </c>
      <c r="C28" s="110" t="s">
        <v>75</v>
      </c>
      <c r="H28" s="97"/>
    </row>
    <row r="29" spans="1:6" ht="11.25" customHeight="1">
      <c r="A29" s="113" t="s">
        <v>58</v>
      </c>
      <c r="B29" s="293">
        <f>AG13</f>
        <v>10062716.317</v>
      </c>
      <c r="C29" s="112">
        <f>+B29/SUM(B$29:B$33)*100</f>
        <v>25.571571434159406</v>
      </c>
      <c r="F29" s="93"/>
    </row>
    <row r="30" spans="1:6" ht="11.25" customHeight="1">
      <c r="A30" s="113" t="s">
        <v>81</v>
      </c>
      <c r="B30" s="294">
        <f>AG14</f>
        <v>11506789.6</v>
      </c>
      <c r="C30" s="114">
        <f>+B30/SUM(B$29:B$33)*100</f>
        <v>29.241278693024547</v>
      </c>
      <c r="F30" s="93"/>
    </row>
    <row r="31" spans="1:6" ht="11.25" customHeight="1">
      <c r="A31" s="113" t="s">
        <v>57</v>
      </c>
      <c r="B31" s="294">
        <f>AG16</f>
        <v>5416746.214</v>
      </c>
      <c r="C31" s="114">
        <f>+B31/SUM(B$29:B$33)*100</f>
        <v>13.765141378178983</v>
      </c>
      <c r="F31" s="93"/>
    </row>
    <row r="32" spans="1:6" ht="11.25" customHeight="1">
      <c r="A32" s="113" t="s">
        <v>80</v>
      </c>
      <c r="B32" s="294">
        <f>AG17</f>
        <v>10959828.581</v>
      </c>
      <c r="C32" s="114">
        <f>+B32/SUM(B$29:B$33)*100</f>
        <v>27.851330658274726</v>
      </c>
      <c r="F32" s="93"/>
    </row>
    <row r="33" spans="1:6" ht="11.25" customHeight="1">
      <c r="A33" s="115" t="s">
        <v>126</v>
      </c>
      <c r="B33" s="295">
        <f>AG12-SUM(B29:B32)</f>
        <v>1405104.0320000052</v>
      </c>
      <c r="C33" s="116">
        <f>+B33/SUM(B$29:B$33)*100</f>
        <v>3.570677836362337</v>
      </c>
      <c r="F33" s="93"/>
    </row>
    <row r="34" spans="1:6" ht="15" customHeight="1">
      <c r="A34" s="142" t="s">
        <v>296</v>
      </c>
      <c r="B34" s="96"/>
      <c r="C34" s="95"/>
      <c r="F34" s="93"/>
    </row>
    <row r="35" ht="16.5" customHeight="1">
      <c r="A35" s="94" t="s">
        <v>114</v>
      </c>
    </row>
    <row r="36" ht="11.25" customHeight="1"/>
    <row r="37" ht="12.75">
      <c r="F37" s="93"/>
    </row>
    <row r="38" ht="12.75">
      <c r="C38" s="92"/>
    </row>
    <row r="53" ht="15" customHeight="1">
      <c r="F53" s="142"/>
    </row>
    <row r="54" ht="15" customHeight="1">
      <c r="F54" s="128"/>
    </row>
    <row r="69" ht="12" customHeight="1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Gita.BERGERE@ec.europa.eu</Manager>
  <Company>European Commission - Eurostat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Energy trends 2014</dc:title>
  <dc:subject>Energy trends</dc:subject>
  <dc:creator>STURC Marek (ESTAT)</dc:creator>
  <cp:keywords/>
  <dc:description>2014 data</dc:description>
  <cp:lastModifiedBy>DIAZ ALONSO Fernando (ESTAT)</cp:lastModifiedBy>
  <cp:lastPrinted>2016-07-11T07:00:27Z</cp:lastPrinted>
  <dcterms:created xsi:type="dcterms:W3CDTF">2016-06-21T06:22:11Z</dcterms:created>
  <dcterms:modified xsi:type="dcterms:W3CDTF">2023-05-23T08:41:45Z</dcterms:modified>
  <cp:category>SE article</cp:category>
  <cp:version/>
  <cp:contentType/>
  <cp:contentStatus>Final</cp:contentStatus>
</cp:coreProperties>
</file>