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worksheets/sheet4.xml" ContentType="application/vnd.openxmlformats-officedocument.spreadsheetml.worksheet+xml"/>
  <Override PartName="/xl/drawings/drawing9.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5.xml" ContentType="application/vnd.openxmlformats-officedocument.drawing+xml"/>
  <Override PartName="/xl/worksheets/sheet8.xml" ContentType="application/vnd.openxmlformats-officedocument.spreadsheetml.worksheet+xml"/>
  <Override PartName="/xl/drawings/drawing17.xml" ContentType="application/vnd.openxmlformats-officedocument.drawing+xml"/>
  <Override PartName="/xl/worksheets/sheet9.xml" ContentType="application/vnd.openxmlformats-officedocument.spreadsheetml.worksheet+xml"/>
  <Override PartName="/xl/drawings/drawing2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g" ContentType="image/jpeg"/>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Default Extension="jpeg" ContentType="image/jpeg"/>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731"/>
  <workbookPr codeName="ThisWorkbook"/>
  <bookViews>
    <workbookView xWindow="65416" yWindow="65416" windowWidth="29040" windowHeight="15840" activeTab="0"/>
  </bookViews>
  <sheets>
    <sheet name="HOME" sheetId="48" r:id="rId1"/>
    <sheet name="F1new" sheetId="91" r:id="rId2"/>
    <sheet name="F2new" sheetId="92" r:id="rId3"/>
    <sheet name="F3new" sheetId="94" r:id="rId4"/>
    <sheet name="F4new" sheetId="95" r:id="rId5"/>
    <sheet name="F5new" sheetId="99" r:id="rId6"/>
    <sheet name="F6new" sheetId="102" r:id="rId7"/>
    <sheet name="F7new" sheetId="110" r:id="rId8"/>
    <sheet name="F8^F9 new" sheetId="111" r:id="rId9"/>
    <sheet name="Census-related" sheetId="113" r:id="rId10"/>
    <sheet name="ef_lus_allcrops" sheetId="89" r:id="rId11"/>
    <sheet name="ef_m_farmleg" sheetId="87" r:id="rId12"/>
    <sheet name="ef_lus_main2020" sheetId="88" r:id="rId13"/>
    <sheet name="Crop production" sheetId="114" r:id="rId14"/>
    <sheet name="apro_cpsh1_24" sheetId="93" r:id="rId15"/>
    <sheet name="apro_cpsh1_24b" sheetId="97" r:id="rId16"/>
    <sheet name="apro_cpsch_1_24c" sheetId="98" r:id="rId17"/>
    <sheet name="apro_cpsh_1_24d" sheetId="100" r:id="rId18"/>
    <sheet name="EAA" sheetId="115" r:id="rId19"/>
    <sheet name="Values bp" sheetId="101" r:id="rId20"/>
    <sheet name="Values bp2" sheetId="103" r:id="rId21"/>
    <sheet name="Trade" sheetId="112" r:id="rId22"/>
    <sheet name="24 DS-016894" sheetId="104" r:id="rId23"/>
    <sheet name="24 DS-016894 partners" sheetId="108" r:id="rId24"/>
    <sheet name="24 DS-016890" sheetId="106" r:id="rId25"/>
    <sheet name="24 DS-016890 partners" sheetId="109" r:id="rId26"/>
    <sheet name="Intra-EU trade" sheetId="105" r:id="rId27"/>
    <sheet name="Extra-Eu trade" sheetId="107" r:id="rId28"/>
  </sheets>
  <definedNames>
    <definedName name="_EXTRAEUTRADE">'F8^F9 new'!$A$1</definedName>
    <definedName name="_FRUITAREA">'F4new'!$A$1</definedName>
    <definedName name="_INTRAEXTRAEUTRADE">'F7new'!$A$1</definedName>
    <definedName name="_RELSIZEFRUITVEG">'F6new'!$A$1</definedName>
    <definedName name="_SHAREFRUITAREA">'F3new'!$A$1</definedName>
    <definedName name="_SHAREFRUITFARMS">'F1new'!$A$6</definedName>
    <definedName name="_SHAREVEGFARMS">'F2new'!$A$1</definedName>
    <definedName name="_VEGAREA">'F5new'!$A$1</definedName>
  </definedNames>
  <calcPr calcId="191029"/>
  <extLst/>
</workbook>
</file>

<file path=xl/sharedStrings.xml><?xml version="1.0" encoding="utf-8"?>
<sst xmlns="http://schemas.openxmlformats.org/spreadsheetml/2006/main" count="22417" uniqueCount="666">
  <si>
    <t>Belgium</t>
  </si>
  <si>
    <t>Bulgaria</t>
  </si>
  <si>
    <t>Czechia</t>
  </si>
  <si>
    <t>Denmark</t>
  </si>
  <si>
    <t>Estonia</t>
  </si>
  <si>
    <t>Ireland</t>
  </si>
  <si>
    <t>Greece</t>
  </si>
  <si>
    <t>Spain</t>
  </si>
  <si>
    <t>France</t>
  </si>
  <si>
    <t>Croatia</t>
  </si>
  <si>
    <t>Italy</t>
  </si>
  <si>
    <t>Cyprus</t>
  </si>
  <si>
    <t>Latvia</t>
  </si>
  <si>
    <t>Lithuania</t>
  </si>
  <si>
    <t>Netherlands</t>
  </si>
  <si>
    <t>Luxembourg</t>
  </si>
  <si>
    <t>Hungary</t>
  </si>
  <si>
    <t>Malta</t>
  </si>
  <si>
    <t>Austria</t>
  </si>
  <si>
    <t>Poland</t>
  </si>
  <si>
    <t>Portugal</t>
  </si>
  <si>
    <t>Romania</t>
  </si>
  <si>
    <t>Slovenia</t>
  </si>
  <si>
    <t>Slovakia</t>
  </si>
  <si>
    <t>Finland</t>
  </si>
  <si>
    <t>Sweden</t>
  </si>
  <si>
    <t>United Kingdom</t>
  </si>
  <si>
    <t>Iceland</t>
  </si>
  <si>
    <t>Norway</t>
  </si>
  <si>
    <t>Switzerland</t>
  </si>
  <si>
    <t>Montenegro</t>
  </si>
  <si>
    <t>North Macedonia</t>
  </si>
  <si>
    <t>Albania</t>
  </si>
  <si>
    <t>Serbia</t>
  </si>
  <si>
    <t>Bosnia and Herzegovina</t>
  </si>
  <si>
    <t>Germany</t>
  </si>
  <si>
    <t>:</t>
  </si>
  <si>
    <t>Kosovo</t>
  </si>
  <si>
    <t/>
  </si>
  <si>
    <t>c</t>
  </si>
  <si>
    <t>not available</t>
  </si>
  <si>
    <t>2017</t>
  </si>
  <si>
    <t>TIME</t>
  </si>
  <si>
    <t>Value</t>
  </si>
  <si>
    <t>Total</t>
  </si>
  <si>
    <t>Holdings</t>
  </si>
  <si>
    <t>1000 EUR</t>
  </si>
  <si>
    <t>1000 tonnes</t>
  </si>
  <si>
    <t>Top</t>
  </si>
  <si>
    <t>Country</t>
  </si>
  <si>
    <t>%</t>
  </si>
  <si>
    <t>Quantity</t>
  </si>
  <si>
    <t xml:space="preserve">(1000 EUR, 1000 tonnes) </t>
  </si>
  <si>
    <t>The fruit and vegetable sector in the EU</t>
  </si>
  <si>
    <t>Dessert grapes</t>
  </si>
  <si>
    <t>Tropical fruit</t>
  </si>
  <si>
    <t>Citrus fruits</t>
  </si>
  <si>
    <t>Fresh fruit</t>
  </si>
  <si>
    <t>Fresh vegetables</t>
  </si>
  <si>
    <t>Fruit</t>
  </si>
  <si>
    <t>Tomatoes</t>
  </si>
  <si>
    <t>Dessert apples</t>
  </si>
  <si>
    <t>Vegetable</t>
  </si>
  <si>
    <t>Fresh vegetables (including melons) and strawberries</t>
  </si>
  <si>
    <t>Area (cultivation/harvested/production) (1000 ha)</t>
  </si>
  <si>
    <t>Fruits, berries and nuts (excluding citrus fruits, grapes and strawberries)</t>
  </si>
  <si>
    <t>Grapes for table use</t>
  </si>
  <si>
    <t>Permanent crops for human consumption</t>
  </si>
  <si>
    <t>Grapes</t>
  </si>
  <si>
    <t>Olives</t>
  </si>
  <si>
    <t>PARTNER</t>
  </si>
  <si>
    <t>FLOW</t>
  </si>
  <si>
    <t>EXPORT</t>
  </si>
  <si>
    <t>INDICATORS</t>
  </si>
  <si>
    <t>REPORTER</t>
  </si>
  <si>
    <t>Specialist horticulture indoor (calculated with Standard Output)</t>
  </si>
  <si>
    <t>Specialist horticulture outdoor (calculated with Standard Output)</t>
  </si>
  <si>
    <t>Other horticulture (calculated with Standard Output)</t>
  </si>
  <si>
    <t>Specialist fruit and citrus fruit (calculated with Standard Output)</t>
  </si>
  <si>
    <t>Nuts</t>
  </si>
  <si>
    <t>Bananas</t>
  </si>
  <si>
    <t>Tropical</t>
  </si>
  <si>
    <t>Citrus</t>
  </si>
  <si>
    <t>Apples, Pears</t>
  </si>
  <si>
    <t>Stone fruits</t>
  </si>
  <si>
    <t>Berries</t>
  </si>
  <si>
    <t>IMPORT</t>
  </si>
  <si>
    <t>Onions</t>
  </si>
  <si>
    <t>Cabbages</t>
  </si>
  <si>
    <t>Lettuce, chicory</t>
  </si>
  <si>
    <t>Carrots</t>
  </si>
  <si>
    <t>Fresh pulses</t>
  </si>
  <si>
    <t>Other</t>
  </si>
  <si>
    <t>DS-016894</t>
  </si>
  <si>
    <t>DS-016890</t>
  </si>
  <si>
    <t>Source: Eurostat (online data code: DS-016894, DS-016890)</t>
  </si>
  <si>
    <t>Source: Eurostat (online data code: DS-016894)</t>
  </si>
  <si>
    <t>Exports</t>
  </si>
  <si>
    <t>Imports</t>
  </si>
  <si>
    <t xml:space="preserve">(1000 EUR) </t>
  </si>
  <si>
    <t>Export</t>
  </si>
  <si>
    <t>Import</t>
  </si>
  <si>
    <t>Algeria</t>
  </si>
  <si>
    <t>Andorra</t>
  </si>
  <si>
    <t>Argentina</t>
  </si>
  <si>
    <t>Australia</t>
  </si>
  <si>
    <t>Azerbaijan</t>
  </si>
  <si>
    <t>Bahrain</t>
  </si>
  <si>
    <t>Belarus (Belorussia)</t>
  </si>
  <si>
    <t>Belize</t>
  </si>
  <si>
    <t>Brazil</t>
  </si>
  <si>
    <t>Cameroon</t>
  </si>
  <si>
    <t>Canada</t>
  </si>
  <si>
    <t>Chile</t>
  </si>
  <si>
    <t>Colombia</t>
  </si>
  <si>
    <t>Costa Rica</t>
  </si>
  <si>
    <t>Dominican Republic</t>
  </si>
  <si>
    <t>Ecuador</t>
  </si>
  <si>
    <t>Egypt</t>
  </si>
  <si>
    <t>Georgia</t>
  </si>
  <si>
    <t>Ghana</t>
  </si>
  <si>
    <t>Guatemala</t>
  </si>
  <si>
    <t>Guinea</t>
  </si>
  <si>
    <t>Honduras</t>
  </si>
  <si>
    <t>Hong Kong</t>
  </si>
  <si>
    <t>India</t>
  </si>
  <si>
    <t>Japan</t>
  </si>
  <si>
    <t>Jordan</t>
  </si>
  <si>
    <t>Kazakhstan</t>
  </si>
  <si>
    <t>Kenya</t>
  </si>
  <si>
    <t>Kuwait</t>
  </si>
  <si>
    <t>Lebanon</t>
  </si>
  <si>
    <t>Madagascar</t>
  </si>
  <si>
    <t>Malaysia</t>
  </si>
  <si>
    <t>Melilla</t>
  </si>
  <si>
    <t>Mexico</t>
  </si>
  <si>
    <t>Morocco</t>
  </si>
  <si>
    <t>Namibia</t>
  </si>
  <si>
    <t>New Zealand</t>
  </si>
  <si>
    <t>Nicaragua</t>
  </si>
  <si>
    <t>Oman</t>
  </si>
  <si>
    <t>Pakistan</t>
  </si>
  <si>
    <t>Peru</t>
  </si>
  <si>
    <t>Qatar</t>
  </si>
  <si>
    <t>Russian Federation (Russia)</t>
  </si>
  <si>
    <t>Saudi Arabia</t>
  </si>
  <si>
    <t>Senegal</t>
  </si>
  <si>
    <t>Singapore</t>
  </si>
  <si>
    <t>Taiwan</t>
  </si>
  <si>
    <t>Thailand</t>
  </si>
  <si>
    <t>Tunisia</t>
  </si>
  <si>
    <t>Ukraine</t>
  </si>
  <si>
    <t>Uruguay</t>
  </si>
  <si>
    <t>China</t>
  </si>
  <si>
    <t>Suriname</t>
  </si>
  <si>
    <t>https://ec.europa.eu/eurostat/databrowser/bookmark/ca3931d3-1ad2-46ef-8917-5f7298092a37?lang=en</t>
  </si>
  <si>
    <t>Data extracted on 16/01/2024 16:50:43 from [ESTAT]</t>
  </si>
  <si>
    <t xml:space="preserve">Dataset: </t>
  </si>
  <si>
    <t>Farm indicators by legal status of the holding, utilised agricultural area, type and economic size of the farm and NUTS2 region [ef_m_farmleg__custom_9375347]</t>
  </si>
  <si>
    <t xml:space="preserve">Last updated: </t>
  </si>
  <si>
    <t>21/12/2023 23:00</t>
  </si>
  <si>
    <t>Time frequency</t>
  </si>
  <si>
    <t>Annual</t>
  </si>
  <si>
    <t>Legal form</t>
  </si>
  <si>
    <t>Standard output in Euros</t>
  </si>
  <si>
    <t>Crops</t>
  </si>
  <si>
    <t>Utilised agricultural area</t>
  </si>
  <si>
    <t>Unit of measure</t>
  </si>
  <si>
    <t>Holding</t>
  </si>
  <si>
    <t>Time</t>
  </si>
  <si>
    <t>2020</t>
  </si>
  <si>
    <t>FARMTYPE (Labels)</t>
  </si>
  <si>
    <t>GEO (Labels)</t>
  </si>
  <si>
    <t>European Union - 27 countries (from 2020)</t>
  </si>
  <si>
    <t>Special value</t>
  </si>
  <si>
    <t>Available flags:</t>
  </si>
  <si>
    <t>confidential</t>
  </si>
  <si>
    <t>EU</t>
  </si>
  <si>
    <t>https://ec.europa.eu/eurostat/databrowser/bookmark/5e4f695e-5931-409a-bfae-28113b29bcdc?lang=en</t>
  </si>
  <si>
    <t>Data extracted on 16/01/2024 17:02:38 from [ESTAT]</t>
  </si>
  <si>
    <t>Main farm land use by NUTS 2 regions [ef_lus_main__custom_9375630]</t>
  </si>
  <si>
    <t>10/01/2023 23:00</t>
  </si>
  <si>
    <t>Fully converted and under conversion to organic farming utilised agricultural area (excluding kitchen gardens)</t>
  </si>
  <si>
    <t>Agricultural area</t>
  </si>
  <si>
    <t>https://ec.europa.eu/eurostat/databrowser/bookmark/f3b99c27-1af6-49fb-9d63-c61ef20a5260?lang=en</t>
  </si>
  <si>
    <t>Data extracted on 16/01/2024 17:16:57 from [ESTAT]</t>
  </si>
  <si>
    <t>Farms and hectares by type of crops, utilised agricultural area, economic size and NUTS 2 regions [ef_lus_allcrops__custom_9375924]</t>
  </si>
  <si>
    <t>24/10/2023 23:00</t>
  </si>
  <si>
    <t>CROPS (Labels)</t>
  </si>
  <si>
    <t>Other EU</t>
  </si>
  <si>
    <r>
      <t xml:space="preserve">Source: </t>
    </r>
    <r>
      <rPr>
        <sz val="10"/>
        <color theme="1"/>
        <rFont val="Arial"/>
        <family val="2"/>
      </rPr>
      <t>Eurostat (online data code: DS-016894, DS-016890)</t>
    </r>
  </si>
  <si>
    <t>https://ec.europa.eu/eurostat/databrowser/bookmark/ba46f851-983e-4f73-9578-b37697f3b01c?lang=en</t>
  </si>
  <si>
    <t>Data extracted on 25/01/2024 09:57:34 from [ESTAT]</t>
  </si>
  <si>
    <t>Crop production in EU standard humidity [apro_cpsh1__custom_9505104]</t>
  </si>
  <si>
    <t>24/01/2024 23:00</t>
  </si>
  <si>
    <t>Structure of production</t>
  </si>
  <si>
    <t>2022</t>
  </si>
  <si>
    <t>Fresh vegetables (including melons)</t>
  </si>
  <si>
    <t>n</t>
  </si>
  <si>
    <t>u</t>
  </si>
  <si>
    <t>p</t>
  </si>
  <si>
    <t>b</t>
  </si>
  <si>
    <t>Türkiye</t>
  </si>
  <si>
    <t>Kosovo*</t>
  </si>
  <si>
    <t>break in time series</t>
  </si>
  <si>
    <t>not significant</t>
  </si>
  <si>
    <t>provisional</t>
  </si>
  <si>
    <t>low reliability</t>
  </si>
  <si>
    <t>Share</t>
  </si>
  <si>
    <t>Vegetables</t>
  </si>
  <si>
    <t>https://ec.europa.eu/eurostat/databrowser/bookmark/8611fe46-60fa-42e1-9a5d-0553e0434b9f?lang=en</t>
  </si>
  <si>
    <t>Data extracted on 25/01/2024 11:31:53 from [ESTAT]</t>
  </si>
  <si>
    <t>Crop production in EU standard humidity [apro_cpsh1__custom_9507007]</t>
  </si>
  <si>
    <t>Pome fruits</t>
  </si>
  <si>
    <t>Fruits from subtropical and tropical climate zones</t>
  </si>
  <si>
    <t>Berries (excluding strawberries)</t>
  </si>
  <si>
    <t>Pome fruit</t>
  </si>
  <si>
    <t>Stone fruit</t>
  </si>
  <si>
    <t>Fruit from sub-trop</t>
  </si>
  <si>
    <t>Citrus fruit</t>
  </si>
  <si>
    <t>Table grapes</t>
  </si>
  <si>
    <t>Tropical and sub-tropical fruit</t>
  </si>
  <si>
    <t>Other fruit</t>
  </si>
  <si>
    <t>Share of EU fruit area</t>
  </si>
  <si>
    <t>(%, type of fruit, 2022)</t>
  </si>
  <si>
    <t>Source: Eurostat (online data code: apro_cpsh1)</t>
  </si>
  <si>
    <t>Tropical and subtropical fruit</t>
  </si>
  <si>
    <t>(1 000 ha, type of fruit, 2022)</t>
  </si>
  <si>
    <t>Note: Areas of fruit in Slovakia, Slovenia, Denmark, Estonia, Finland, Sweden, Ireland, Malta and Luxembourg not shown as less than 5 000 ha.</t>
  </si>
  <si>
    <t>Apples</t>
  </si>
  <si>
    <t>https://ec.europa.eu/eurostat/databrowser/bookmark/4603414a-bfc3-44e0-a352-41cc1de8f75e?lang=en</t>
  </si>
  <si>
    <t>Data extracted on 25/01/2024 16:41:03 from [ESTAT]</t>
  </si>
  <si>
    <t>Crop production in EU standard humidity [apro_cpsh1__custom_9515215]</t>
  </si>
  <si>
    <t>https://ec.europa.eu/eurostat/databrowser/bookmark/191eda58-6ffa-483d-bc9c-1c84fa77b3ba?lang=en</t>
  </si>
  <si>
    <t>Data extracted on 25/01/2024 16:50:56 from [ESTAT]</t>
  </si>
  <si>
    <t>Crop production in EU standard humidity [apro_cpsh1__custom_9515366]</t>
  </si>
  <si>
    <t>e</t>
  </si>
  <si>
    <t>estimated</t>
  </si>
  <si>
    <t>Harvested production in EU standard humidity (1000 t)</t>
  </si>
  <si>
    <t>https://ec.europa.eu/eurostat/databrowser/bookmark/cd8656d9-e740-4aa6-b92a-0fe18662739f?lang=en</t>
  </si>
  <si>
    <t>Data extracted on 30/01/2024 10:56:31 from [ESTAT]</t>
  </si>
  <si>
    <t>Crop production in EU standard humidity [apro_cpsh1__custom_9564906]</t>
  </si>
  <si>
    <t>Shares</t>
  </si>
  <si>
    <t>https://ec.europa.eu/eurostat/databrowser/bookmark/d95bd15b-4e47-486c-9b79-48a85059c231?lang=en</t>
  </si>
  <si>
    <t>Data extracted on 30/01/2024 11:34:12 from [ESTAT]</t>
  </si>
  <si>
    <t>Crop production in EU standard humidity [apro_cpsh1__custom_9566161]</t>
  </si>
  <si>
    <t>Brassicas</t>
  </si>
  <si>
    <t>Leafy and stalked vegetables (excluding brassicas)</t>
  </si>
  <si>
    <t>Vegetables cultivated for fruit (including melons)</t>
  </si>
  <si>
    <t>Root, tuber and bulb vegetables</t>
  </si>
  <si>
    <t>Other fresh vegetables n.e.c.</t>
  </si>
  <si>
    <t>d</t>
  </si>
  <si>
    <t>definition differs (see metadata)</t>
  </si>
  <si>
    <t>Veg. for fruit</t>
  </si>
  <si>
    <t>Root tubers</t>
  </si>
  <si>
    <t xml:space="preserve">Leafy stalk </t>
  </si>
  <si>
    <t>Vegetables cultivated for fruit</t>
  </si>
  <si>
    <t>Leafy and stalked vegetables</t>
  </si>
  <si>
    <t>Other vegetables</t>
  </si>
  <si>
    <t>(1 000 ha, type of fresh vegetable, 2022)</t>
  </si>
  <si>
    <t>Note: Areas of fresh vegetables in Ireland, Latvia, Cyprus, Estonia, Malta and Luxembourg not shown as less than 5 000 ha.</t>
  </si>
  <si>
    <t>https://ec.europa.eu/eurostat/databrowser/bookmark/1d0ad253-9c16-4335-9cc0-e1408acfd817?lang=en</t>
  </si>
  <si>
    <t>Data extracted on 30/01/2024 15:10:43 from [ESTAT]</t>
  </si>
  <si>
    <t>Crop production in EU standard humidity [apro_cpsh1__custom_9571913]</t>
  </si>
  <si>
    <t>Cauliflower and broccoli</t>
  </si>
  <si>
    <t>Brussels sprouts</t>
  </si>
  <si>
    <t>Other brassicas n.e.c</t>
  </si>
  <si>
    <t>Leeks</t>
  </si>
  <si>
    <t>Celery</t>
  </si>
  <si>
    <t>Lettuces</t>
  </si>
  <si>
    <t>Endives</t>
  </si>
  <si>
    <t>Spinach</t>
  </si>
  <si>
    <t>Asparagus</t>
  </si>
  <si>
    <t>Chicory</t>
  </si>
  <si>
    <t>Artichokes</t>
  </si>
  <si>
    <t>Other leafy or stalked vegetables n.e.c.</t>
  </si>
  <si>
    <t>Cucumbers</t>
  </si>
  <si>
    <t>Gherkins</t>
  </si>
  <si>
    <t>Eggplants</t>
  </si>
  <si>
    <t>Courgettes and marrows</t>
  </si>
  <si>
    <t>Gourds and pumpkins</t>
  </si>
  <si>
    <t>Muskmelons</t>
  </si>
  <si>
    <t>Watermelons</t>
  </si>
  <si>
    <t>Peppers (capsicum)</t>
  </si>
  <si>
    <t>Shallots</t>
  </si>
  <si>
    <t>Beetroot</t>
  </si>
  <si>
    <t>Celeriac</t>
  </si>
  <si>
    <t>Radishes</t>
  </si>
  <si>
    <t>Garlic</t>
  </si>
  <si>
    <t>Other root, tuber and bulb vegetables n.e.c.</t>
  </si>
  <si>
    <t>Fresh peas</t>
  </si>
  <si>
    <t>Fresh beans</t>
  </si>
  <si>
    <t>Other fresh pulses n.e.c.</t>
  </si>
  <si>
    <t>Strawberries</t>
  </si>
  <si>
    <t>https://ec.europa.eu/eurostat/databrowser/bookmark/10f16872-0e65-49d5-ae47-cc468d3928f3?lang=en</t>
  </si>
  <si>
    <t>Data extracted on 30/01/2024 15:13:47 from [ESTAT]</t>
  </si>
  <si>
    <t>Crop production in EU standard humidity [apro_cpsh1__custom_9572008]</t>
  </si>
  <si>
    <t>https://ec.europa.eu/eurostat/databrowser/bookmark/fbb998df-7621-41f3-b321-9de660a0876f?lang=en</t>
  </si>
  <si>
    <t>Data extracted on 30/01/2024 15:19:21 from [ESTAT]</t>
  </si>
  <si>
    <t>Crop production in EU standard humidity [apro_cpsh1__custom_9572175]</t>
  </si>
  <si>
    <t>21/12/2023 11:00</t>
  </si>
  <si>
    <t>Agricultural indicator</t>
  </si>
  <si>
    <t>Production value at basic price</t>
  </si>
  <si>
    <t>Million euro</t>
  </si>
  <si>
    <t>ITM_NEWA (Labels)</t>
  </si>
  <si>
    <t>z</t>
  </si>
  <si>
    <t>not applicable</t>
  </si>
  <si>
    <t>F&amp;V</t>
  </si>
  <si>
    <t>Output of AI</t>
  </si>
  <si>
    <t>https://ec.europa.eu/eurostat/databrowser/bookmark/0e69cdd5-7b6e-4fbd-8ff1-bc6f5f66b261?lang=en</t>
  </si>
  <si>
    <t>Data extracted on 30/01/2024 16:02:12 from [ESTAT]</t>
  </si>
  <si>
    <t>Economic accounts for agriculture - values at current prices [aact_eaa01__custom_9573408]</t>
  </si>
  <si>
    <t>OUTPUT OF THE AGRICULTURAL 'INDUSTRY'</t>
  </si>
  <si>
    <t>Fruit and vegetables</t>
  </si>
  <si>
    <t>Source: Eurostat (online data code: aact_eaa01)</t>
  </si>
  <si>
    <t>https://ec.europa.eu/eurostat/databrowser/bookmark/bfd18ca7-acc2-4685-ae39-c3942fe5564c?lang=en</t>
  </si>
  <si>
    <t>Data extracted on 31/01/2024 15:56:29 from [ESTAT]</t>
  </si>
  <si>
    <t>Economic accounts for agriculture - values at current prices [aact_eaa01__custom_9591108]</t>
  </si>
  <si>
    <t>Cauliflower</t>
  </si>
  <si>
    <t>Other fresh vegetables</t>
  </si>
  <si>
    <t>Dessert pears</t>
  </si>
  <si>
    <t>Peaches</t>
  </si>
  <si>
    <t>Other fresh fruit</t>
  </si>
  <si>
    <t>Sweet oranges</t>
  </si>
  <si>
    <t>Mandarins</t>
  </si>
  <si>
    <t>Lemons</t>
  </si>
  <si>
    <t>Other citrus fruits</t>
  </si>
  <si>
    <t>Tomato share fresh veg</t>
  </si>
  <si>
    <t>MS % toms</t>
  </si>
  <si>
    <t>Apples share fruit</t>
  </si>
  <si>
    <t>MS % apples</t>
  </si>
  <si>
    <t>of which, specialist fruit</t>
  </si>
  <si>
    <t>of which, specialist horticultural</t>
  </si>
  <si>
    <t>15/01/2024 11:00</t>
  </si>
  <si>
    <t>Frequency</t>
  </si>
  <si>
    <t>Extra-EU27 (= 'WORLD' - 'EU27_2020_INTRA')</t>
  </si>
  <si>
    <t>VALUE_IN_EUROS</t>
  </si>
  <si>
    <t>PRODUCT (Labels)</t>
  </si>
  <si>
    <t>Tomatoes, fresh or chilled</t>
  </si>
  <si>
    <t>Onions, shallots, garlic, leeks and other alliaceous vegetables, fresh or chilled</t>
  </si>
  <si>
    <t>Cabbages, cauliflowers, kohlrabi, kale and similar edible brassicas, fresh or chilled</t>
  </si>
  <si>
    <t>Lettuce "Lactuca sativa" and chicory "Cichorium spp.", fresh or chilled</t>
  </si>
  <si>
    <t>Carrots, turnips, salad beetroot, salsify, celeriac, radishes and similar edible roots, fresh or chilled</t>
  </si>
  <si>
    <t>Cucumbers and gherkins, fresh or chilled</t>
  </si>
  <si>
    <t>Leguminous vegetables, shelled or unshelled, fresh or chilled</t>
  </si>
  <si>
    <t>Other vegetables, fresh or chilled (excl. potatoes, tomatoes, alliaceous vegetables, edible brassicas, lettuce "Lactuca sativa" and chicory "Cichorium spp.", carrots, turnips, salad beetroot, salsify, celeriac, radishes and similar edible roots, cucumbers and gherkins, and leguminous vegatables)</t>
  </si>
  <si>
    <t>Other nuts, fresh or dried, whether or not shelled or peeled (excl. coconuts, Brazil nuts and cashew nuts)</t>
  </si>
  <si>
    <t>Bananas, incl. plantains, fresh or dried</t>
  </si>
  <si>
    <t>Dates, figs, pineapples, avocados, guavas, mangoes and mangosteens, fresh or dried</t>
  </si>
  <si>
    <t>Citrus fruit, fresh or dried</t>
  </si>
  <si>
    <t>Grapes, fresh or dried</t>
  </si>
  <si>
    <t>Melons, incl. watermelons, and papaws "papayas", fresh</t>
  </si>
  <si>
    <t>Apples, pears and quinces, fresh</t>
  </si>
  <si>
    <t>Apricots, cherries, peaches incl. nectarines, plums and sloes, fresh</t>
  </si>
  <si>
    <t>Fresh strawberries, raspberries, blackberries, back, white or red currants, gooseberries and other edible fruits (excl. nuts, bananas, dates, figs, pineapples, avocados, guavas, mangoes, mangosteens, papaws "papayas", citrus fruit, grapes, melons, apples, pears, quinces, apricots, cherries, peaches, plums and sloes)</t>
  </si>
  <si>
    <t>REPORTER (Labels)</t>
  </si>
  <si>
    <t>Belgium (incl. Luxembourg 'LU' -&gt; 1998)</t>
  </si>
  <si>
    <t>Germany (incl. German Democratic Republic 'DD' from 1991)</t>
  </si>
  <si>
    <t>Spain (incl. Canary Islands 'XB' from 1997)</t>
  </si>
  <si>
    <t>European Union - 27 countries (AT, BE, BG, CY, CZ, DE, DK, EE, ES, FI, FR, GR, HR, HU, IE, IT, LT, LU, LV, MT, NL, PL, PT, RO, SE, SI, SK)</t>
  </si>
  <si>
    <t>France (incl. Saint Barthélemy 'BL' -&gt; 2012; incl. French Guiana 'GF', Guadeloupe 'GP', Martinique 'MQ', Réunion 'RE' from 1997; incl. Mayotte 'YT' from 2014)</t>
  </si>
  <si>
    <t>Ireland (Eire)</t>
  </si>
  <si>
    <t>Italy (incl. San Marino 'SM' -&gt; 1993)</t>
  </si>
  <si>
    <t>https://ec.europa.eu/eurostat/databrowser/bookmark/308bc2cb-3e68-454c-a428-11099895d4eb?lang=en</t>
  </si>
  <si>
    <t>Data extracted on 31/01/2024 17:11:00 from [ESTAT]</t>
  </si>
  <si>
    <t>EU trade since 1988 by HS2-4-6 and CN8 [ds-045409__custom_9592756]</t>
  </si>
  <si>
    <t>Data extracted on 31/01/2024 17:19:33 from [ESTAT]</t>
  </si>
  <si>
    <t>EU trade since 1988 by HS2-4-6 and CN8 [ds-045409__custom_9592941]</t>
  </si>
  <si>
    <t>QUANTITY_IN_100KG</t>
  </si>
  <si>
    <t>https://ec.europa.eu/eurostat/databrowser/bookmark/852df538-6f12-481f-bce5-881732df8c97?lang=en</t>
  </si>
  <si>
    <t>https://ec.europa.eu/eurostat/databrowser/bookmark/56135b44-b2a1-4895-b929-4bfebf5c1d93?lang=en</t>
  </si>
  <si>
    <t>Data extracted on 31/01/2024 17:30:16 from [ESTAT]</t>
  </si>
  <si>
    <t>EU trade since 1988 by HS2-4-6 and CN8 [ds-045409__custom_9593102]</t>
  </si>
  <si>
    <t>https://ec.europa.eu/eurostat/databrowser/bookmark/ae2f5bb7-07bc-4955-9ba2-df9a4bea2133?lang=en</t>
  </si>
  <si>
    <t>Data extracted on 31/01/2024 17:35:54 from [ESTAT]</t>
  </si>
  <si>
    <t>EU trade since 1988 by HS2-4-6 and CN8 [ds-045409__custom_9593206]</t>
  </si>
  <si>
    <t>https://ec.europa.eu/eurostat/databrowser/bookmark/a7994dc8-3d1b-446d-ad6a-548dfbca375b?lang=en</t>
  </si>
  <si>
    <t>Data extracted on 31/01/2024 17:44:54 from [ESTAT]</t>
  </si>
  <si>
    <t>EU trade since 1988 by HS2-4-6 and CN8 [ds-045409__custom_9593354]</t>
  </si>
  <si>
    <t>Intra-EU27 (AT, BE, BG, CY, CZ, DE, DK, EE, ES, FI, FR, GR, HR, HU, IE, IT, LT, LU, LV, MT, NL, PL, PT, RO, SE, SI, SK, QR, QV, QY)</t>
  </si>
  <si>
    <t>https://ec.europa.eu/eurostat/databrowser/bookmark/671ea8ee-17d1-4788-b326-b3adc4a1ba30?lang=en</t>
  </si>
  <si>
    <t>Data extracted on 31/01/2024 17:54:23 from [ESTAT]</t>
  </si>
  <si>
    <t>EU trade since 1988 by HS2-4-6 and CN8 [ds-045409__custom_9593526]</t>
  </si>
  <si>
    <t>https://ec.europa.eu/eurostat/databrowser/bookmark/cd8f2357-a8d4-4eb2-a0b0-e4d5588c0b37?lang=en</t>
  </si>
  <si>
    <t>Data extracted on 31/01/2024 18:01:32 from [ESTAT]</t>
  </si>
  <si>
    <t>EU trade since 1988 by HS2-4-6 and CN8 [ds-045409__custom_9593642]</t>
  </si>
  <si>
    <t>https://ec.europa.eu/eurostat/databrowser/bookmark/732f05c3-3671-44bf-bc03-26341e763047?lang=en</t>
  </si>
  <si>
    <t>Data extracted on 01/02/2024 09:55:55 from [ESTAT]</t>
  </si>
  <si>
    <t>EU trade since 1988 by HS2-4-6 and CN8 [ds-045409__custom_9598637]</t>
  </si>
  <si>
    <t>TIME_PERIOD</t>
  </si>
  <si>
    <t>INDICATORS (Labels)</t>
  </si>
  <si>
    <t>Fresh or chilled mushrooms of the genus "Agaricus"(2002-2500);Fresh or chilled mushrooms(1988-2001)</t>
  </si>
  <si>
    <t>Fresh or chilled chanterelles</t>
  </si>
  <si>
    <t>Fresh or chilled flap mushrooms</t>
  </si>
  <si>
    <t>Fresh or chilled truffles</t>
  </si>
  <si>
    <t>Fresh or chilled olives (excl. for oil production)</t>
  </si>
  <si>
    <t>Fresh or chilled olives for oil production</t>
  </si>
  <si>
    <t>Fresh or chilled capers</t>
  </si>
  <si>
    <t>Fresh or chilled fennel</t>
  </si>
  <si>
    <t>Fresh or chilled sweetcorn</t>
  </si>
  <si>
    <t>Fresh watermelons</t>
  </si>
  <si>
    <t>Fresh melons (excl. watermelons)</t>
  </si>
  <si>
    <t>Fresh pawpaws "papayas"</t>
  </si>
  <si>
    <t>Fresh strawberries</t>
  </si>
  <si>
    <t>https://ec.europa.eu/eurostat/databrowser/bookmark/d8f0abc5-86c1-492c-af6a-ebef781cdfca?lang=en</t>
  </si>
  <si>
    <t>Data extracted on 01/02/2024 11:15:32 from [ESTAT]</t>
  </si>
  <si>
    <t>EU trade since 1988 by HS2-4-6 and CN8 [ds-045409__custom_9600314]</t>
  </si>
  <si>
    <t>https://ec.europa.eu/eurostat/databrowser/bookmark/22d9484e-58f9-424b-991f-c7287f3193f2?lang=en</t>
  </si>
  <si>
    <t>Data extracted on 01/02/2024 11:24:53 from [ESTAT]</t>
  </si>
  <si>
    <t>EU trade since 1988 by HS2-4-6 and CN8 [ds-045409__custom_9600837]</t>
  </si>
  <si>
    <t>https://ec.europa.eu/eurostat/databrowser/bookmark/5d837d05-c03e-47a4-9c94-33732d6eeb9a?lang=en</t>
  </si>
  <si>
    <t>Data extracted on 01/02/2024 11:34:14 from [ESTAT]</t>
  </si>
  <si>
    <t>EU trade since 1988 by HS2-4-6 and CN8 [ds-045409__custom_9601159]</t>
  </si>
  <si>
    <t>https://ec.europa.eu/eurostat/databrowser/bookmark/a025b8bf-90df-47b7-84b1-2a8c2fc0b29b?lang=en</t>
  </si>
  <si>
    <t>Data extracted on 01/02/2024 11:41:14 from [ESTAT]</t>
  </si>
  <si>
    <t>EU trade since 1988 by HS2-4-6 and CN8 [ds-045409__custom_9601516]</t>
  </si>
  <si>
    <t>Intra EU export of fruit and vegetables, 2022</t>
  </si>
  <si>
    <t>Table 4: Intra EU Export of fruit and vegetables, 2022</t>
  </si>
  <si>
    <t>Extra EU Export and Import of fruit and vegetable, 2022</t>
  </si>
  <si>
    <t>Table 5: Extra EU Export and Import of fruit and vegetable, 2022</t>
  </si>
  <si>
    <t>Import share</t>
  </si>
  <si>
    <t>VAI</t>
  </si>
  <si>
    <t>VF&amp;B</t>
  </si>
  <si>
    <t>Export share</t>
  </si>
  <si>
    <t>;</t>
  </si>
  <si>
    <t xml:space="preserve">: </t>
  </si>
  <si>
    <t>PARTNER (Labels)</t>
  </si>
  <si>
    <t>United Arab Emirates</t>
  </si>
  <si>
    <t>Afghanistan</t>
  </si>
  <si>
    <t>Antigua and Barbuda</t>
  </si>
  <si>
    <t>Anguilla</t>
  </si>
  <si>
    <t>Armenia</t>
  </si>
  <si>
    <t>Netherlands Antilles (incl. Aruba 'AW' -&gt; 1986)</t>
  </si>
  <si>
    <t>Angola</t>
  </si>
  <si>
    <t>Antarctica</t>
  </si>
  <si>
    <t>American Samoa</t>
  </si>
  <si>
    <t>Aruba</t>
  </si>
  <si>
    <t>Barbados</t>
  </si>
  <si>
    <t>Bangladesh</t>
  </si>
  <si>
    <t>Burkina Faso</t>
  </si>
  <si>
    <t>Burundi</t>
  </si>
  <si>
    <t>Benin</t>
  </si>
  <si>
    <t>Saint Barthélemy</t>
  </si>
  <si>
    <t>Bermuda</t>
  </si>
  <si>
    <t>Brunei Darussalam</t>
  </si>
  <si>
    <t>Bolivia, Plurinational State of</t>
  </si>
  <si>
    <t>Bonaire, Sint Eustatius and Saba</t>
  </si>
  <si>
    <t>Bahamas</t>
  </si>
  <si>
    <t>Bhutan</t>
  </si>
  <si>
    <t>Bouvet Island</t>
  </si>
  <si>
    <t>Botswana</t>
  </si>
  <si>
    <t>Cocos Islands (or Keeling Islands)</t>
  </si>
  <si>
    <t>Congo, Democratic Republic of</t>
  </si>
  <si>
    <t>Central African Republic</t>
  </si>
  <si>
    <t>Congo</t>
  </si>
  <si>
    <t>Switzerland (incl. Liechtenstein 'LI' -&gt; 1994)</t>
  </si>
  <si>
    <t>Côte d’Ivoire (Ivory Coast)</t>
  </si>
  <si>
    <t>Cook Islands</t>
  </si>
  <si>
    <t>Serbia and Montenegro(2004-2005);Czechoslovakia(1976-1992)</t>
  </si>
  <si>
    <t>Cuba</t>
  </si>
  <si>
    <t>Cabo Verde</t>
  </si>
  <si>
    <t>Curaçao</t>
  </si>
  <si>
    <t>Christmas Island</t>
  </si>
  <si>
    <t>German Democratic Republic</t>
  </si>
  <si>
    <t>Djibouti</t>
  </si>
  <si>
    <t>Dominica</t>
  </si>
  <si>
    <t>Extra-euro area - 19 countries (= 'WORLD' - 'EA19_INTRA')</t>
  </si>
  <si>
    <t>Intra-euro area - 19 countries (AT, BE, CY, DE, EE, ES, FI, FR, GR, IE, IT, LT, LU, LV, MT, NL, PT, SI, SK, QR, QV, QY)</t>
  </si>
  <si>
    <t>Extra-euro area - 20 countries (= 'WORLD' - 'EA20_INTRA')</t>
  </si>
  <si>
    <t>Intra-euro area - 20 countries (AT, BE, CY, DE, EE, ES, FI, FR, GR, HR, IE, IT, LT, LU, LV, MT, NL, PT, SI, SK, QR, QV, QY)</t>
  </si>
  <si>
    <t>Western Sahara(2013-2500);Ceuta and Melilla, Spanish Sahara(1976-1976)</t>
  </si>
  <si>
    <t>Eritrea</t>
  </si>
  <si>
    <t>Ethiopia (incl. Eritrea 'ER' -&gt; 1993)</t>
  </si>
  <si>
    <t>Extra-euro area (= 'WORLD' - 'EUROZONE_INTRA')</t>
  </si>
  <si>
    <t>Intra-euro area (AT-01/1999, BE-01/1999, CY-01/2008, DE-01/1999, EE-01/2011, ES-01/1999, FI-01/1999, FR-01/1999, GR-01/2001, HR-01/2023, IE-01/1999, IT-01/1999, LT-01/2015, LU-01/1999, LV-01/2014, MT-01/2008, NL-01/1999, PT-01/1999, SI-01/2007, SK-01/2009, QR-01/1999, QV-01/1999, QY-01/1999)</t>
  </si>
  <si>
    <t>Extra-EU (= 'WORLD' - 'EU_INTRA')</t>
  </si>
  <si>
    <t>Intra-EU (AT-01/1995, BE-01/1958, BG-01/2007, CY-05/2004, CZ-05/2004, DE-01/1958, DK-01/1973, EE-05/2004, ES-01/1986, FI-01/1995, FR-01/1958, GB-01/1973-&gt;01/2020, GR-01/1981, HR-07/2013, HU-05/2004, IE-01/1973, IT-01/1958, LT-05/2004, LU-01/1958, LV-05/2004, MT-05/2004, NL-01/1958, PL-05/2004, PT-01/1986, RO-01/2007, SE-01/1995, SI-05/2004, SK-05/2004, QR-01/1993, QV-01/1993, QY-01/1988)</t>
  </si>
  <si>
    <t>Fiji</t>
  </si>
  <si>
    <t>Falkland Islands (Malvinas)</t>
  </si>
  <si>
    <t>Micronesia, Federated States of</t>
  </si>
  <si>
    <t>Faroe Islands</t>
  </si>
  <si>
    <t>Gabon</t>
  </si>
  <si>
    <t>Grenada</t>
  </si>
  <si>
    <t>French Guiana</t>
  </si>
  <si>
    <t>Gibraltar</t>
  </si>
  <si>
    <t>Greenland</t>
  </si>
  <si>
    <t>Gambia</t>
  </si>
  <si>
    <t>Guadeloupe</t>
  </si>
  <si>
    <t>Equatorial Guinea</t>
  </si>
  <si>
    <t>South Georgia and South Sandwich Islands</t>
  </si>
  <si>
    <t>Guam</t>
  </si>
  <si>
    <t>Guinea-Bissau</t>
  </si>
  <si>
    <t>Guyana</t>
  </si>
  <si>
    <t>Heard Island and McDonald Islands</t>
  </si>
  <si>
    <t>Haiti</t>
  </si>
  <si>
    <t>Indonesia (incl. East Timor 'TP' from 1977 -&gt; 2000)</t>
  </si>
  <si>
    <t>Israel (incl. West Bank and Gaza Strip 'XP' -&gt; 1994)</t>
  </si>
  <si>
    <t>British Indian Ocean Territory</t>
  </si>
  <si>
    <t>Iraq</t>
  </si>
  <si>
    <t>Iran, Islamic Republic of</t>
  </si>
  <si>
    <t>Jamaica</t>
  </si>
  <si>
    <t>Kyrgyzstan</t>
  </si>
  <si>
    <t>Cambodia</t>
  </si>
  <si>
    <t>Kiribati (incl. Solomon Islands 'SB', Tuvalu 'TV' -&gt; 1979; incl. Pitcairn 'PN' -&gt; 1980)</t>
  </si>
  <si>
    <t>Comoros (incl. Mayotte 'YT' -&gt; 1976)</t>
  </si>
  <si>
    <t>St Kitts and Nevis</t>
  </si>
  <si>
    <t>Korea, Democratic People’s Republic of (North Korea)</t>
  </si>
  <si>
    <t>Korea, Republic of (South Korea)</t>
  </si>
  <si>
    <t>Cayman Islands</t>
  </si>
  <si>
    <t>Lao People’s Democratic Republic (Laos)</t>
  </si>
  <si>
    <t>St Lucia</t>
  </si>
  <si>
    <t>Liechtenstein</t>
  </si>
  <si>
    <t>Sri Lanka</t>
  </si>
  <si>
    <t>Liberia</t>
  </si>
  <si>
    <t>Lesotho</t>
  </si>
  <si>
    <t>Libya</t>
  </si>
  <si>
    <t>Moldova, Republic of</t>
  </si>
  <si>
    <t>Marshall Islands</t>
  </si>
  <si>
    <t>Mali</t>
  </si>
  <si>
    <t>Myanmar (Burma)</t>
  </si>
  <si>
    <t>Mongolia</t>
  </si>
  <si>
    <t>Macao</t>
  </si>
  <si>
    <t>Northern Mariana Islands</t>
  </si>
  <si>
    <t>Martinique</t>
  </si>
  <si>
    <t>Mauritania (incl. Spanish Sahara from 1977)</t>
  </si>
  <si>
    <t>Montserrat</t>
  </si>
  <si>
    <t>Mauritius</t>
  </si>
  <si>
    <t>Maldives</t>
  </si>
  <si>
    <t>Malawi</t>
  </si>
  <si>
    <t>Mozambique</t>
  </si>
  <si>
    <t>New Caledonia</t>
  </si>
  <si>
    <t>Niger</t>
  </si>
  <si>
    <t>Norfolk Island</t>
  </si>
  <si>
    <t>Nigeria</t>
  </si>
  <si>
    <t>Norway (incl. Svalbard and Jan Mayen 'SJ' -&gt; 1994 and again from 1997)</t>
  </si>
  <si>
    <t>Nepal</t>
  </si>
  <si>
    <t>Nauru</t>
  </si>
  <si>
    <t>Niue</t>
  </si>
  <si>
    <t>Panama (incl. Panama Canal Zone 'PZ' from 1981)</t>
  </si>
  <si>
    <t>French Polynesia</t>
  </si>
  <si>
    <t>Papua New Guinea</t>
  </si>
  <si>
    <t>Philippines</t>
  </si>
  <si>
    <t>St Pierre and Miquelon</t>
  </si>
  <si>
    <t>Pitcairn</t>
  </si>
  <si>
    <t>Occupied Palestinian Territory (West Bank (incl. East Jerusalem) and Gaza Strip)</t>
  </si>
  <si>
    <t>Palau</t>
  </si>
  <si>
    <t>Paraguay</t>
  </si>
  <si>
    <t>High seas</t>
  </si>
  <si>
    <t>Stores and provisions</t>
  </si>
  <si>
    <t>Stores and provisions within the framework of intra-Union trade</t>
  </si>
  <si>
    <t>Stores and provisions within the framework of extra-Union trade</t>
  </si>
  <si>
    <t>Countries and territories not specified</t>
  </si>
  <si>
    <t>Countries and territories not specified within the framework of intra-Union trade</t>
  </si>
  <si>
    <t>Countries and territories not specified within the framework of extra-Union trade</t>
  </si>
  <si>
    <t>Countries and territories not specified for commercial or military reasons</t>
  </si>
  <si>
    <t>Countries and territories not specified for commercial or military reasons in the framework of intra-Union trade</t>
  </si>
  <si>
    <t>Countries and territories not specified for commercial or military reasons in the framework of extra-Union trade</t>
  </si>
  <si>
    <t>Réunion</t>
  </si>
  <si>
    <t>Rwanda</t>
  </si>
  <si>
    <t>Solomon Islands</t>
  </si>
  <si>
    <t>Seychelles</t>
  </si>
  <si>
    <t>Sudan (incl. South Sudan 'SS' -&gt; 2012)</t>
  </si>
  <si>
    <t>Saint Helena, Ascension and Tristan da Cunha</t>
  </si>
  <si>
    <t>Svalbard and Jan Mayen</t>
  </si>
  <si>
    <t>Sierra Leone</t>
  </si>
  <si>
    <t>San Marino</t>
  </si>
  <si>
    <t>Somalia</t>
  </si>
  <si>
    <t>South Sudan</t>
  </si>
  <si>
    <t>Sao Tome and Principe</t>
  </si>
  <si>
    <t>Soviet Union</t>
  </si>
  <si>
    <t>El Salvador</t>
  </si>
  <si>
    <t>Sint Maarten (Dutch part)</t>
  </si>
  <si>
    <t>Syrian Arab Republic (Syria)</t>
  </si>
  <si>
    <t>Eswatini (Ngwane)</t>
  </si>
  <si>
    <t>Turks and Caicos Islands</t>
  </si>
  <si>
    <t>Chad</t>
  </si>
  <si>
    <t>French Southern Territories</t>
  </si>
  <si>
    <t>Togo</t>
  </si>
  <si>
    <t>Tajikistan</t>
  </si>
  <si>
    <t>Tokelau</t>
  </si>
  <si>
    <t>Timor-Leste</t>
  </si>
  <si>
    <t>Turkmenistan</t>
  </si>
  <si>
    <t>Tonga</t>
  </si>
  <si>
    <t>East Timor(2001-2002);Portuguese Timor(1976-1976)</t>
  </si>
  <si>
    <t>Trinidad and Tobago</t>
  </si>
  <si>
    <t>Tuvalu</t>
  </si>
  <si>
    <t>Tanzania, United Republic of</t>
  </si>
  <si>
    <t>Uganda</t>
  </si>
  <si>
    <t>United States Minor Outlying Islands</t>
  </si>
  <si>
    <t>United States (incl. Navassa Island (part of 'UM') from 1995 -&gt; 2000)</t>
  </si>
  <si>
    <t>Uzbekistan</t>
  </si>
  <si>
    <t>Holy See (Vatican City State)</t>
  </si>
  <si>
    <t>St Vincent and the Grenadines</t>
  </si>
  <si>
    <t>Venezuela, Bolivarian Republic of</t>
  </si>
  <si>
    <t>Virgin Islands, British (incl. Montserrat 'MS' -&gt; 1994)</t>
  </si>
  <si>
    <t>Virgin Islands, United States</t>
  </si>
  <si>
    <t>Viet Nam (incl. North Viet Nam 'VD' from 1977)</t>
  </si>
  <si>
    <t>Vanuatu</t>
  </si>
  <si>
    <t>Wallis and Futuna</t>
  </si>
  <si>
    <t>All countries of the world</t>
  </si>
  <si>
    <t>Samoa</t>
  </si>
  <si>
    <t>American Oceania (incl. Federated States of Micronesia 'FM', Marshall Islands 'MH' -&gt; 1991; incl. Northern Mariana Islands 'MP' -&gt; 1993; incl. Palau 'PW', Navassa Island (part of 'UM') -&gt; 1994)</t>
  </si>
  <si>
    <t>Canary Islands</t>
  </si>
  <si>
    <t>Ceuta (incl. Melilla 'XL' -&gt; 1998)</t>
  </si>
  <si>
    <t>United Kingdom (Northern Ireland)</t>
  </si>
  <si>
    <t>Australian Oceania</t>
  </si>
  <si>
    <t>West Bank (incl. East Jerusalem) and Gaza Strip</t>
  </si>
  <si>
    <t>Polar regions</t>
  </si>
  <si>
    <t>United Kingdom (excluding Northern Ireland)</t>
  </si>
  <si>
    <t>New Zealand Oceania</t>
  </si>
  <si>
    <t>South Yemen</t>
  </si>
  <si>
    <t>Yemen (incl. South Yemen 'YD' from 1991)</t>
  </si>
  <si>
    <t>Mayotte</t>
  </si>
  <si>
    <t>Yugoslavia (incl. Bosnia and Herzegovina 'BA', Croatia 'HR', Slovenia 'SI' -&gt; 1991; incl. North Macedonia 'MK' -&gt; 1992)</t>
  </si>
  <si>
    <t>South Africa (incl. Namibia 'NA' -&gt; 1989)</t>
  </si>
  <si>
    <t>Zambia</t>
  </si>
  <si>
    <t>Zimbabwe</t>
  </si>
  <si>
    <t>https://ec.europa.eu/eurostat/databrowser/bookmark/e49c7078-e2fe-4412-bf17-acead16bb214?lang=en</t>
  </si>
  <si>
    <t>Data extracted on 07/02/2024 11:19:59 from [ESTAT]</t>
  </si>
  <si>
    <t>EU trade since 1988 by HS2-4-6 and CN8 [ds-045409__custom_9736066]</t>
  </si>
  <si>
    <t>https://ec.europa.eu/eurostat/databrowser/bookmark/3e7cbcbe-3dc7-4610-9411-06962469ce2d?lang=en</t>
  </si>
  <si>
    <t>Data extracted on 07/02/2024 13:49:27 from [ESTAT]</t>
  </si>
  <si>
    <t>EU trade since 1988 by HS2-4-6 and CN8 [ds-045409__custom_9738308]</t>
  </si>
  <si>
    <t>Share of fruit imports</t>
  </si>
  <si>
    <t>Share of vegetables</t>
  </si>
  <si>
    <t>Share of fruit and veg</t>
  </si>
  <si>
    <t>Extra-EU</t>
  </si>
  <si>
    <t>Intra-EU</t>
  </si>
  <si>
    <t>(€ billion, EU, 2022)</t>
  </si>
  <si>
    <t>Fruit exports</t>
  </si>
  <si>
    <t>Fruit imports</t>
  </si>
  <si>
    <t>Intra EU imports of fruit and vegetables, 2022</t>
  </si>
  <si>
    <t>https://ec.europa.eu/eurostat/databrowser/bookmark/a31f47f3-7cc7-4991-b5a6-2ff4363cbe60?lang=en</t>
  </si>
  <si>
    <t>Data extracted on 07/02/2024 15:56:02 from [ESTAT]</t>
  </si>
  <si>
    <t>EU trade since 1988 by HS2-4-6 and CN8 [ds-045409__custom_9744374]</t>
  </si>
  <si>
    <t>https://ec.europa.eu/eurostat/databrowser/bookmark/064658f7-4ec2-4a9b-988e-c76557de4a37?lang=en</t>
  </si>
  <si>
    <t>Data extracted on 07/02/2024 16:39:37 from [ESTAT]</t>
  </si>
  <si>
    <t>EU trade since 1988 by HS2-4-6 and CN8 [ds-045409__custom_9745312]</t>
  </si>
  <si>
    <t>The following worksheets cover information on trade</t>
  </si>
  <si>
    <t>The following tables cover information from the Agricultural Census 2020 (primary and derived).</t>
  </si>
  <si>
    <t>The following sheets refer to data from crop production statistics</t>
  </si>
  <si>
    <t>The following sheets refer to the data from the EAA</t>
  </si>
  <si>
    <t>F1: Share of EU farms managing fruit orchards and of the EU's specialist fruit farms</t>
  </si>
  <si>
    <t>F2: Share of EU farms managing fresh vegetables and of the EU's specialist horticultural farms</t>
  </si>
  <si>
    <t>F3: Share of fruit area</t>
  </si>
  <si>
    <t>F4: Fruit area</t>
  </si>
  <si>
    <t>Last update: 8 February 2024</t>
  </si>
  <si>
    <t>F5: Vegetable area</t>
  </si>
  <si>
    <t>F6: Relative size of fruit and fresh vegetable sectors</t>
  </si>
  <si>
    <t>F7: Intra- and extra-EU trade in fruit and fresh vegetables</t>
  </si>
  <si>
    <t>F8: Extra-EU trade in fruit, by main fruit groups</t>
  </si>
  <si>
    <t>F9: Extra-EU trade in fresh vegetables, by main vegetable groups</t>
  </si>
  <si>
    <t>`</t>
  </si>
  <si>
    <t>UK</t>
  </si>
  <si>
    <t>CH</t>
  </si>
  <si>
    <t>(%, 2020)</t>
  </si>
  <si>
    <t>Source: Eurostat (ef_lus_allcrops and ef_m_farmleg)</t>
  </si>
  <si>
    <t>Share of EU farms growing fresh vegetables and of the EU's specialist horticultural farms</t>
  </si>
  <si>
    <t>Share of EU farms managing fruit orchards and of the EU's specialist fruit farms</t>
  </si>
  <si>
    <t>(% share of value of fruit and fresh vegetable sectors in agricultural industry, 2022)</t>
  </si>
  <si>
    <t>F6: Relative size of fruit and fresh vegetables sectors</t>
  </si>
  <si>
    <t>Fresh vegetables exports</t>
  </si>
  <si>
    <t>Fresh vegetables imports</t>
  </si>
  <si>
    <t>EU 
0.5 million holdings</t>
  </si>
  <si>
    <t>EU 
0.7 million holdings</t>
  </si>
  <si>
    <t>EU 
0.2 million holdings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</si>
</sst>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2" formatCode="_-&quot;€&quot;* #,##0_-;\-&quot;€&quot;* #,##0_-;_-&quot;€&quot;* &quot;-&quot;_-;_-@_-"/>
    <numFmt numFmtId="44" formatCode="_-&quot;€&quot;* #,##0.00_-;\-&quot;€&quot;* #,##0.00_-;_-&quot;€&quot;* &quot;-&quot;??_-;_-@_-"/>
    <numFmt numFmtId="164" formatCode="_(* #,##0_);_(* \(#,##0\);_(* &quot;-&quot;_);_(@_)"/>
    <numFmt numFmtId="165" formatCode="_(* #,##0.00_);_(* \(#,##0.00\);_(* &quot;-&quot;??_);_(@_)"/>
    <numFmt numFmtId="166" formatCode="@*."/>
    <numFmt numFmtId="167" formatCode="#,##0.0_i"/>
    <numFmt numFmtId="168" formatCode="#,##0_i"/>
    <numFmt numFmtId="169" formatCode="0.0"/>
    <numFmt numFmtId="170" formatCode="#,##0.00_i"/>
    <numFmt numFmtId="171" formatCode="#,##0.0000"/>
    <numFmt numFmtId="172" formatCode="#,##0.0"/>
    <numFmt numFmtId="173" formatCode="#,##0.##########"/>
    <numFmt numFmtId="174" formatCode="#,##0.000000000"/>
  </numFmts>
  <fonts count="49">
    <font>
      <sz val="9"/>
      <color theme="1"/>
      <name val="Arial"/>
      <family val="2"/>
    </font>
    <font>
      <sz val="10"/>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sz val="9"/>
      <name val="Arial"/>
      <family val="2"/>
    </font>
    <font>
      <u val="single"/>
      <sz val="9"/>
      <color theme="10"/>
      <name val="Arial"/>
      <family val="2"/>
    </font>
    <font>
      <b/>
      <sz val="11"/>
      <name val="Arial"/>
      <family val="2"/>
    </font>
    <font>
      <b/>
      <sz val="16"/>
      <name val="Arial"/>
      <family val="2"/>
    </font>
    <font>
      <sz val="11"/>
      <name val="Arial"/>
      <family val="2"/>
    </font>
    <font>
      <sz val="10"/>
      <color theme="1"/>
      <name val="Arial"/>
      <family val="2"/>
    </font>
    <font>
      <b/>
      <sz val="10"/>
      <name val="Arial"/>
      <family val="2"/>
    </font>
    <font>
      <u val="single"/>
      <sz val="10"/>
      <color theme="10"/>
      <name val="Arial"/>
      <family val="2"/>
    </font>
    <font>
      <b/>
      <sz val="10"/>
      <color theme="1"/>
      <name val="Arial"/>
      <family val="2"/>
    </font>
    <font>
      <i/>
      <sz val="10"/>
      <color theme="1"/>
      <name val="Arial"/>
      <family val="2"/>
    </font>
    <font>
      <b/>
      <sz val="10"/>
      <color indexed="9"/>
      <name val="Arial"/>
      <family val="2"/>
    </font>
    <font>
      <b/>
      <sz val="9"/>
      <name val="Arial"/>
      <family val="2"/>
    </font>
    <font>
      <b/>
      <sz val="9"/>
      <color indexed="9"/>
      <name val="Arial"/>
      <family val="2"/>
    </font>
    <font>
      <b/>
      <sz val="10"/>
      <color theme="0"/>
      <name val="Arial"/>
      <family val="2"/>
    </font>
    <font>
      <sz val="10"/>
      <color theme="0"/>
      <name val="Arial"/>
      <family val="2"/>
    </font>
    <font>
      <b/>
      <sz val="12"/>
      <color theme="1"/>
      <name val="Arial"/>
      <family val="2"/>
    </font>
    <font>
      <sz val="10"/>
      <color rgb="FF000000"/>
      <name val="Arial"/>
      <family val="2"/>
    </font>
    <font>
      <sz val="12"/>
      <color rgb="FF000000"/>
      <name val="Arial"/>
      <family val="2"/>
    </font>
    <font>
      <b/>
      <sz val="18"/>
      <color rgb="FF000000"/>
      <name val="Arial"/>
      <family val="2"/>
    </font>
    <font>
      <b/>
      <sz val="12"/>
      <color rgb="FF000000"/>
      <name val="Arial"/>
      <family val="2"/>
    </font>
    <font>
      <i/>
      <sz val="12"/>
      <name val="Arial"/>
      <family val="2"/>
    </font>
    <font>
      <sz val="12"/>
      <color theme="0"/>
      <name val="Arial"/>
      <family val="2"/>
    </font>
    <font>
      <sz val="12"/>
      <name val="Arial"/>
      <family val="2"/>
    </font>
    <font>
      <i/>
      <sz val="10"/>
      <name val="Arial"/>
      <family val="2"/>
    </font>
    <font>
      <b/>
      <sz val="8"/>
      <color rgb="FF000000"/>
      <name val="Arial"/>
      <family val="2"/>
    </font>
    <font>
      <sz val="11"/>
      <color theme="1"/>
      <name val="Calibri"/>
      <family val="2"/>
    </font>
    <font>
      <sz val="11"/>
      <color theme="0"/>
      <name val="Arial"/>
      <family val="2"/>
    </font>
    <font>
      <sz val="9"/>
      <color theme="1"/>
      <name val="Arial"/>
      <family val="2"/>
      <scheme val="minor"/>
    </font>
    <font>
      <sz val="9"/>
      <color theme="0"/>
      <name val="Arial"/>
      <family val="2"/>
      <scheme val="minor"/>
    </font>
  </fonts>
  <fills count="41">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4" tint="0.3999499976634979"/>
        <bgColor indexed="64"/>
      </patternFill>
    </fill>
    <fill>
      <patternFill patternType="solid">
        <fgColor theme="0"/>
        <bgColor indexed="64"/>
      </patternFill>
    </fill>
    <fill>
      <patternFill patternType="solid">
        <fgColor rgb="FF4669AF"/>
        <bgColor indexed="64"/>
      </patternFill>
    </fill>
    <fill>
      <patternFill patternType="solid">
        <fgColor rgb="FF0096DC"/>
        <bgColor indexed="64"/>
      </patternFill>
    </fill>
    <fill>
      <patternFill patternType="mediumGray">
        <bgColor indexed="22"/>
      </patternFill>
    </fill>
    <fill>
      <patternFill patternType="solid">
        <fgColor rgb="FFDCE6F1"/>
        <bgColor indexed="64"/>
      </patternFill>
    </fill>
    <fill>
      <patternFill patternType="solid">
        <fgColor rgb="FFF6F6F6"/>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bottom style="thick">
        <color theme="0" tint="-0.3499799966812134"/>
      </bottom>
    </border>
    <border>
      <left/>
      <right style="hair">
        <color rgb="FFA6A6A6"/>
      </right>
      <top style="hair">
        <color rgb="FFC0C0C0"/>
      </top>
      <bottom style="thin">
        <color rgb="FF000000"/>
      </bottom>
    </border>
    <border>
      <left/>
      <right/>
      <top/>
      <bottom style="hair">
        <color rgb="FFC0C0C0"/>
      </bottom>
    </border>
    <border>
      <left/>
      <right/>
      <top style="hair">
        <color rgb="FFC0C0C0"/>
      </top>
      <bottom style="hair">
        <color rgb="FFC0C0C0"/>
      </bottom>
    </border>
    <border>
      <left/>
      <right/>
      <top style="thin">
        <color rgb="FF000000"/>
      </top>
      <bottom style="hair">
        <color rgb="FFC0C0C0"/>
      </bottom>
    </border>
    <border>
      <left/>
      <right/>
      <top style="hair">
        <color rgb="FFC0C0C0"/>
      </top>
      <bottom style="thin">
        <color rgb="FF000000"/>
      </bottom>
    </border>
    <border>
      <left/>
      <right/>
      <top style="thin">
        <color rgb="FF000000"/>
      </top>
      <bottom/>
    </border>
    <border>
      <left/>
      <right/>
      <top style="thin">
        <color rgb="FF000000"/>
      </top>
      <bottom style="thin">
        <color rgb="FF000000"/>
      </bottom>
    </border>
    <border>
      <left style="hair">
        <color rgb="FF000000"/>
      </left>
      <right/>
      <top style="thin">
        <color rgb="FF000000"/>
      </top>
      <bottom style="hair">
        <color rgb="FFC0C0C0"/>
      </bottom>
    </border>
    <border>
      <left style="hair">
        <color rgb="FFA6A6A6"/>
      </left>
      <right/>
      <top/>
      <bottom style="thin">
        <color rgb="FF000000"/>
      </bottom>
    </border>
    <border>
      <left/>
      <right/>
      <top/>
      <bottom style="thin">
        <color rgb="FF000000"/>
      </bottom>
    </border>
    <border>
      <left style="hair">
        <color rgb="FF000000"/>
      </left>
      <right/>
      <top/>
      <bottom style="thin">
        <color rgb="FF000000"/>
      </bottom>
    </border>
    <border>
      <left style="thin"/>
      <right style="thin"/>
      <top style="thin"/>
      <bottom style="thin"/>
    </border>
    <border>
      <left style="hair">
        <color rgb="FFA6A6A6"/>
      </left>
      <right/>
      <top/>
      <bottom style="hair">
        <color rgb="FFC0C0C0"/>
      </bottom>
    </border>
    <border>
      <left style="hair">
        <color rgb="FF000000"/>
      </left>
      <right/>
      <top/>
      <bottom style="hair">
        <color rgb="FFC0C0C0"/>
      </bottom>
    </border>
    <border>
      <left style="thin"/>
      <right style="thin"/>
      <top style="thin"/>
      <bottom/>
    </border>
    <border>
      <left style="thin"/>
      <right/>
      <top style="thin"/>
      <bottom style="hair"/>
    </border>
    <border>
      <left/>
      <right/>
      <top style="thin"/>
      <bottom style="hair"/>
    </border>
    <border>
      <left/>
      <right style="thin"/>
      <top style="thin"/>
      <bottom style="hair"/>
    </border>
    <border>
      <left style="hair">
        <color rgb="FFA6A6A6"/>
      </left>
      <right/>
      <top style="hair">
        <color rgb="FFC0C0C0"/>
      </top>
      <bottom style="hair">
        <color rgb="FFC0C0C0"/>
      </bottom>
    </border>
    <border>
      <left style="hair">
        <color rgb="FF000000"/>
      </left>
      <right/>
      <top style="hair">
        <color rgb="FFC0C0C0"/>
      </top>
      <bottom style="hair">
        <color rgb="FFC0C0C0"/>
      </bottom>
    </border>
    <border>
      <left style="thin"/>
      <right style="thin"/>
      <top/>
      <bottom/>
    </border>
    <border>
      <left style="thin"/>
      <right/>
      <top style="hair"/>
      <bottom style="hair"/>
    </border>
    <border>
      <left/>
      <right/>
      <top style="hair"/>
      <bottom style="hair"/>
    </border>
    <border>
      <left/>
      <right style="thin"/>
      <top style="hair"/>
      <bottom style="hair"/>
    </border>
    <border>
      <left style="thin"/>
      <right style="thin"/>
      <top/>
      <bottom style="thin"/>
    </border>
    <border>
      <left style="thin"/>
      <right/>
      <top style="hair"/>
      <bottom style="thin"/>
    </border>
    <border>
      <left/>
      <right/>
      <top style="hair"/>
      <bottom style="thin"/>
    </border>
    <border>
      <left/>
      <right style="thin"/>
      <top style="hair"/>
      <bottom style="thin"/>
    </border>
    <border>
      <left style="hair">
        <color rgb="FFA6A6A6"/>
      </left>
      <right/>
      <top style="hair">
        <color rgb="FFC0C0C0"/>
      </top>
      <bottom style="thin">
        <color rgb="FF000000"/>
      </bottom>
    </border>
    <border>
      <left style="hair">
        <color rgb="FF000000"/>
      </left>
      <right/>
      <top style="hair">
        <color rgb="FFC0C0C0"/>
      </top>
      <bottom style="thin">
        <color rgb="FF000000"/>
      </bottom>
    </border>
    <border>
      <left style="hair">
        <color rgb="FFA6A6A6"/>
      </left>
      <right style="hair">
        <color rgb="FFA6A6A6"/>
      </right>
      <top style="hair">
        <color rgb="FFC0C0C0"/>
      </top>
      <bottom style="thin">
        <color rgb="FF000000"/>
      </bottom>
    </border>
    <border>
      <left/>
      <right/>
      <top style="hair">
        <color rgb="FFC0C0C0"/>
      </top>
      <bottom/>
    </border>
    <border>
      <left style="hair">
        <color rgb="FFA6A6A6"/>
      </left>
      <right style="hair">
        <color rgb="FFA6A6A6"/>
      </right>
      <top/>
      <bottom style="thin">
        <color rgb="FF000000"/>
      </bottom>
    </border>
    <border>
      <left/>
      <right style="hair">
        <color rgb="FFA6A6A6"/>
      </right>
      <top/>
      <bottom style="thin">
        <color rgb="FF000000"/>
      </bottom>
    </border>
    <border>
      <left style="hair">
        <color rgb="FFA6A6A6"/>
      </left>
      <right style="hair">
        <color rgb="FFA6A6A6"/>
      </right>
      <top style="thin">
        <color rgb="FF000000"/>
      </top>
      <bottom style="thin">
        <color rgb="FF000000"/>
      </bottom>
    </border>
    <border>
      <left style="hair">
        <color rgb="FFA6A6A6"/>
      </left>
      <right style="hair">
        <color rgb="FFA6A6A6"/>
      </right>
      <top/>
      <bottom style="hair">
        <color rgb="FFC0C0C0"/>
      </bottom>
    </border>
    <border>
      <left/>
      <right style="hair">
        <color rgb="FFA6A6A6"/>
      </right>
      <top/>
      <bottom style="hair">
        <color rgb="FFC0C0C0"/>
      </bottom>
    </border>
    <border>
      <left style="hair">
        <color rgb="FFA6A6A6"/>
      </left>
      <right style="hair">
        <color rgb="FFA6A6A6"/>
      </right>
      <top style="hair">
        <color rgb="FFC0C0C0"/>
      </top>
      <bottom style="hair">
        <color rgb="FFC0C0C0"/>
      </bottom>
    </border>
    <border>
      <left/>
      <right style="hair">
        <color rgb="FFA6A6A6"/>
      </right>
      <top style="hair">
        <color rgb="FFC0C0C0"/>
      </top>
      <bottom style="hair">
        <color rgb="FFC0C0C0"/>
      </bottom>
    </border>
    <border>
      <left style="thin">
        <color rgb="FFB0B0B0"/>
      </left>
      <right style="thin">
        <color rgb="FFB0B0B0"/>
      </right>
      <top style="thin">
        <color rgb="FFB0B0B0"/>
      </top>
      <bottom style="thin">
        <color rgb="FFB0B0B0"/>
      </bottom>
    </border>
    <border>
      <left style="hair">
        <color rgb="FFA6A6A6"/>
      </left>
      <right/>
      <top style="thin">
        <color rgb="FF000000"/>
      </top>
      <bottom style="hair">
        <color rgb="FFC0C0C0"/>
      </bottom>
    </border>
    <border>
      <left/>
      <right style="thin"/>
      <top/>
      <bottom/>
    </border>
  </borders>
  <cellStyleXfs count="68">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Protection="0">
      <alignment horizontal="left" indent="1"/>
    </xf>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166" fontId="20" fillId="0" borderId="0" applyFill="0" applyBorder="0" applyAlignment="0" applyProtection="0"/>
    <xf numFmtId="0" fontId="0" fillId="2" borderId="0">
      <alignment vertical="center" wrapText="1"/>
      <protection/>
    </xf>
    <xf numFmtId="0" fontId="23" fillId="0" borderId="0" applyNumberFormat="0" applyFill="0" applyBorder="0" applyProtection="0">
      <alignment horizontal="centerContinuous" vertical="center"/>
    </xf>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1" applyNumberFormat="0" applyAlignment="0" applyProtection="0"/>
    <xf numFmtId="0" fontId="11" fillId="7" borderId="2" applyNumberFormat="0" applyAlignment="0" applyProtection="0"/>
    <xf numFmtId="0" fontId="12" fillId="7" borderId="1" applyNumberFormat="0" applyAlignment="0" applyProtection="0"/>
    <xf numFmtId="0" fontId="13" fillId="0" borderId="3" applyNumberFormat="0" applyFill="0" applyAlignment="0" applyProtection="0"/>
    <xf numFmtId="0" fontId="14" fillId="8"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8" fillId="32" borderId="0" applyNumberFormat="0" applyBorder="0" applyAlignment="0" applyProtection="0"/>
    <xf numFmtId="0" fontId="22" fillId="33" borderId="6">
      <alignment vertical="center"/>
      <protection/>
    </xf>
    <xf numFmtId="0" fontId="21" fillId="0" borderId="0" applyNumberFormat="0" applyFill="0" applyBorder="0" applyProtection="0">
      <alignment/>
    </xf>
    <xf numFmtId="167" fontId="0" fillId="0" borderId="0" applyFill="0" applyBorder="0" applyProtection="0">
      <alignment horizontal="right" vertical="center" wrapText="1"/>
    </xf>
    <xf numFmtId="0" fontId="24" fillId="0" borderId="0">
      <alignment/>
      <protection/>
    </xf>
    <xf numFmtId="0" fontId="24" fillId="0" borderId="0">
      <alignment/>
      <protection/>
    </xf>
  </cellStyleXfs>
  <cellXfs count="218">
    <xf numFmtId="0" fontId="0" fillId="0" borderId="0" xfId="0" applyAlignment="1">
      <alignment vertical="center" wrapText="1"/>
    </xf>
    <xf numFmtId="0" fontId="25" fillId="0" borderId="0" xfId="0" applyFont="1" applyAlignment="1">
      <alignment horizontal="left" vertical="center"/>
    </xf>
    <xf numFmtId="0" fontId="25" fillId="0" borderId="0" xfId="0" applyFont="1" applyAlignment="1">
      <alignment vertical="center" wrapText="1"/>
    </xf>
    <xf numFmtId="0" fontId="25" fillId="0" borderId="0" xfId="0" applyFont="1" applyAlignment="1">
      <alignment horizontal="right" vertical="center" wrapText="1" indent="4"/>
    </xf>
    <xf numFmtId="0" fontId="25" fillId="0" borderId="0" xfId="0" applyNumberFormat="1" applyFont="1" applyAlignment="1">
      <alignment vertical="center" wrapText="1"/>
    </xf>
    <xf numFmtId="0" fontId="26" fillId="33" borderId="6" xfId="63" applyFont="1" applyAlignment="1">
      <alignment vertical="center"/>
      <protection/>
    </xf>
    <xf numFmtId="0" fontId="28" fillId="10" borderId="7" xfId="0" applyFont="1" applyFill="1" applyBorder="1" applyAlignment="1">
      <alignment horizontal="center" vertical="center" wrapTex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28" fillId="0" borderId="10" xfId="0" applyFont="1" applyBorder="1" applyAlignment="1">
      <alignment horizontal="left" vertical="center" wrapText="1"/>
    </xf>
    <xf numFmtId="168" fontId="25" fillId="0" borderId="8" xfId="65" applyNumberFormat="1" applyFont="1" applyBorder="1" applyAlignment="1">
      <alignment horizontal="right" vertical="center" wrapText="1"/>
    </xf>
    <xf numFmtId="168" fontId="25" fillId="0" borderId="9" xfId="65" applyNumberFormat="1" applyFont="1" applyBorder="1" applyAlignment="1">
      <alignment horizontal="right" vertical="center" wrapText="1"/>
    </xf>
    <xf numFmtId="0" fontId="28" fillId="0" borderId="11" xfId="0" applyFont="1" applyBorder="1" applyAlignment="1">
      <alignment horizontal="left" vertical="center" wrapText="1"/>
    </xf>
    <xf numFmtId="168" fontId="25" fillId="0" borderId="11" xfId="65" applyNumberFormat="1" applyFont="1" applyBorder="1" applyAlignment="1">
      <alignment horizontal="right" vertical="center" wrapText="1"/>
    </xf>
    <xf numFmtId="0" fontId="29" fillId="0" borderId="0" xfId="0" applyFont="1" applyAlignment="1">
      <alignment/>
    </xf>
    <xf numFmtId="0" fontId="27" fillId="0" borderId="0" xfId="64" applyFont="1" applyAlignment="1">
      <alignment vertical="center"/>
    </xf>
    <xf numFmtId="0" fontId="28" fillId="0" borderId="0" xfId="0" applyFont="1" applyAlignment="1">
      <alignment horizontal="left" vertical="center"/>
    </xf>
    <xf numFmtId="0" fontId="28" fillId="11" borderId="12" xfId="0" applyFont="1" applyFill="1" applyBorder="1" applyAlignment="1">
      <alignment horizontal="left" vertical="center" wrapText="1"/>
    </xf>
    <xf numFmtId="168" fontId="25" fillId="11" borderId="12" xfId="65" applyNumberFormat="1" applyFont="1" applyFill="1" applyBorder="1" applyAlignment="1">
      <alignment horizontal="right" vertical="center" wrapText="1"/>
    </xf>
    <xf numFmtId="0" fontId="28" fillId="0" borderId="0" xfId="0" applyFont="1" applyAlignment="1">
      <alignment horizontal="left" vertical="center" wrapText="1"/>
    </xf>
    <xf numFmtId="168" fontId="25" fillId="0" borderId="0" xfId="65" applyNumberFormat="1" applyFont="1" applyAlignment="1">
      <alignment horizontal="right" vertical="center" wrapText="1"/>
    </xf>
    <xf numFmtId="0" fontId="25" fillId="0" borderId="0" xfId="0" applyFont="1" applyAlignment="1">
      <alignment vertical="center"/>
    </xf>
    <xf numFmtId="0" fontId="28" fillId="10" borderId="13" xfId="0" applyFont="1" applyFill="1" applyBorder="1" applyAlignment="1">
      <alignment horizontal="center" vertical="center" wrapText="1"/>
    </xf>
    <xf numFmtId="0" fontId="28" fillId="11" borderId="0" xfId="0" applyFont="1" applyFill="1" applyBorder="1" applyAlignment="1">
      <alignment horizontal="left" vertical="center" wrapText="1"/>
    </xf>
    <xf numFmtId="169" fontId="25" fillId="0" borderId="0" xfId="0" applyNumberFormat="1" applyFont="1" applyAlignment="1">
      <alignment vertical="center" wrapText="1"/>
    </xf>
    <xf numFmtId="0" fontId="28" fillId="10" borderId="14" xfId="0" applyFont="1" applyFill="1" applyBorder="1" applyAlignment="1">
      <alignment horizontal="center" vertical="center" wrapText="1"/>
    </xf>
    <xf numFmtId="0" fontId="28" fillId="0" borderId="0" xfId="0" applyFont="1" applyAlignment="1">
      <alignment vertical="center" wrapText="1"/>
    </xf>
    <xf numFmtId="168" fontId="25" fillId="11" borderId="15" xfId="65" applyNumberFormat="1" applyFont="1" applyFill="1" applyBorder="1" applyAlignment="1">
      <alignment horizontal="right" vertical="center" wrapText="1"/>
    </xf>
    <xf numFmtId="168" fontId="25" fillId="11" borderId="16" xfId="65" applyNumberFormat="1" applyFont="1" applyFill="1" applyBorder="1" applyAlignment="1">
      <alignment horizontal="right" vertical="center" wrapText="1"/>
    </xf>
    <xf numFmtId="168" fontId="25" fillId="11" borderId="17" xfId="65" applyNumberFormat="1" applyFont="1" applyFill="1" applyBorder="1" applyAlignment="1">
      <alignment horizontal="right" vertical="center" wrapText="1"/>
    </xf>
    <xf numFmtId="0" fontId="25" fillId="0" borderId="18" xfId="0" applyFont="1" applyBorder="1" applyAlignment="1">
      <alignment horizontal="center" vertical="center" wrapText="1"/>
    </xf>
    <xf numFmtId="168" fontId="25" fillId="0" borderId="19" xfId="65" applyNumberFormat="1" applyFont="1" applyBorder="1" applyAlignment="1">
      <alignment horizontal="right" vertical="center" wrapText="1"/>
    </xf>
    <xf numFmtId="168" fontId="25" fillId="0" borderId="20" xfId="65" applyNumberFormat="1" applyFont="1" applyBorder="1" applyAlignment="1">
      <alignment horizontal="right" vertical="center" wrapText="1"/>
    </xf>
    <xf numFmtId="0" fontId="25" fillId="0" borderId="21" xfId="0" applyFont="1" applyBorder="1" applyAlignment="1">
      <alignment vertical="center" wrapText="1"/>
    </xf>
    <xf numFmtId="0" fontId="25" fillId="0" borderId="22" xfId="0" applyFont="1" applyBorder="1" applyAlignment="1">
      <alignment vertical="center" wrapText="1"/>
    </xf>
    <xf numFmtId="0" fontId="25" fillId="0" borderId="23" xfId="0" applyFont="1" applyBorder="1" applyAlignment="1">
      <alignment vertical="center" wrapText="1"/>
    </xf>
    <xf numFmtId="168" fontId="25" fillId="0" borderId="23" xfId="65" applyNumberFormat="1" applyFont="1" applyBorder="1" applyAlignment="1">
      <alignment horizontal="right" vertical="center" wrapText="1"/>
    </xf>
    <xf numFmtId="167" fontId="25" fillId="0" borderId="24" xfId="65" applyNumberFormat="1" applyFont="1" applyBorder="1" applyAlignment="1">
      <alignment horizontal="right" vertical="center" wrapText="1"/>
    </xf>
    <xf numFmtId="168" fontId="25" fillId="0" borderId="25" xfId="65" applyNumberFormat="1" applyFont="1" applyBorder="1" applyAlignment="1">
      <alignment horizontal="right" vertical="center" wrapText="1"/>
    </xf>
    <xf numFmtId="168" fontId="25" fillId="0" borderId="26" xfId="65" applyNumberFormat="1" applyFont="1" applyBorder="1" applyAlignment="1">
      <alignment horizontal="right" vertical="center" wrapText="1"/>
    </xf>
    <xf numFmtId="0" fontId="25" fillId="0" borderId="27" xfId="0" applyFont="1" applyBorder="1" applyAlignment="1">
      <alignment vertical="center" wrapText="1"/>
    </xf>
    <xf numFmtId="0" fontId="25" fillId="0" borderId="28" xfId="0" applyFont="1" applyBorder="1" applyAlignment="1">
      <alignment vertical="center" wrapText="1"/>
    </xf>
    <xf numFmtId="0" fontId="25" fillId="0" borderId="29" xfId="0" applyFont="1" applyBorder="1" applyAlignment="1">
      <alignment vertical="center" wrapText="1"/>
    </xf>
    <xf numFmtId="168" fontId="25" fillId="0" borderId="29" xfId="65" applyNumberFormat="1" applyFont="1" applyBorder="1" applyAlignment="1">
      <alignment horizontal="right" vertical="center" wrapText="1"/>
    </xf>
    <xf numFmtId="167" fontId="25" fillId="0" borderId="30" xfId="65" applyNumberFormat="1" applyFont="1" applyBorder="1" applyAlignment="1">
      <alignment horizontal="right" vertical="center" wrapText="1"/>
    </xf>
    <xf numFmtId="0" fontId="25" fillId="0" borderId="31" xfId="0" applyFont="1" applyBorder="1" applyAlignment="1">
      <alignment vertical="center" wrapText="1"/>
    </xf>
    <xf numFmtId="0" fontId="25" fillId="0" borderId="32" xfId="0" applyFont="1" applyBorder="1" applyAlignment="1">
      <alignment vertical="center" wrapText="1"/>
    </xf>
    <xf numFmtId="0" fontId="25" fillId="0" borderId="33" xfId="0" applyFont="1" applyBorder="1" applyAlignment="1">
      <alignment vertical="center" wrapText="1"/>
    </xf>
    <xf numFmtId="168" fontId="25" fillId="0" borderId="33" xfId="65" applyNumberFormat="1" applyFont="1" applyBorder="1" applyAlignment="1">
      <alignment horizontal="right" vertical="center" wrapText="1"/>
    </xf>
    <xf numFmtId="167" fontId="25" fillId="0" borderId="34" xfId="65" applyNumberFormat="1" applyFont="1" applyBorder="1" applyAlignment="1">
      <alignment horizontal="right" vertical="center" wrapText="1"/>
    </xf>
    <xf numFmtId="168" fontId="25" fillId="0" borderId="35" xfId="65" applyNumberFormat="1" applyFont="1" applyBorder="1" applyAlignment="1">
      <alignment horizontal="right" vertical="center" wrapText="1"/>
    </xf>
    <xf numFmtId="168" fontId="25" fillId="0" borderId="36" xfId="65" applyNumberFormat="1" applyFont="1" applyBorder="1" applyAlignment="1">
      <alignment horizontal="right" vertical="center" wrapText="1"/>
    </xf>
    <xf numFmtId="0" fontId="28" fillId="10" borderId="37" xfId="0" applyFont="1" applyFill="1" applyBorder="1" applyAlignment="1">
      <alignment horizontal="center" vertical="center" wrapText="1"/>
    </xf>
    <xf numFmtId="0" fontId="28" fillId="10" borderId="38" xfId="0" applyFont="1" applyFill="1" applyBorder="1" applyAlignment="1">
      <alignment horizontal="center" vertical="center" wrapText="1"/>
    </xf>
    <xf numFmtId="168" fontId="25" fillId="11" borderId="39" xfId="65" applyNumberFormat="1" applyFont="1" applyFill="1" applyBorder="1" applyAlignment="1">
      <alignment horizontal="right" vertical="center" wrapText="1"/>
    </xf>
    <xf numFmtId="168" fontId="25" fillId="11" borderId="40" xfId="65" applyNumberFormat="1" applyFont="1" applyFill="1" applyBorder="1" applyAlignment="1">
      <alignment horizontal="right" vertical="center" wrapText="1"/>
    </xf>
    <xf numFmtId="168" fontId="25" fillId="11" borderId="41" xfId="65" applyNumberFormat="1" applyFont="1" applyFill="1" applyBorder="1" applyAlignment="1">
      <alignment horizontal="right" vertical="center" wrapText="1"/>
    </xf>
    <xf numFmtId="171" fontId="25" fillId="0" borderId="0" xfId="0" applyNumberFormat="1" applyFont="1" applyAlignment="1">
      <alignment vertical="center" wrapText="1"/>
    </xf>
    <xf numFmtId="168" fontId="25" fillId="0" borderId="42" xfId="65" applyNumberFormat="1" applyFont="1" applyBorder="1" applyAlignment="1">
      <alignment horizontal="right" vertical="center" wrapText="1"/>
    </xf>
    <xf numFmtId="168" fontId="25" fillId="0" borderId="43" xfId="65" applyNumberFormat="1" applyFont="1" applyBorder="1" applyAlignment="1">
      <alignment horizontal="right" vertical="center" wrapText="1"/>
    </xf>
    <xf numFmtId="1" fontId="25" fillId="0" borderId="0" xfId="0" applyNumberFormat="1" applyFont="1" applyAlignment="1">
      <alignment vertical="center" wrapText="1"/>
    </xf>
    <xf numFmtId="168" fontId="25" fillId="0" borderId="44" xfId="65" applyNumberFormat="1" applyFont="1" applyBorder="1" applyAlignment="1">
      <alignment horizontal="right" vertical="center" wrapText="1"/>
    </xf>
    <xf numFmtId="168" fontId="25" fillId="0" borderId="45" xfId="65" applyNumberFormat="1" applyFont="1" applyBorder="1" applyAlignment="1">
      <alignment horizontal="right" vertical="center" wrapText="1"/>
    </xf>
    <xf numFmtId="168" fontId="25" fillId="0" borderId="37" xfId="65" applyNumberFormat="1" applyFont="1" applyBorder="1" applyAlignment="1">
      <alignment horizontal="right" vertical="center" wrapText="1"/>
    </xf>
    <xf numFmtId="168" fontId="25" fillId="0" borderId="7" xfId="65" applyNumberFormat="1" applyFont="1" applyBorder="1" applyAlignment="1">
      <alignment horizontal="right" vertical="center" wrapText="1"/>
    </xf>
    <xf numFmtId="0" fontId="28" fillId="34" borderId="10" xfId="0" applyFont="1" applyFill="1" applyBorder="1" applyAlignment="1">
      <alignment horizontal="left" vertical="center" wrapText="1"/>
    </xf>
    <xf numFmtId="0" fontId="28" fillId="34" borderId="9" xfId="0" applyFont="1" applyFill="1" applyBorder="1" applyAlignment="1">
      <alignment horizontal="left" vertical="center" wrapText="1"/>
    </xf>
    <xf numFmtId="168" fontId="25" fillId="34" borderId="9" xfId="65" applyNumberFormat="1" applyFont="1" applyFill="1" applyBorder="1" applyAlignment="1">
      <alignment horizontal="right" vertical="center" wrapText="1"/>
    </xf>
    <xf numFmtId="0" fontId="1" fillId="0" borderId="0" xfId="0" applyFont="1" applyAlignment="1">
      <alignment horizontal="left" vertical="center"/>
    </xf>
    <xf numFmtId="0" fontId="25" fillId="0" borderId="0" xfId="0" applyFont="1" applyAlignment="1">
      <alignment/>
    </xf>
    <xf numFmtId="0" fontId="26" fillId="0" borderId="0" xfId="0" applyFont="1" applyAlignment="1">
      <alignment horizontal="left" vertical="center"/>
    </xf>
    <xf numFmtId="0" fontId="30" fillId="35" borderId="46" xfId="0" applyFont="1" applyFill="1" applyBorder="1" applyAlignment="1">
      <alignment horizontal="right" vertical="center"/>
    </xf>
    <xf numFmtId="0" fontId="26" fillId="36" borderId="46" xfId="0" applyFont="1" applyFill="1" applyBorder="1" applyAlignment="1">
      <alignment horizontal="left" vertical="center"/>
    </xf>
    <xf numFmtId="0" fontId="25" fillId="37" borderId="0" xfId="0" applyFont="1" applyFill="1" applyAlignment="1">
      <alignment/>
    </xf>
    <xf numFmtId="0" fontId="26" fillId="38" borderId="46" xfId="0" applyFont="1" applyFill="1" applyBorder="1" applyAlignment="1">
      <alignment horizontal="left" vertical="center"/>
    </xf>
    <xf numFmtId="3" fontId="1" fillId="0" borderId="0" xfId="0" applyNumberFormat="1" applyFont="1" applyAlignment="1">
      <alignment horizontal="right" vertical="center" shrinkToFit="1"/>
    </xf>
    <xf numFmtId="3" fontId="1" fillId="39" borderId="0" xfId="0" applyNumberFormat="1" applyFont="1" applyFill="1" applyAlignment="1">
      <alignment horizontal="right" vertical="center" shrinkToFit="1"/>
    </xf>
    <xf numFmtId="3" fontId="25" fillId="0" borderId="0" xfId="0" applyNumberFormat="1" applyFont="1" applyAlignment="1">
      <alignment vertical="center" wrapText="1"/>
    </xf>
    <xf numFmtId="168" fontId="25" fillId="34" borderId="10" xfId="65" applyNumberFormat="1" applyFont="1" applyFill="1" applyBorder="1" applyAlignment="1">
      <alignment horizontal="right" vertical="center" wrapText="1"/>
    </xf>
    <xf numFmtId="0" fontId="28" fillId="34" borderId="11" xfId="0" applyFont="1" applyFill="1" applyBorder="1" applyAlignment="1">
      <alignment horizontal="left" vertical="center" wrapText="1"/>
    </xf>
    <xf numFmtId="168" fontId="25" fillId="34" borderId="11" xfId="65" applyNumberFormat="1" applyFont="1" applyFill="1" applyBorder="1" applyAlignment="1">
      <alignment horizontal="right" vertical="center" wrapText="1"/>
    </xf>
    <xf numFmtId="0" fontId="28" fillId="34" borderId="0" xfId="0" applyFont="1" applyFill="1" applyAlignment="1">
      <alignment horizontal="left" vertical="center" wrapText="1"/>
    </xf>
    <xf numFmtId="168" fontId="25" fillId="34" borderId="0" xfId="65" applyNumberFormat="1" applyFont="1" applyFill="1" applyAlignment="1">
      <alignment horizontal="right" vertical="center" wrapText="1"/>
    </xf>
    <xf numFmtId="0" fontId="28" fillId="34" borderId="0" xfId="0" applyFont="1" applyFill="1" applyAlignment="1">
      <alignment horizontal="left" vertical="center"/>
    </xf>
    <xf numFmtId="167" fontId="25" fillId="34" borderId="10" xfId="65" applyNumberFormat="1" applyFont="1" applyFill="1" applyBorder="1" applyAlignment="1">
      <alignment horizontal="right" vertical="center" wrapText="1"/>
    </xf>
    <xf numFmtId="167" fontId="25" fillId="34" borderId="9" xfId="65" applyNumberFormat="1" applyFont="1" applyFill="1" applyBorder="1" applyAlignment="1">
      <alignment horizontal="right" vertical="center" wrapText="1"/>
    </xf>
    <xf numFmtId="167" fontId="25" fillId="34" borderId="11" xfId="65" applyNumberFormat="1" applyFont="1" applyFill="1" applyBorder="1" applyAlignment="1">
      <alignment horizontal="right" vertical="center" wrapText="1"/>
    </xf>
    <xf numFmtId="0" fontId="25" fillId="34" borderId="0" xfId="0" applyFont="1" applyFill="1" applyAlignment="1">
      <alignment vertical="center" wrapText="1"/>
    </xf>
    <xf numFmtId="0" fontId="25" fillId="34" borderId="0" xfId="0" applyFont="1" applyFill="1" applyAlignment="1">
      <alignment vertical="center"/>
    </xf>
    <xf numFmtId="172" fontId="25" fillId="34" borderId="0" xfId="0" applyNumberFormat="1" applyFont="1" applyFill="1" applyAlignment="1">
      <alignment vertical="center" wrapText="1"/>
    </xf>
    <xf numFmtId="173" fontId="1" fillId="0" borderId="0" xfId="0" applyNumberFormat="1" applyFont="1" applyAlignment="1">
      <alignment horizontal="right" vertical="center" shrinkToFit="1"/>
    </xf>
    <xf numFmtId="4" fontId="25" fillId="34" borderId="0" xfId="0" applyNumberFormat="1" applyFont="1" applyFill="1" applyAlignment="1">
      <alignment vertical="center" wrapText="1"/>
    </xf>
    <xf numFmtId="169" fontId="25" fillId="34" borderId="0" xfId="0" applyNumberFormat="1" applyFont="1" applyFill="1" applyAlignment="1">
      <alignment vertical="center" wrapText="1"/>
    </xf>
    <xf numFmtId="173" fontId="1" fillId="39" borderId="0" xfId="0" applyNumberFormat="1" applyFont="1" applyFill="1" applyAlignment="1">
      <alignment horizontal="right" vertical="center" shrinkToFit="1"/>
    </xf>
    <xf numFmtId="4" fontId="1" fillId="39" borderId="0" xfId="0" applyNumberFormat="1" applyFont="1" applyFill="1" applyAlignment="1">
      <alignment horizontal="right" vertical="center" shrinkToFit="1"/>
    </xf>
    <xf numFmtId="4" fontId="1" fillId="0" borderId="0" xfId="0" applyNumberFormat="1" applyFont="1" applyAlignment="1">
      <alignment horizontal="right" vertical="center" shrinkToFit="1"/>
    </xf>
    <xf numFmtId="4" fontId="25" fillId="40" borderId="0" xfId="0" applyNumberFormat="1" applyFont="1" applyFill="1" applyAlignment="1">
      <alignment vertical="center" wrapText="1"/>
    </xf>
    <xf numFmtId="0" fontId="28" fillId="34" borderId="0" xfId="0" applyFont="1" applyFill="1" applyAlignment="1">
      <alignment vertical="center"/>
    </xf>
    <xf numFmtId="3" fontId="25" fillId="34" borderId="0" xfId="0" applyNumberFormat="1" applyFont="1" applyFill="1" applyAlignment="1">
      <alignment vertical="center" wrapText="1"/>
    </xf>
    <xf numFmtId="3" fontId="1" fillId="40" borderId="0" xfId="0" applyNumberFormat="1" applyFont="1" applyFill="1" applyAlignment="1">
      <alignment horizontal="right" vertical="center" shrinkToFit="1"/>
    </xf>
    <xf numFmtId="9" fontId="25" fillId="34" borderId="0" xfId="0" applyNumberFormat="1" applyFont="1" applyFill="1" applyAlignment="1">
      <alignment vertical="center" wrapText="1"/>
    </xf>
    <xf numFmtId="172" fontId="25" fillId="0" borderId="0" xfId="0" applyNumberFormat="1" applyFont="1" applyAlignment="1">
      <alignment/>
    </xf>
    <xf numFmtId="173" fontId="25" fillId="0" borderId="0" xfId="0" applyNumberFormat="1" applyFont="1" applyAlignment="1">
      <alignment/>
    </xf>
    <xf numFmtId="4" fontId="25" fillId="0" borderId="0" xfId="0" applyNumberFormat="1" applyFont="1" applyAlignment="1">
      <alignment/>
    </xf>
    <xf numFmtId="0" fontId="20" fillId="0" borderId="0" xfId="0" applyFont="1" applyAlignment="1">
      <alignment horizontal="left" vertical="center"/>
    </xf>
    <xf numFmtId="0" fontId="0" fillId="0" borderId="0" xfId="0" applyAlignment="1">
      <alignment/>
    </xf>
    <xf numFmtId="0" fontId="31" fillId="0" borderId="0" xfId="0" applyFont="1" applyAlignment="1">
      <alignment horizontal="left" vertical="center"/>
    </xf>
    <xf numFmtId="0" fontId="32" fillId="35" borderId="46" xfId="0" applyFont="1" applyFill="1" applyBorder="1" applyAlignment="1">
      <alignment horizontal="right" vertical="center"/>
    </xf>
    <xf numFmtId="0" fontId="31" fillId="36" borderId="46" xfId="0" applyFont="1" applyFill="1" applyBorder="1" applyAlignment="1">
      <alignment horizontal="left" vertical="center"/>
    </xf>
    <xf numFmtId="0" fontId="0" fillId="37" borderId="0" xfId="0" applyFill="1" applyAlignment="1">
      <alignment/>
    </xf>
    <xf numFmtId="0" fontId="31" fillId="38" borderId="46" xfId="0" applyFont="1" applyFill="1" applyBorder="1" applyAlignment="1">
      <alignment horizontal="left" vertical="center"/>
    </xf>
    <xf numFmtId="3" fontId="20" fillId="39" borderId="0" xfId="0" applyNumberFormat="1" applyFont="1" applyFill="1" applyAlignment="1">
      <alignment horizontal="right" vertical="center" shrinkToFit="1"/>
    </xf>
    <xf numFmtId="3" fontId="20" fillId="0" borderId="0" xfId="0" applyNumberFormat="1" applyFont="1" applyAlignment="1">
      <alignment horizontal="right" vertical="center" shrinkToFit="1"/>
    </xf>
    <xf numFmtId="0" fontId="20" fillId="0" borderId="0" xfId="0" applyFont="1" applyAlignment="1">
      <alignment horizontal="left" vertical="center"/>
    </xf>
    <xf numFmtId="0" fontId="31" fillId="0" borderId="0" xfId="0" applyFont="1" applyAlignment="1">
      <alignment horizontal="left" vertical="center"/>
    </xf>
    <xf numFmtId="0" fontId="32" fillId="35" borderId="46" xfId="0" applyFont="1" applyFill="1" applyBorder="1" applyAlignment="1">
      <alignment horizontal="right" vertical="center"/>
    </xf>
    <xf numFmtId="0" fontId="32" fillId="35" borderId="46" xfId="0" applyFont="1" applyFill="1" applyBorder="1" applyAlignment="1">
      <alignment horizontal="left" vertical="center"/>
    </xf>
    <xf numFmtId="0" fontId="31" fillId="36" borderId="46" xfId="0" applyFont="1" applyFill="1" applyBorder="1" applyAlignment="1">
      <alignment horizontal="left" vertical="center"/>
    </xf>
    <xf numFmtId="0" fontId="31" fillId="38" borderId="46" xfId="0" applyFont="1" applyFill="1" applyBorder="1" applyAlignment="1">
      <alignment horizontal="left" vertical="center"/>
    </xf>
    <xf numFmtId="3" fontId="20" fillId="0" borderId="0" xfId="0" applyNumberFormat="1" applyFont="1" applyAlignment="1">
      <alignment horizontal="right" vertical="center" shrinkToFit="1"/>
    </xf>
    <xf numFmtId="3" fontId="20" fillId="39" borderId="0" xfId="0" applyNumberFormat="1" applyFont="1" applyFill="1" applyAlignment="1">
      <alignment horizontal="right" vertical="center" shrinkToFit="1"/>
    </xf>
    <xf numFmtId="168" fontId="25" fillId="0" borderId="19" xfId="65" applyNumberFormat="1" applyFont="1" applyFill="1" applyBorder="1" applyAlignment="1">
      <alignment horizontal="right" vertical="center" wrapText="1"/>
    </xf>
    <xf numFmtId="168" fontId="25" fillId="0" borderId="9" xfId="65" applyNumberFormat="1" applyFont="1" applyFill="1" applyBorder="1" applyAlignment="1">
      <alignment horizontal="right" vertical="center" wrapText="1"/>
    </xf>
    <xf numFmtId="168" fontId="25" fillId="0" borderId="8" xfId="65" applyNumberFormat="1" applyFont="1" applyFill="1" applyBorder="1" applyAlignment="1">
      <alignment horizontal="right" vertical="center" wrapText="1"/>
    </xf>
    <xf numFmtId="168" fontId="25" fillId="0" borderId="25" xfId="65" applyNumberFormat="1" applyFont="1" applyFill="1" applyBorder="1" applyAlignment="1">
      <alignment horizontal="right" vertical="center" wrapText="1"/>
    </xf>
    <xf numFmtId="168" fontId="25" fillId="0" borderId="0" xfId="0" applyNumberFormat="1" applyFont="1" applyAlignment="1">
      <alignment vertical="center" wrapText="1"/>
    </xf>
    <xf numFmtId="0" fontId="28" fillId="10" borderId="10" xfId="0" applyFont="1" applyFill="1" applyBorder="1" applyAlignment="1">
      <alignment horizontal="center" vertical="center" wrapText="1"/>
    </xf>
    <xf numFmtId="0" fontId="28" fillId="10" borderId="47" xfId="0" applyFont="1" applyFill="1" applyBorder="1" applyAlignment="1">
      <alignment horizontal="center" vertical="center" wrapText="1"/>
    </xf>
    <xf numFmtId="0" fontId="28" fillId="10" borderId="35" xfId="0" applyFont="1" applyFill="1" applyBorder="1" applyAlignment="1">
      <alignment horizontal="center" vertical="center" wrapText="1"/>
    </xf>
    <xf numFmtId="0" fontId="28" fillId="10" borderId="11" xfId="0" applyFont="1" applyFill="1" applyBorder="1" applyAlignment="1">
      <alignment horizontal="center" vertical="center" wrapText="1"/>
    </xf>
    <xf numFmtId="0" fontId="28" fillId="10" borderId="12" xfId="0" applyFont="1" applyFill="1" applyBorder="1" applyAlignment="1">
      <alignment horizontal="center" vertical="center" wrapText="1"/>
    </xf>
    <xf numFmtId="0" fontId="28" fillId="10" borderId="16" xfId="0" applyFont="1" applyFill="1" applyBorder="1" applyAlignment="1">
      <alignment horizontal="center" vertical="center" wrapText="1"/>
    </xf>
    <xf numFmtId="0" fontId="30" fillId="35" borderId="46" xfId="0" applyFont="1" applyFill="1" applyBorder="1" applyAlignment="1">
      <alignment horizontal="left" vertical="center"/>
    </xf>
    <xf numFmtId="0" fontId="30" fillId="35" borderId="46" xfId="0" applyFont="1" applyFill="1" applyBorder="1" applyAlignment="1">
      <alignment horizontal="center" vertical="center"/>
    </xf>
    <xf numFmtId="0" fontId="32" fillId="35" borderId="46" xfId="0" applyFont="1" applyFill="1" applyBorder="1" applyAlignment="1">
      <alignment horizontal="left" vertical="center"/>
    </xf>
    <xf numFmtId="0" fontId="32" fillId="35" borderId="46" xfId="0" applyFont="1" applyFill="1" applyBorder="1" applyAlignment="1">
      <alignment horizontal="center" vertical="center"/>
    </xf>
    <xf numFmtId="172" fontId="20" fillId="0" borderId="0" xfId="0" applyNumberFormat="1" applyFont="1" applyAlignment="1">
      <alignment horizontal="right" vertical="center" shrinkToFit="1"/>
    </xf>
    <xf numFmtId="172" fontId="20" fillId="40" borderId="0" xfId="0" applyNumberFormat="1" applyFont="1" applyFill="1" applyAlignment="1">
      <alignment horizontal="right" vertical="center" shrinkToFit="1"/>
    </xf>
    <xf numFmtId="167" fontId="25" fillId="0" borderId="43" xfId="65" applyNumberFormat="1" applyFont="1" applyBorder="1" applyAlignment="1">
      <alignment horizontal="right" vertical="center" wrapText="1"/>
    </xf>
    <xf numFmtId="167" fontId="25" fillId="40" borderId="43" xfId="65" applyNumberFormat="1" applyFont="1" applyFill="1" applyBorder="1" applyAlignment="1">
      <alignment horizontal="right" vertical="center" wrapText="1"/>
    </xf>
    <xf numFmtId="169" fontId="25" fillId="0" borderId="0" xfId="0" applyNumberFormat="1" applyFont="1" applyAlignment="1">
      <alignment horizontal="right" vertical="center"/>
    </xf>
    <xf numFmtId="169" fontId="25" fillId="34" borderId="0" xfId="0" applyNumberFormat="1" applyFont="1" applyFill="1" applyAlignment="1">
      <alignment vertical="center"/>
    </xf>
    <xf numFmtId="0" fontId="30" fillId="17" borderId="46" xfId="0" applyFont="1" applyFill="1" applyBorder="1" applyAlignment="1">
      <alignment horizontal="center" vertical="center"/>
    </xf>
    <xf numFmtId="0" fontId="30" fillId="17" borderId="46" xfId="0" applyFont="1" applyFill="1" applyBorder="1" applyAlignment="1">
      <alignment horizontal="left" vertical="center"/>
    </xf>
    <xf numFmtId="172" fontId="1" fillId="39" borderId="0" xfId="0" applyNumberFormat="1" applyFont="1" applyFill="1" applyAlignment="1">
      <alignment horizontal="right" vertical="center" shrinkToFit="1"/>
    </xf>
    <xf numFmtId="172" fontId="1" fillId="40" borderId="0" xfId="0" applyNumberFormat="1" applyFont="1" applyFill="1" applyAlignment="1">
      <alignment horizontal="right" vertical="center" shrinkToFit="1"/>
    </xf>
    <xf numFmtId="172" fontId="1" fillId="34" borderId="0" xfId="0" applyNumberFormat="1" applyFont="1" applyFill="1" applyAlignment="1">
      <alignment horizontal="right" vertical="center" shrinkToFit="1"/>
    </xf>
    <xf numFmtId="169" fontId="25" fillId="40" borderId="0" xfId="0" applyNumberFormat="1" applyFont="1" applyFill="1" applyAlignment="1">
      <alignment vertical="center"/>
    </xf>
    <xf numFmtId="172" fontId="25" fillId="34" borderId="0" xfId="0" applyNumberFormat="1" applyFont="1" applyFill="1" applyAlignment="1">
      <alignment vertical="center"/>
    </xf>
    <xf numFmtId="0" fontId="25" fillId="34" borderId="0" xfId="0" applyNumberFormat="1" applyFont="1" applyFill="1" applyAlignment="1">
      <alignment vertical="center" wrapText="1"/>
    </xf>
    <xf numFmtId="0" fontId="25" fillId="34" borderId="0" xfId="0" applyFont="1" applyFill="1" applyAlignment="1">
      <alignment vertical="center" wrapText="1"/>
    </xf>
    <xf numFmtId="170" fontId="1" fillId="0" borderId="10" xfId="65" applyNumberFormat="1" applyFont="1" applyBorder="1" applyAlignment="1">
      <alignment horizontal="right" vertical="center" wrapText="1"/>
    </xf>
    <xf numFmtId="170" fontId="1" fillId="0" borderId="9" xfId="65" applyNumberFormat="1" applyFont="1" applyBorder="1" applyAlignment="1">
      <alignment horizontal="right" vertical="center" wrapText="1"/>
    </xf>
    <xf numFmtId="170" fontId="1" fillId="0" borderId="11" xfId="65" applyNumberFormat="1" applyFont="1" applyBorder="1" applyAlignment="1">
      <alignment horizontal="right" vertical="center" wrapText="1"/>
    </xf>
    <xf numFmtId="170" fontId="25" fillId="0" borderId="9" xfId="65" applyNumberFormat="1" applyFont="1" applyBorder="1" applyAlignment="1">
      <alignment horizontal="right" vertical="center" wrapText="1"/>
    </xf>
    <xf numFmtId="170" fontId="25" fillId="0" borderId="8" xfId="65" applyNumberFormat="1" applyFont="1" applyBorder="1" applyAlignment="1">
      <alignment horizontal="right" vertical="center" wrapText="1"/>
    </xf>
    <xf numFmtId="167" fontId="25" fillId="34" borderId="0" xfId="0" applyNumberFormat="1" applyFont="1" applyFill="1" applyAlignment="1">
      <alignment vertical="center"/>
    </xf>
    <xf numFmtId="0" fontId="25" fillId="34" borderId="0" xfId="0" applyFont="1" applyFill="1" applyAlignment="1">
      <alignment vertical="center"/>
    </xf>
    <xf numFmtId="0" fontId="0" fillId="34" borderId="0" xfId="0" applyNumberFormat="1" applyFill="1" applyAlignment="1">
      <alignment vertical="center" wrapText="1"/>
    </xf>
    <xf numFmtId="0" fontId="0" fillId="34" borderId="0" xfId="0" applyNumberFormat="1" applyFill="1" applyAlignment="1">
      <alignment vertical="center"/>
    </xf>
    <xf numFmtId="0" fontId="0" fillId="34" borderId="0" xfId="0" applyFill="1" applyAlignment="1">
      <alignment vertical="center" wrapText="1"/>
    </xf>
    <xf numFmtId="0" fontId="0" fillId="34" borderId="0" xfId="0" applyFill="1" applyAlignment="1">
      <alignment vertical="center"/>
    </xf>
    <xf numFmtId="0" fontId="21" fillId="0" borderId="0" xfId="64" applyNumberFormat="1" applyAlignment="1">
      <alignment vertical="center"/>
    </xf>
    <xf numFmtId="0" fontId="25" fillId="11" borderId="0" xfId="0" applyFont="1" applyFill="1" applyAlignment="1">
      <alignment vertical="center" wrapText="1"/>
    </xf>
    <xf numFmtId="172" fontId="25" fillId="11" borderId="0" xfId="0" applyNumberFormat="1" applyFont="1" applyFill="1" applyAlignment="1">
      <alignment vertical="center" wrapText="1"/>
    </xf>
    <xf numFmtId="4" fontId="25" fillId="11" borderId="0" xfId="0" applyNumberFormat="1" applyFont="1" applyFill="1" applyAlignment="1">
      <alignment vertical="center" wrapText="1"/>
    </xf>
    <xf numFmtId="0" fontId="28" fillId="11" borderId="0" xfId="0" applyFont="1" applyFill="1" applyAlignment="1">
      <alignment vertical="center" wrapText="1"/>
    </xf>
    <xf numFmtId="4" fontId="28" fillId="11" borderId="0" xfId="0" applyNumberFormat="1" applyFont="1" applyFill="1" applyAlignment="1">
      <alignment vertical="center" wrapText="1"/>
    </xf>
    <xf numFmtId="4" fontId="25" fillId="11" borderId="48" xfId="0" applyNumberFormat="1" applyFont="1" applyFill="1" applyBorder="1" applyAlignment="1">
      <alignment vertical="center" wrapText="1"/>
    </xf>
    <xf numFmtId="169" fontId="25" fillId="11" borderId="0" xfId="0" applyNumberFormat="1" applyFont="1" applyFill="1" applyAlignment="1">
      <alignment vertical="center" wrapText="1"/>
    </xf>
    <xf numFmtId="2" fontId="25" fillId="11" borderId="0" xfId="0" applyNumberFormat="1" applyFont="1" applyFill="1" applyAlignment="1">
      <alignment vertical="center" wrapText="1"/>
    </xf>
    <xf numFmtId="0" fontId="33" fillId="34" borderId="0" xfId="0" applyFont="1" applyFill="1" applyAlignment="1">
      <alignment horizontal="left" vertical="center" wrapText="1"/>
    </xf>
    <xf numFmtId="168" fontId="34" fillId="34" borderId="0" xfId="65" applyNumberFormat="1" applyFont="1" applyFill="1" applyAlignment="1">
      <alignment horizontal="right" vertical="center" wrapText="1"/>
    </xf>
    <xf numFmtId="167" fontId="34" fillId="34" borderId="0" xfId="65" applyNumberFormat="1" applyFont="1" applyFill="1" applyAlignment="1">
      <alignment horizontal="right" vertical="center" wrapText="1"/>
    </xf>
    <xf numFmtId="170" fontId="34" fillId="34" borderId="0" xfId="65" applyNumberFormat="1" applyFont="1" applyFill="1" applyAlignment="1">
      <alignment horizontal="right" vertical="center" wrapText="1"/>
    </xf>
    <xf numFmtId="0" fontId="34" fillId="34" borderId="0" xfId="0" applyFont="1" applyFill="1" applyAlignment="1">
      <alignment vertical="center"/>
    </xf>
    <xf numFmtId="169" fontId="34" fillId="34" borderId="0" xfId="0" applyNumberFormat="1" applyFont="1" applyFill="1" applyAlignment="1">
      <alignment vertical="center"/>
    </xf>
    <xf numFmtId="174" fontId="34" fillId="34" borderId="0" xfId="0" applyNumberFormat="1" applyFont="1" applyFill="1" applyAlignment="1">
      <alignment vertical="center"/>
    </xf>
    <xf numFmtId="3" fontId="25" fillId="34" borderId="0" xfId="0" applyNumberFormat="1" applyFont="1" applyFill="1" applyAlignment="1">
      <alignment vertical="center"/>
    </xf>
    <xf numFmtId="0" fontId="25" fillId="34" borderId="0" xfId="0" applyNumberFormat="1" applyFont="1" applyFill="1" applyAlignment="1">
      <alignment vertical="center"/>
    </xf>
    <xf numFmtId="0" fontId="28" fillId="10" borderId="12" xfId="0" applyNumberFormat="1" applyFont="1" applyFill="1" applyBorder="1" applyAlignment="1">
      <alignment horizontal="center" vertical="center"/>
    </xf>
    <xf numFmtId="0" fontId="28" fillId="11" borderId="12" xfId="0" applyNumberFormat="1" applyFont="1" applyFill="1" applyBorder="1" applyAlignment="1">
      <alignment horizontal="left" vertical="center"/>
    </xf>
    <xf numFmtId="0" fontId="28" fillId="34" borderId="10" xfId="0" applyNumberFormat="1" applyFont="1" applyFill="1" applyBorder="1" applyAlignment="1">
      <alignment horizontal="left" vertical="center"/>
    </xf>
    <xf numFmtId="0" fontId="28" fillId="34" borderId="9" xfId="0" applyNumberFormat="1" applyFont="1" applyFill="1" applyBorder="1" applyAlignment="1">
      <alignment horizontal="left" vertical="center"/>
    </xf>
    <xf numFmtId="0" fontId="28" fillId="34" borderId="38" xfId="0" applyNumberFormat="1" applyFont="1" applyFill="1" applyBorder="1" applyAlignment="1">
      <alignment horizontal="left" vertical="center"/>
    </xf>
    <xf numFmtId="0" fontId="28" fillId="34" borderId="11" xfId="0" applyNumberFormat="1" applyFont="1" applyFill="1" applyBorder="1" applyAlignment="1">
      <alignment horizontal="left" vertical="center"/>
    </xf>
    <xf numFmtId="0" fontId="28" fillId="34" borderId="0" xfId="0" applyNumberFormat="1" applyFont="1" applyFill="1" applyAlignment="1">
      <alignment horizontal="left" vertical="center"/>
    </xf>
    <xf numFmtId="0" fontId="25" fillId="34" borderId="0" xfId="65" applyNumberFormat="1" applyFont="1" applyFill="1" applyAlignment="1">
      <alignment horizontal="right" vertical="center"/>
    </xf>
    <xf numFmtId="0" fontId="28" fillId="34" borderId="0" xfId="0" applyNumberFormat="1" applyFont="1" applyFill="1" applyAlignment="1">
      <alignment vertical="center"/>
    </xf>
    <xf numFmtId="3" fontId="25" fillId="11" borderId="12" xfId="65" applyNumberFormat="1" applyFont="1" applyFill="1" applyBorder="1" applyAlignment="1">
      <alignment horizontal="right" vertical="center"/>
    </xf>
    <xf numFmtId="3" fontId="25" fillId="34" borderId="10" xfId="65" applyNumberFormat="1" applyFont="1" applyFill="1" applyBorder="1" applyAlignment="1">
      <alignment horizontal="right" vertical="center"/>
    </xf>
    <xf numFmtId="3" fontId="25" fillId="34" borderId="9" xfId="65" applyNumberFormat="1" applyFont="1" applyFill="1" applyBorder="1" applyAlignment="1">
      <alignment horizontal="right" vertical="center"/>
    </xf>
    <xf numFmtId="3" fontId="25" fillId="34" borderId="38" xfId="65" applyNumberFormat="1" applyFont="1" applyFill="1" applyBorder="1" applyAlignment="1">
      <alignment horizontal="right" vertical="center"/>
    </xf>
    <xf numFmtId="3" fontId="25" fillId="34" borderId="11" xfId="65" applyNumberFormat="1" applyFont="1" applyFill="1" applyBorder="1" applyAlignment="1">
      <alignment horizontal="right" vertical="center"/>
    </xf>
    <xf numFmtId="169" fontId="25" fillId="34" borderId="10" xfId="65" applyNumberFormat="1" applyFont="1" applyFill="1" applyBorder="1" applyAlignment="1">
      <alignment horizontal="right" vertical="center"/>
    </xf>
    <xf numFmtId="169" fontId="25" fillId="34" borderId="9" xfId="65" applyNumberFormat="1" applyFont="1" applyFill="1" applyBorder="1" applyAlignment="1">
      <alignment horizontal="right" vertical="center"/>
    </xf>
    <xf numFmtId="169" fontId="25" fillId="34" borderId="38" xfId="65" applyNumberFormat="1" applyFont="1" applyFill="1" applyBorder="1" applyAlignment="1">
      <alignment horizontal="right" vertical="center"/>
    </xf>
    <xf numFmtId="169" fontId="25" fillId="34" borderId="11" xfId="65" applyNumberFormat="1" applyFont="1" applyFill="1" applyBorder="1" applyAlignment="1">
      <alignment horizontal="right" vertical="center"/>
    </xf>
    <xf numFmtId="0" fontId="35" fillId="34" borderId="0" xfId="0" applyNumberFormat="1" applyFont="1" applyFill="1" applyAlignment="1">
      <alignment vertical="center"/>
    </xf>
    <xf numFmtId="0" fontId="21" fillId="0" borderId="0" xfId="64" applyNumberFormat="1" applyAlignment="1">
      <alignment horizontal="left" vertical="center"/>
    </xf>
    <xf numFmtId="0" fontId="27" fillId="0" borderId="0" xfId="64" applyNumberFormat="1" applyFont="1" applyAlignment="1">
      <alignment horizontal="left" vertical="center"/>
    </xf>
    <xf numFmtId="0" fontId="26" fillId="0" borderId="0" xfId="27" applyFont="1" applyAlignment="1">
      <alignment horizontal="center" vertical="center"/>
    </xf>
    <xf numFmtId="0" fontId="21" fillId="0" borderId="0" xfId="64" applyAlignment="1">
      <alignment vertical="center" wrapText="1"/>
    </xf>
    <xf numFmtId="0" fontId="25" fillId="0" borderId="0" xfId="0" applyFont="1" applyAlignment="1">
      <alignment horizontal="center" vertical="center"/>
    </xf>
    <xf numFmtId="0" fontId="25" fillId="34" borderId="16" xfId="0" applyNumberFormat="1" applyFont="1" applyFill="1" applyBorder="1" applyAlignment="1">
      <alignment horizontal="center" vertical="center"/>
    </xf>
    <xf numFmtId="0" fontId="25" fillId="34" borderId="16" xfId="0" applyFont="1" applyFill="1" applyBorder="1" applyAlignment="1">
      <alignment horizontal="center" vertical="center" wrapText="1"/>
    </xf>
    <xf numFmtId="0" fontId="25" fillId="34" borderId="0" xfId="0" applyFont="1" applyFill="1" applyAlignment="1">
      <alignment vertical="center"/>
    </xf>
    <xf numFmtId="0" fontId="25" fillId="0" borderId="0" xfId="0" applyFont="1" applyAlignment="1">
      <alignment vertical="center"/>
    </xf>
    <xf numFmtId="0" fontId="30" fillId="35" borderId="46" xfId="0" applyFont="1" applyFill="1" applyBorder="1" applyAlignment="1">
      <alignment horizontal="left" vertical="center"/>
    </xf>
    <xf numFmtId="0" fontId="30" fillId="35" borderId="46" xfId="0" applyFont="1" applyFill="1" applyBorder="1" applyAlignment="1">
      <alignment horizontal="center" vertical="center"/>
    </xf>
    <xf numFmtId="0" fontId="32" fillId="35" borderId="46" xfId="0" applyFont="1" applyFill="1" applyBorder="1" applyAlignment="1">
      <alignment horizontal="center" vertical="center"/>
    </xf>
    <xf numFmtId="0" fontId="28" fillId="10" borderId="35" xfId="0" applyFont="1" applyFill="1" applyBorder="1" applyAlignment="1">
      <alignment horizontal="center" vertical="center" wrapText="1"/>
    </xf>
    <xf numFmtId="0" fontId="28" fillId="10" borderId="11" xfId="0" applyFont="1" applyFill="1" applyBorder="1" applyAlignment="1">
      <alignment horizontal="center" vertical="center" wrapText="1"/>
    </xf>
    <xf numFmtId="0" fontId="28" fillId="10" borderId="36" xfId="0" applyFont="1" applyFill="1" applyBorder="1" applyAlignment="1">
      <alignment horizontal="center" vertical="center" wrapText="1"/>
    </xf>
    <xf numFmtId="0" fontId="28" fillId="10" borderId="12" xfId="0" applyFont="1" applyFill="1" applyBorder="1" applyAlignment="1">
      <alignment horizontal="center" vertical="center" wrapText="1"/>
    </xf>
    <xf numFmtId="0" fontId="28" fillId="10" borderId="16" xfId="0" applyFont="1" applyFill="1" applyBorder="1" applyAlignment="1">
      <alignment horizontal="center" vertical="center" wrapText="1"/>
    </xf>
    <xf numFmtId="0" fontId="28" fillId="10" borderId="47" xfId="0" applyFont="1" applyFill="1" applyBorder="1" applyAlignment="1">
      <alignment horizontal="center" vertical="center" wrapText="1"/>
    </xf>
    <xf numFmtId="0" fontId="28" fillId="10" borderId="10" xfId="0" applyFont="1" applyFill="1" applyBorder="1" applyAlignment="1">
      <alignment horizontal="center" vertical="center" wrapText="1"/>
    </xf>
  </cellXfs>
  <cellStyles count="54">
    <cellStyle name="Normal" xfId="0"/>
    <cellStyle name="Percent" xfId="15"/>
    <cellStyle name="Currency" xfId="16"/>
    <cellStyle name="Currency [0]" xfId="17"/>
    <cellStyle name="Comma" xfId="18"/>
    <cellStyle name="Comma [0]" xfId="19"/>
    <cellStyle name="Followed Hyperlink" xfId="20"/>
    <cellStyle name="Heading 1" xfId="21"/>
    <cellStyle name="Heading 2" xfId="22"/>
    <cellStyle name="Heading 3" xfId="23"/>
    <cellStyle name="Heading 4" xfId="24"/>
    <cellStyle name="Hyperlink" xfId="25"/>
    <cellStyle name="Note" xfId="26"/>
    <cellStyle name="Title" xfId="27"/>
    <cellStyle name="Good" xfId="28"/>
    <cellStyle name="Bad" xfId="29"/>
    <cellStyle name="Neutral" xfId="30"/>
    <cellStyle name="Input" xfId="31"/>
    <cellStyle name="Output" xfId="32"/>
    <cellStyle name="Calculation" xfId="33"/>
    <cellStyle name="Linked Cell" xfId="34"/>
    <cellStyle name="Check Cell" xfId="35"/>
    <cellStyle name="Warning Text"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Banner" xfId="63"/>
    <cellStyle name="Hyperlink" xfId="64"/>
    <cellStyle name="NumberCellStyle" xfId="65"/>
    <cellStyle name="Normal 2" xfId="66"/>
    <cellStyle name="Normal 3" xfId="67"/>
  </cellStyles>
  <dxfs count="2">
    <dxf>
      <font>
        <b/>
        <i val="0"/>
      </font>
      <fill>
        <patternFill>
          <bgColor theme="0" tint="-0.149959996342659"/>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ill>
        <patternFill patternType="none"/>
      </fill>
      <border>
        <left style="thin">
          <color theme="0" tint="-0.4999699890613556"/>
        </left>
        <right style="thin">
          <color theme="0" tint="-0.4999699890613556"/>
        </right>
        <top style="thin">
          <color theme="0" tint="-0.4999699890613556"/>
        </top>
        <bottom style="thin">
          <color theme="0" tint="-0.4999699890613556"/>
        </bottom>
        <vertical style="dashed">
          <color theme="0" tint="-0.4999699890613556"/>
        </vertical>
        <horizontal style="dashed">
          <color theme="0" tint="-0.4999699890613556"/>
        </horizontal>
      </border>
    </dxf>
  </dxfs>
  <tableStyles count="1" defaultTableStyle="TableStyleMedium2" defaultPivotStyle="PivotStyleLight16">
    <tableStyle name="Table Style 1"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customXml" Target="../customXml/item1.xml" /><Relationship Id="rId32" Type="http://schemas.openxmlformats.org/officeDocument/2006/relationships/customXml" Target="../customXml/item2.xml" /><Relationship Id="rId33" Type="http://schemas.openxmlformats.org/officeDocument/2006/relationships/customXml" Target="../customXml/item3.xml" /><Relationship Id="rId34" Type="http://schemas.openxmlformats.org/officeDocument/2006/relationships/customXml" Target="../customXml/item4.xml" /><Relationship Id="rId3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Farms managing fruit orchards</a:t>
            </a:r>
          </a:p>
        </c:rich>
      </c:tx>
      <c:layout>
        <c:manualLayout>
          <c:xMode val="edge"/>
          <c:yMode val="edge"/>
          <c:x val="0.239"/>
          <c:y val="0.125"/>
        </c:manualLayout>
      </c:layout>
      <c:overlay val="0"/>
      <c:spPr>
        <a:noFill/>
        <a:ln>
          <a:noFill/>
        </a:ln>
      </c:spPr>
    </c:title>
    <c:plotArea>
      <c:layout>
        <c:manualLayout>
          <c:layoutTarget val="inner"/>
          <c:xMode val="edge"/>
          <c:yMode val="edge"/>
          <c:x val="0.25675"/>
          <c:y val="0.266"/>
          <c:w val="0.49375"/>
          <c:h val="0.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BEE3B1"/>
              </a:solidFill>
              <a:ln w="19050">
                <a:solidFill>
                  <a:schemeClr val="bg1"/>
                </a:solidFill>
              </a:ln>
            </c:spPr>
          </c:dPt>
          <c:dPt>
            <c:idx val="1"/>
            <c:spPr>
              <a:solidFill>
                <a:schemeClr val="accent1"/>
              </a:solidFill>
              <a:ln w="19050">
                <a:solidFill>
                  <a:schemeClr val="bg1"/>
                </a:solidFill>
              </a:ln>
            </c:spPr>
          </c:dPt>
          <c:dPt>
            <c:idx val="2"/>
            <c:spPr>
              <a:solidFill>
                <a:schemeClr val="accent3"/>
              </a:solidFill>
              <a:ln w="19050">
                <a:solidFill>
                  <a:schemeClr val="bg1"/>
                </a:solidFill>
              </a:ln>
            </c:spPr>
          </c:dPt>
          <c:dPt>
            <c:idx val="3"/>
            <c:spPr>
              <a:solidFill>
                <a:schemeClr val="accent4">
                  <a:lumMod val="60000"/>
                  <a:lumOff val="40000"/>
                </a:schemeClr>
              </a:solidFill>
              <a:ln w="19050">
                <a:solidFill>
                  <a:schemeClr val="bg1"/>
                </a:solidFill>
              </a:ln>
            </c:spPr>
          </c:dPt>
          <c:dPt>
            <c:idx val="4"/>
            <c:spPr>
              <a:solidFill>
                <a:schemeClr val="accent6"/>
              </a:solidFill>
              <a:ln w="19050">
                <a:solidFill>
                  <a:schemeClr val="bg1"/>
                </a:solidFill>
              </a:ln>
            </c:spPr>
          </c:dPt>
          <c:dPt>
            <c:idx val="5"/>
            <c:spPr>
              <a:solidFill>
                <a:schemeClr val="accent3">
                  <a:lumMod val="60000"/>
                  <a:lumOff val="40000"/>
                </a:schemeClr>
              </a:solidFill>
              <a:ln w="19050">
                <a:solidFill>
                  <a:schemeClr val="bg1"/>
                </a:solidFill>
              </a:ln>
            </c:spPr>
          </c:dPt>
          <c:dPt>
            <c:idx val="6"/>
            <c:spPr>
              <a:solidFill>
                <a:schemeClr val="accent1">
                  <a:lumMod val="50000"/>
                </a:schemeClr>
              </a:solidFill>
              <a:ln w="19050">
                <a:solidFill>
                  <a:schemeClr val="bg1"/>
                </a:solidFill>
              </a:ln>
            </c:spPr>
          </c:dPt>
          <c:dLbls>
            <c:dLbl>
              <c:idx val="0"/>
              <c:layout>
                <c:manualLayout>
                  <c:x val="0.03875"/>
                  <c:y val="0.0585"/>
                </c:manualLayout>
              </c:layout>
              <c:dLblPos val="bestFit"/>
              <c:showLegendKey val="0"/>
              <c:showVal val="0"/>
              <c:showBubbleSize val="0"/>
              <c:showCatName val="1"/>
              <c:showSerName val="0"/>
              <c:showPercent val="1"/>
              <c:separator>
</c:separator>
            </c:dLbl>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'F1new'!$B$21:$B$27</c:f>
              <c:strCache/>
            </c:strRef>
          </c:cat>
          <c:val>
            <c:numRef>
              <c:f>'F1new'!$C$21:$C$27</c:f>
              <c:numCache/>
            </c:numRef>
          </c:val>
        </c:ser>
      </c:pieChart>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Extra-EU trade in fruit, by main fruit groups</a:t>
            </a:r>
            <a:r>
              <a:rPr lang="en-US" cap="none" sz="1600" b="0" u="none" baseline="0">
                <a:solidFill>
                  <a:srgbClr val="000000"/>
                </a:solidFill>
                <a:latin typeface="Arial"/>
                <a:ea typeface="Arial"/>
                <a:cs typeface="Arial"/>
              </a:rPr>
              <a:t>
(€ billion, EU, 2022)</a:t>
            </a:r>
          </a:p>
        </c:rich>
      </c:tx>
      <c:layout>
        <c:manualLayout>
          <c:xMode val="edge"/>
          <c:yMode val="edge"/>
          <c:x val="0.00525"/>
          <c:y val="0.008"/>
        </c:manualLayout>
      </c:layout>
      <c:overlay val="0"/>
      <c:spPr>
        <a:noFill/>
        <a:ln>
          <a:noFill/>
        </a:ln>
      </c:spPr>
    </c:title>
    <c:plotArea>
      <c:layout>
        <c:manualLayout>
          <c:xMode val="edge"/>
          <c:yMode val="edge"/>
          <c:x val="0.01475"/>
          <c:y val="0.119"/>
          <c:w val="0.97075"/>
          <c:h val="0.71475"/>
        </c:manualLayout>
      </c:layout>
      <c:barChart>
        <c:barDir val="col"/>
        <c:grouping val="clustered"/>
        <c:varyColors val="0"/>
        <c:ser>
          <c:idx val="1"/>
          <c:order val="0"/>
          <c:tx>
            <c:strRef>
              <c:f>'F8^F9 new'!$D$8</c:f>
              <c:strCache>
                <c:ptCount val="1"/>
                <c:pt idx="0">
                  <c:v>Exports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'F8^F9 new'!$B$9:$B$16</c:f>
              <c:strCache/>
            </c:strRef>
          </c:cat>
          <c:val>
            <c:numRef>
              <c:f>'F8^F9 new'!$D$9:$D$16</c:f>
              <c:numCache/>
            </c:numRef>
          </c:val>
        </c:ser>
        <c:ser>
          <c:idx val="0"/>
          <c:order val="1"/>
          <c:tx>
            <c:strRef>
              <c:f>'F8^F9 new'!$C$8</c:f>
              <c:strCache>
                <c:ptCount val="1"/>
                <c:pt idx="0">
                  <c:v>Imports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'F8^F9 new'!$B$9:$B$16</c:f>
              <c:strCache/>
            </c:strRef>
          </c:cat>
          <c:val>
            <c:numRef>
              <c:f>'F8^F9 new'!$C$9:$C$16</c:f>
              <c:numCache/>
            </c:numRef>
          </c:val>
        </c:ser>
        <c:overlap val="-27"/>
        <c:gapWidth val="75"/>
        <c:axId val="50367694"/>
        <c:axId val="50656063"/>
      </c:barChart>
      <c:catAx>
        <c:axId val="50367694"/>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50656063"/>
        <c:crosses val="autoZero"/>
        <c:auto val="1"/>
        <c:lblOffset val="100"/>
        <c:noMultiLvlLbl val="0"/>
      </c:catAx>
      <c:valAx>
        <c:axId val="50656063"/>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0367694"/>
        <c:crosses val="autoZero"/>
        <c:crossBetween val="between"/>
        <c:dispUnits/>
        <c:majorUnit val="1"/>
      </c:valAx>
      <c:spPr>
        <a:noFill/>
        <a:ln>
          <a:noFill/>
        </a:ln>
      </c:spPr>
    </c:plotArea>
    <c:legend>
      <c:legendPos val="b"/>
      <c:layout>
        <c:manualLayout>
          <c:xMode val="edge"/>
          <c:yMode val="edge"/>
          <c:x val="0.40975"/>
          <c:y val="0.856"/>
          <c:w val="0.1805"/>
          <c:h val="0.038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Extra-EU trade in fresh vegetables, by main vegetable groups</a:t>
            </a:r>
            <a:r>
              <a:rPr lang="en-US" cap="none" sz="1600" b="0" u="none" baseline="0">
                <a:solidFill>
                  <a:srgbClr val="000000"/>
                </a:solidFill>
                <a:latin typeface="Arial"/>
                <a:ea typeface="Arial"/>
                <a:cs typeface="Arial"/>
              </a:rPr>
              <a:t>
(€ billion, EU, 2022)</a:t>
            </a:r>
          </a:p>
        </c:rich>
      </c:tx>
      <c:layout>
        <c:manualLayout>
          <c:xMode val="edge"/>
          <c:yMode val="edge"/>
          <c:x val="0.00525"/>
          <c:y val="0.008"/>
        </c:manualLayout>
      </c:layout>
      <c:overlay val="0"/>
      <c:spPr>
        <a:noFill/>
        <a:ln>
          <a:noFill/>
        </a:ln>
      </c:spPr>
    </c:title>
    <c:plotArea>
      <c:layout>
        <c:manualLayout>
          <c:xMode val="edge"/>
          <c:yMode val="edge"/>
          <c:x val="0.01475"/>
          <c:y val="0.119"/>
          <c:w val="0.97075"/>
          <c:h val="0.71475"/>
        </c:manualLayout>
      </c:layout>
      <c:barChart>
        <c:barDir val="col"/>
        <c:grouping val="clustered"/>
        <c:varyColors val="0"/>
        <c:ser>
          <c:idx val="1"/>
          <c:order val="0"/>
          <c:tx>
            <c:strRef>
              <c:f>'F8^F9 new'!$D$30</c:f>
              <c:strCache>
                <c:ptCount val="1"/>
                <c:pt idx="0">
                  <c:v>Exports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'F8^F9 new'!$B$31:$B$38</c:f>
              <c:strCache/>
            </c:strRef>
          </c:cat>
          <c:val>
            <c:numRef>
              <c:f>'F8^F9 new'!$D$31:$D$38</c:f>
              <c:numCache/>
            </c:numRef>
          </c:val>
        </c:ser>
        <c:ser>
          <c:idx val="0"/>
          <c:order val="1"/>
          <c:tx>
            <c:strRef>
              <c:f>'F8^F9 new'!$C$30</c:f>
              <c:strCache>
                <c:ptCount val="1"/>
                <c:pt idx="0">
                  <c:v>Imports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'F8^F9 new'!$B$31:$B$38</c:f>
              <c:strCache/>
            </c:strRef>
          </c:cat>
          <c:val>
            <c:numRef>
              <c:f>'F8^F9 new'!$C$31:$C$38</c:f>
              <c:numCache/>
            </c:numRef>
          </c:val>
        </c:ser>
        <c:overlap val="-27"/>
        <c:gapWidth val="75"/>
        <c:axId val="53251384"/>
        <c:axId val="9500409"/>
      </c:barChart>
      <c:catAx>
        <c:axId val="53251384"/>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9500409"/>
        <c:crosses val="autoZero"/>
        <c:auto val="1"/>
        <c:lblOffset val="100"/>
        <c:noMultiLvlLbl val="0"/>
      </c:catAx>
      <c:valAx>
        <c:axId val="9500409"/>
        <c:scaling>
          <c:orientation val="minMax"/>
          <c:max val="5"/>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3251384"/>
        <c:crosses val="autoZero"/>
        <c:crossBetween val="between"/>
        <c:dispUnits/>
        <c:majorUnit val="1"/>
      </c:valAx>
      <c:spPr>
        <a:noFill/>
        <a:ln>
          <a:noFill/>
        </a:ln>
      </c:spPr>
    </c:plotArea>
    <c:legend>
      <c:legendPos val="b"/>
      <c:layout>
        <c:manualLayout>
          <c:xMode val="edge"/>
          <c:yMode val="edge"/>
          <c:x val="0.40975"/>
          <c:y val="0.856"/>
          <c:w val="0.1805"/>
          <c:h val="0.038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b="1" u="none" baseline="0">
                <a:solidFill>
                  <a:srgbClr val="000000"/>
                </a:solidFill>
                <a:latin typeface="Arial"/>
                <a:ea typeface="Arial"/>
                <a:cs typeface="Arial"/>
              </a:rPr>
              <a:t>EU, Intra EU Exports in value, 2022</a:t>
            </a:r>
          </a:p>
        </c:rich>
      </c:tx>
      <c:layout/>
      <c:overlay val="0"/>
      <c:spPr>
        <a:noFill/>
        <a:ln>
          <a:noFill/>
        </a:ln>
      </c:spPr>
    </c:title>
    <c:plotArea>
      <c:layout>
        <c:manualLayout>
          <c:layoutTarget val="inner"/>
          <c:xMode val="edge"/>
          <c:yMode val="edge"/>
          <c:x val="0.284"/>
          <c:y val="0.37875"/>
          <c:w val="0.44475"/>
          <c:h val="0.49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'Intra-EU trade'!$D$6:$E$6</c:f>
              <c:strCache/>
            </c:strRef>
          </c:cat>
          <c:val>
            <c:numRef>
              <c:f>'Intra-EU trade'!$D$8:$E$8</c:f>
              <c:numCache/>
            </c:numRef>
          </c:val>
        </c:ser>
      </c:pieChart>
      <c:spPr>
        <a:noFill/>
        <a:ln>
          <a:noFill/>
        </a:ln>
      </c:spPr>
    </c:plotArea>
    <c:plotVisOnly val="1"/>
    <c:dispBlanksAs val="gap"/>
    <c:showDLblsOverMax val="0"/>
  </c:chart>
  <c:spPr>
    <a:solidFill>
      <a:schemeClr val="bg1"/>
    </a:solidFill>
    <a:ln w="9525" cap="flat" cmpd="sng">
      <a:solidFill>
        <a:schemeClr val="tx1">
          <a:lumMod val="50000"/>
          <a:lumOff val="50000"/>
        </a:schemeClr>
      </a:solid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b="1" u="none" baseline="0">
                <a:solidFill>
                  <a:srgbClr val="000000"/>
                </a:solidFill>
                <a:latin typeface="Arial"/>
                <a:ea typeface="Arial"/>
                <a:cs typeface="Arial"/>
              </a:rPr>
              <a:t>EU, Intra EU Exports in quantity, 2022</a:t>
            </a:r>
          </a:p>
        </c:rich>
      </c:tx>
      <c:layout/>
      <c:overlay val="0"/>
      <c:spPr>
        <a:noFill/>
        <a:ln>
          <a:noFill/>
        </a:ln>
      </c:spPr>
    </c:title>
    <c:plotArea>
      <c:layout>
        <c:manualLayout>
          <c:layoutTarget val="inner"/>
          <c:xMode val="edge"/>
          <c:yMode val="edge"/>
          <c:x val="0.284"/>
          <c:y val="0.37875"/>
          <c:w val="0.44475"/>
          <c:h val="0.49225"/>
        </c:manualLayout>
      </c:layout>
      <c:pieChart>
        <c:varyColors val="1"/>
        <c:ser>
          <c:idx val="0"/>
          <c:order val="0"/>
          <c:tx>
            <c:strRef>
              <c:f>'Intra-EU trade'!$G$8:$H$8</c:f>
              <c:strCache>
                <c:ptCount val="1"/>
                <c:pt idx="0">
                  <c:v>15 610  13 715 </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val>
            <c:numLit>
              <c:ptCount val="1"/>
              <c:pt idx="0">
                <c:v>1</c:v>
              </c:pt>
            </c:numLit>
          </c:val>
        </c:ser>
      </c:pieChart>
      <c:spPr>
        <a:noFill/>
        <a:ln>
          <a:noFill/>
        </a:ln>
      </c:spPr>
    </c:plotArea>
    <c:plotVisOnly val="1"/>
    <c:dispBlanksAs val="gap"/>
    <c:showDLblsOverMax val="0"/>
  </c:chart>
  <c:spPr>
    <a:solidFill>
      <a:schemeClr val="bg1"/>
    </a:solidFill>
    <a:ln w="9525" cap="flat" cmpd="sng">
      <a:solidFill>
        <a:schemeClr val="tx1">
          <a:lumMod val="50000"/>
          <a:lumOff val="50000"/>
        </a:schemeClr>
      </a:solid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u="none" baseline="0">
                <a:solidFill>
                  <a:srgbClr val="000000"/>
                </a:solidFill>
                <a:latin typeface="Arial"/>
                <a:ea typeface="Arial"/>
                <a:cs typeface="Arial"/>
              </a:rPr>
              <a:t>Extra</a:t>
            </a:r>
            <a:r>
              <a:rPr lang="en-US" cap="none" sz="900" u="none" baseline="0">
                <a:solidFill>
                  <a:srgbClr val="000000"/>
                </a:solidFill>
                <a:latin typeface="Arial"/>
                <a:ea typeface="Arial"/>
                <a:cs typeface="Arial"/>
              </a:rPr>
              <a:t> </a:t>
            </a:r>
            <a:r>
              <a:rPr lang="en-US" cap="none" sz="900" u="none" baseline="0">
                <a:solidFill>
                  <a:srgbClr val="000000"/>
                </a:solidFill>
                <a:latin typeface="Arial"/>
                <a:ea typeface="Arial"/>
                <a:cs typeface="Arial"/>
              </a:rPr>
              <a:t>EU exports in value, 2022</a:t>
            </a:r>
          </a:p>
        </c:rich>
      </c:tx>
      <c:layout/>
      <c:overlay val="0"/>
      <c:spPr>
        <a:noFill/>
        <a:ln>
          <a:noFill/>
        </a:ln>
      </c:spPr>
    </c:title>
    <c:plotArea>
      <c:layout>
        <c:manualLayout>
          <c:layoutTarget val="inner"/>
          <c:xMode val="edge"/>
          <c:yMode val="edge"/>
          <c:x val="0.284"/>
          <c:y val="0.37875"/>
          <c:w val="0.44475"/>
          <c:h val="0.49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'Extra-Eu trade'!$D$7:$E$7</c:f>
              <c:strCache/>
            </c:strRef>
          </c:cat>
          <c:val>
            <c:numRef>
              <c:f>'Extra-Eu trade'!$D$8:$E$8</c:f>
              <c:numCache/>
            </c:numRef>
          </c:val>
        </c:ser>
      </c:pieChart>
      <c:spPr>
        <a:noFill/>
        <a:ln>
          <a:noFill/>
        </a:ln>
      </c:spPr>
    </c:plotArea>
    <c:plotVisOnly val="1"/>
    <c:dispBlanksAs val="gap"/>
    <c:showDLblsOverMax val="0"/>
  </c:chart>
  <c:spPr>
    <a:solidFill>
      <a:schemeClr val="bg1"/>
    </a:solidFill>
    <a:ln w="9525" cap="flat" cmpd="sng">
      <a:solidFill>
        <a:schemeClr val="tx1">
          <a:lumMod val="50000"/>
          <a:lumOff val="50000"/>
        </a:schemeClr>
      </a:solid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b="1" u="none" baseline="0">
                <a:solidFill>
                  <a:srgbClr val="000000"/>
                </a:solidFill>
                <a:latin typeface="Arial"/>
                <a:ea typeface="Arial"/>
                <a:cs typeface="Arial"/>
              </a:rPr>
              <a:t>Extra EU imports in value, 2022</a:t>
            </a:r>
          </a:p>
        </c:rich>
      </c:tx>
      <c:layout/>
      <c:overlay val="0"/>
      <c:spPr>
        <a:noFill/>
        <a:ln>
          <a:noFill/>
        </a:ln>
      </c:spPr>
    </c:title>
    <c:plotArea>
      <c:layout>
        <c:manualLayout>
          <c:layoutTarget val="inner"/>
          <c:xMode val="edge"/>
          <c:yMode val="edge"/>
          <c:x val="0.284"/>
          <c:y val="0.37875"/>
          <c:w val="0.44475"/>
          <c:h val="0.49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'Extra-Eu trade'!$G$7:$H$7</c:f>
              <c:strCache/>
            </c:strRef>
          </c:cat>
          <c:val>
            <c:numRef>
              <c:f>'Extra-Eu trade'!$G$8:$H$8</c:f>
              <c:numCache/>
            </c:numRef>
          </c:val>
        </c:ser>
      </c:pieChart>
      <c:spPr>
        <a:noFill/>
        <a:ln>
          <a:noFill/>
        </a:ln>
      </c:spPr>
    </c:plotArea>
    <c:plotVisOnly val="1"/>
    <c:dispBlanksAs val="gap"/>
    <c:showDLblsOverMax val="0"/>
  </c:chart>
  <c:spPr>
    <a:solidFill>
      <a:schemeClr val="bg1"/>
    </a:solidFill>
    <a:ln w="9525" cap="flat" cmpd="sng">
      <a:solidFill>
        <a:schemeClr val="tx1">
          <a:lumMod val="50000"/>
          <a:lumOff val="50000"/>
        </a:schemeClr>
      </a:solid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of which,</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specialist fruit farms</a:t>
            </a:r>
          </a:p>
        </c:rich>
      </c:tx>
      <c:layout>
        <c:manualLayout>
          <c:xMode val="edge"/>
          <c:yMode val="edge"/>
          <c:x val="0.24725"/>
          <c:y val="0.02075"/>
        </c:manualLayout>
      </c:layout>
      <c:overlay val="0"/>
      <c:spPr>
        <a:noFill/>
        <a:ln>
          <a:noFill/>
        </a:ln>
      </c:spPr>
    </c:title>
    <c:plotArea>
      <c:layout>
        <c:manualLayout>
          <c:layoutTarget val="inner"/>
          <c:xMode val="edge"/>
          <c:yMode val="edge"/>
          <c:x val="0.25675"/>
          <c:y val="0.266"/>
          <c:w val="0.49375"/>
          <c:h val="0.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1">
                  <a:lumMod val="20000"/>
                  <a:lumOff val="80000"/>
                </a:schemeClr>
              </a:solidFill>
              <a:ln w="19050">
                <a:solidFill>
                  <a:schemeClr val="bg1"/>
                </a:solidFill>
              </a:ln>
            </c:spPr>
          </c:dPt>
          <c:dPt>
            <c:idx val="2"/>
            <c:spPr>
              <a:solidFill>
                <a:schemeClr val="accent3"/>
              </a:solidFill>
              <a:ln w="19050">
                <a:solidFill>
                  <a:schemeClr val="bg1"/>
                </a:solidFill>
              </a:ln>
            </c:spPr>
          </c:dPt>
          <c:dPt>
            <c:idx val="3"/>
            <c:spPr>
              <a:solidFill>
                <a:schemeClr val="accent4">
                  <a:lumMod val="60000"/>
                  <a:lumOff val="40000"/>
                </a:schemeClr>
              </a:solidFill>
              <a:ln w="19050">
                <a:solidFill>
                  <a:schemeClr val="bg1"/>
                </a:solidFill>
              </a:ln>
            </c:spPr>
          </c:dPt>
          <c:dPt>
            <c:idx val="4"/>
            <c:spPr>
              <a:solidFill>
                <a:schemeClr val="accent6"/>
              </a:solidFill>
              <a:ln w="19050">
                <a:solidFill>
                  <a:schemeClr val="bg1"/>
                </a:solidFill>
              </a:ln>
            </c:spPr>
          </c:dPt>
          <c:dPt>
            <c:idx val="5"/>
            <c:spPr>
              <a:solidFill>
                <a:schemeClr val="accent3">
                  <a:lumMod val="60000"/>
                  <a:lumOff val="40000"/>
                </a:schemeClr>
              </a:solidFill>
              <a:ln w="19050">
                <a:solidFill>
                  <a:schemeClr val="bg1"/>
                </a:solidFill>
              </a:ln>
            </c:spPr>
          </c:dPt>
          <c:dPt>
            <c:idx val="6"/>
            <c:spPr>
              <a:solidFill>
                <a:schemeClr val="accent1">
                  <a:lumMod val="50000"/>
                </a:schemeClr>
              </a:solidFill>
              <a:ln w="19050">
                <a:solidFill>
                  <a:schemeClr val="bg1"/>
                </a:solidFill>
              </a:ln>
            </c:spPr>
          </c:dPt>
          <c:dLbls>
            <c:dLbl>
              <c:idx val="1"/>
              <c:layout>
                <c:manualLayout>
                  <c:x val="0.04175"/>
                  <c:y val="-0.03"/>
                </c:manualLayout>
              </c:layout>
              <c:dLblPos val="bestFit"/>
              <c:showLegendKey val="0"/>
              <c:showVal val="0"/>
              <c:showBubbleSize val="0"/>
              <c:showCatName val="1"/>
              <c:showSerName val="0"/>
              <c:showPercent val="1"/>
              <c:separator>
</c:separator>
            </c:dLbl>
            <c:dLbl>
              <c:idx val="3"/>
              <c:layout>
                <c:manualLayout>
                  <c:x val="-0.04025"/>
                  <c:y val="-0.02"/>
                </c:manualLayout>
              </c:layout>
              <c:dLblPos val="bestFit"/>
              <c:showLegendKey val="0"/>
              <c:showVal val="0"/>
              <c:showBubbleSize val="0"/>
              <c:showCatName val="1"/>
              <c:showSerName val="0"/>
              <c:showPercent val="1"/>
              <c:separator>
</c:separator>
            </c:dLbl>
            <c:dLbl>
              <c:idx val="5"/>
              <c:layout>
                <c:manualLayout>
                  <c:x val="0.01175"/>
                  <c:y val="0.0405"/>
                </c:manualLayout>
              </c:layout>
              <c:dLblPos val="bestFit"/>
              <c:showLegendKey val="0"/>
              <c:showVal val="0"/>
              <c:showBubbleSize val="0"/>
              <c:showCatName val="1"/>
              <c:showSerName val="0"/>
              <c:showPercent val="1"/>
              <c:separator>
</c:separator>
            </c:dLbl>
            <c:dLbl>
              <c:idx val="6"/>
              <c:layout>
                <c:manualLayout>
                  <c:x val="0.01975"/>
                  <c:y val="0.079"/>
                </c:manualLayout>
              </c:layout>
              <c:dLblPos val="bestFit"/>
              <c:showLegendKey val="0"/>
              <c:showVal val="0"/>
              <c:showBubbleSize val="0"/>
              <c:showCatName val="1"/>
              <c:showSerName val="0"/>
              <c:showPercent val="1"/>
              <c:separator>
</c:separator>
            </c:dLbl>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'F1new'!$E$21:$E$27</c:f>
              <c:strCache/>
            </c:strRef>
          </c:cat>
          <c:val>
            <c:numRef>
              <c:f>'F1new'!$F$21:$F$27</c:f>
              <c:numCache/>
            </c:numRef>
          </c:val>
        </c:ser>
      </c:pieChart>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Farms cultivating fresh vegetables</a:t>
            </a:r>
          </a:p>
        </c:rich>
      </c:tx>
      <c:layout>
        <c:manualLayout>
          <c:xMode val="edge"/>
          <c:yMode val="edge"/>
          <c:x val="0.2305"/>
          <c:y val="0.10675"/>
        </c:manualLayout>
      </c:layout>
      <c:overlay val="0"/>
      <c:spPr>
        <a:noFill/>
        <a:ln>
          <a:noFill/>
        </a:ln>
      </c:spPr>
    </c:title>
    <c:plotArea>
      <c:layout>
        <c:manualLayout>
          <c:layoutTarget val="inner"/>
          <c:xMode val="edge"/>
          <c:yMode val="edge"/>
          <c:x val="0.25675"/>
          <c:y val="0.266"/>
          <c:w val="0.49375"/>
          <c:h val="0.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BEE3B1"/>
              </a:solidFill>
              <a:ln w="19050">
                <a:solidFill>
                  <a:schemeClr val="bg1"/>
                </a:solidFill>
              </a:ln>
            </c:spPr>
          </c:dPt>
          <c:dPt>
            <c:idx val="1"/>
            <c:spPr>
              <a:solidFill>
                <a:schemeClr val="accent1"/>
              </a:solidFill>
              <a:ln w="19050">
                <a:solidFill>
                  <a:schemeClr val="bg1"/>
                </a:solidFill>
              </a:ln>
            </c:spPr>
          </c:dPt>
          <c:dPt>
            <c:idx val="2"/>
            <c:spPr>
              <a:solidFill>
                <a:schemeClr val="accent4">
                  <a:lumMod val="60000"/>
                  <a:lumOff val="40000"/>
                </a:schemeClr>
              </a:solidFill>
              <a:ln w="19050">
                <a:solidFill>
                  <a:schemeClr val="bg1"/>
                </a:solidFill>
              </a:ln>
            </c:spPr>
          </c:dPt>
          <c:dPt>
            <c:idx val="3"/>
            <c:spPr>
              <a:solidFill>
                <a:schemeClr val="accent3"/>
              </a:solidFill>
              <a:ln w="19050">
                <a:solidFill>
                  <a:schemeClr val="bg1"/>
                </a:solidFill>
              </a:ln>
            </c:spPr>
          </c:dPt>
          <c:dPt>
            <c:idx val="4"/>
            <c:spPr>
              <a:solidFill>
                <a:schemeClr val="accent5"/>
              </a:solidFill>
              <a:ln w="19050">
                <a:solidFill>
                  <a:schemeClr val="bg1"/>
                </a:solidFill>
              </a:ln>
            </c:spPr>
          </c:dPt>
          <c:dPt>
            <c:idx val="5"/>
            <c:spPr>
              <a:solidFill>
                <a:schemeClr val="accent1">
                  <a:lumMod val="50000"/>
                </a:schemeClr>
              </a:solidFill>
              <a:ln w="19050">
                <a:solidFill>
                  <a:schemeClr val="bg1"/>
                </a:solidFill>
              </a:ln>
            </c:spPr>
          </c:dPt>
          <c:dLbls>
            <c:dLbl>
              <c:idx val="0"/>
              <c:layout>
                <c:manualLayout>
                  <c:x val="0.09975"/>
                  <c:y val="0.12"/>
                </c:manualLayout>
              </c:layout>
              <c:dLblPos val="bestFit"/>
              <c:showLegendKey val="0"/>
              <c:showVal val="0"/>
              <c:showBubbleSize val="0"/>
              <c:showCatName val="1"/>
              <c:showSerName val="0"/>
              <c:showPercent val="1"/>
              <c:separator>
</c:separator>
            </c:dLbl>
            <c:dLbl>
              <c:idx val="2"/>
              <c:layout>
                <c:manualLayout>
                  <c:x val="0.06375"/>
                  <c:y val="-0.07375"/>
                </c:manualLayout>
              </c:layout>
              <c:dLblPos val="bestFit"/>
              <c:showLegendKey val="0"/>
              <c:showVal val="0"/>
              <c:showBubbleSize val="0"/>
              <c:showCatName val="1"/>
              <c:showSerName val="0"/>
              <c:showPercent val="1"/>
              <c:separator>
</c:separator>
            </c:dLbl>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'F2new'!$B$20:$B$25</c:f>
              <c:strCache/>
            </c:strRef>
          </c:cat>
          <c:val>
            <c:numRef>
              <c:f>'F2new'!$C$20:$C$25</c:f>
              <c:numCache/>
            </c:numRef>
          </c:val>
        </c:ser>
      </c:pieChart>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of which,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specialist horticultural farms</a:t>
            </a:r>
          </a:p>
        </c:rich>
      </c:tx>
      <c:layout>
        <c:manualLayout>
          <c:xMode val="edge"/>
          <c:yMode val="edge"/>
          <c:x val="0.13375"/>
          <c:y val="0.00475"/>
        </c:manualLayout>
      </c:layout>
      <c:overlay val="0"/>
      <c:spPr>
        <a:noFill/>
        <a:ln>
          <a:noFill/>
        </a:ln>
      </c:spPr>
    </c:title>
    <c:plotArea>
      <c:layout>
        <c:manualLayout>
          <c:layoutTarget val="inner"/>
          <c:xMode val="edge"/>
          <c:yMode val="edge"/>
          <c:x val="0.25675"/>
          <c:y val="0.266"/>
          <c:w val="0.49375"/>
          <c:h val="0.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4">
                  <a:lumMod val="60000"/>
                  <a:lumOff val="40000"/>
                </a:schemeClr>
              </a:solidFill>
              <a:ln w="19050">
                <a:solidFill>
                  <a:schemeClr val="bg1"/>
                </a:solidFill>
              </a:ln>
            </c:spPr>
          </c:dPt>
          <c:dPt>
            <c:idx val="2"/>
            <c:spPr>
              <a:solidFill>
                <a:schemeClr val="accent3"/>
              </a:solidFill>
              <a:ln w="19050">
                <a:solidFill>
                  <a:schemeClr val="bg1"/>
                </a:solidFill>
              </a:ln>
            </c:spPr>
          </c:dPt>
          <c:dPt>
            <c:idx val="3"/>
            <c:spPr>
              <a:solidFill>
                <a:schemeClr val="accent1">
                  <a:lumMod val="40000"/>
                  <a:lumOff val="60000"/>
                </a:schemeClr>
              </a:solidFill>
              <a:ln w="19050">
                <a:solidFill>
                  <a:schemeClr val="bg1"/>
                </a:solidFill>
              </a:ln>
            </c:spPr>
          </c:dPt>
          <c:dPt>
            <c:idx val="4"/>
            <c:spPr>
              <a:solidFill>
                <a:schemeClr val="tx2"/>
              </a:solidFill>
              <a:ln w="19050">
                <a:solidFill>
                  <a:schemeClr val="bg1"/>
                </a:solidFill>
              </a:ln>
            </c:spPr>
          </c:dPt>
          <c:dPt>
            <c:idx val="5"/>
            <c:spPr>
              <a:solidFill>
                <a:schemeClr val="accent1">
                  <a:lumMod val="50000"/>
                </a:schemeClr>
              </a:solidFill>
              <a:ln w="19050">
                <a:solidFill>
                  <a:schemeClr val="bg1"/>
                </a:solidFill>
              </a:ln>
            </c:spPr>
          </c:dPt>
          <c:dLbls>
            <c:dLbl>
              <c:idx val="3"/>
              <c:layout>
                <c:manualLayout>
                  <c:x val="0.13825"/>
                  <c:y val="0.024"/>
                </c:manualLayout>
              </c:layout>
              <c:dLblPos val="bestFit"/>
              <c:showLegendKey val="0"/>
              <c:showVal val="0"/>
              <c:showBubbleSize val="0"/>
              <c:showCatName val="1"/>
              <c:showSerName val="0"/>
              <c:showPercent val="1"/>
              <c:separator>
</c:separator>
            </c:dLbl>
            <c:dLbl>
              <c:idx val="4"/>
              <c:layout>
                <c:manualLayout>
                  <c:x val="-0.02225"/>
                  <c:y val="-0.0215"/>
                </c:manualLayout>
              </c:layout>
              <c:dLblPos val="bestFit"/>
              <c:showLegendKey val="0"/>
              <c:showVal val="0"/>
              <c:showBubbleSize val="0"/>
              <c:showCatName val="1"/>
              <c:showSerName val="0"/>
              <c:showPercent val="1"/>
              <c:separator>
</c:separator>
            </c:dLbl>
            <c:dLbl>
              <c:idx val="5"/>
              <c:dLblPos val="outEnd"/>
              <c:showLegendKey val="0"/>
              <c:showVal val="0"/>
              <c:showBubbleSize val="0"/>
              <c:showCatName val="1"/>
              <c:showSerName val="0"/>
              <c:showPercent val="1"/>
              <c:separator>
</c:separator>
            </c:dLbl>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'F2new'!$E$20:$E$25</c:f>
              <c:strCache/>
            </c:strRef>
          </c:cat>
          <c:val>
            <c:numRef>
              <c:f>'F2new'!$F$20:$F$25</c:f>
              <c:numCache/>
            </c:numRef>
          </c:val>
        </c:ser>
      </c:pieChart>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Share of EU fruit area</a:t>
            </a:r>
            <a:r>
              <a:rPr lang="en-US" cap="none" sz="1000" b="0" u="none" baseline="0">
                <a:solidFill>
                  <a:srgbClr val="000000"/>
                </a:solidFill>
                <a:latin typeface="Arial"/>
                <a:ea typeface="Arial"/>
                <a:cs typeface="Arial"/>
              </a:rPr>
              <a:t>
(%, type of fruit, 2022)</a:t>
            </a:r>
          </a:p>
        </c:rich>
      </c:tx>
      <c:layout>
        <c:manualLayout>
          <c:xMode val="edge"/>
          <c:yMode val="edge"/>
          <c:x val="0.01"/>
          <c:y val="0.01025"/>
        </c:manualLayout>
      </c:layout>
      <c:overlay val="0"/>
      <c:spPr>
        <a:noFill/>
        <a:ln>
          <a:noFill/>
        </a:ln>
      </c:spPr>
    </c:title>
    <c:plotArea>
      <c:layout>
        <c:manualLayout>
          <c:layoutTarget val="inner"/>
          <c:xMode val="edge"/>
          <c:yMode val="edge"/>
          <c:x val="0.25675"/>
          <c:y val="0.2365"/>
          <c:w val="0.49375"/>
          <c:h val="0.51225"/>
        </c:manualLayout>
      </c:layout>
      <c:pieChart>
        <c:varyColors val="1"/>
        <c:ser>
          <c:idx val="0"/>
          <c:order val="0"/>
          <c:spPr>
            <a:ln w="19050" cap="flat" cmpd="sng">
              <a:solidFill>
                <a:srgbClr val="FFFFFF"/>
              </a:solidFill>
              <a:prstDash val="solid"/>
              <a:round/>
              <a:headEnd type="none" w="med" len="med"/>
              <a:tailEnd type="none" w="med" len="med"/>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A033">
                  <a:lumMod val="100000"/>
                </a:srgbClr>
              </a:solidFill>
              <a:ln w="19050" cap="flat" cmpd="sng">
                <a:solidFill>
                  <a:srgbClr val="FFFFFF"/>
                </a:solidFill>
                <a:prstDash val="solid"/>
                <a:round/>
                <a:headEnd type="none" w="med" len="med"/>
                <a:tailEnd type="none" w="med" len="med"/>
              </a:ln>
            </c:spPr>
          </c:dPt>
          <c:dPt>
            <c:idx val="1"/>
            <c:spPr>
              <a:solidFill>
                <a:srgbClr val="33A033">
                  <a:lumMod val="60000"/>
                  <a:lumOff val="40000"/>
                </a:srgbClr>
              </a:solidFill>
              <a:ln w="19050" cap="flat" cmpd="sng">
                <a:solidFill>
                  <a:srgbClr val="FFFFFF"/>
                </a:solidFill>
                <a:prstDash val="solid"/>
                <a:round/>
                <a:headEnd type="none" w="med" len="med"/>
                <a:tailEnd type="none" w="med" len="med"/>
              </a:ln>
            </c:spPr>
          </c:dPt>
          <c:dPt>
            <c:idx val="2"/>
            <c:spPr>
              <a:solidFill>
                <a:srgbClr val="2644A7">
                  <a:lumMod val="100000"/>
                </a:srgbClr>
              </a:solidFill>
              <a:ln w="19050" cap="flat" cmpd="sng">
                <a:solidFill>
                  <a:srgbClr val="FFFFFF"/>
                </a:solidFill>
                <a:prstDash val="solid"/>
                <a:round/>
                <a:headEnd type="none" w="med" len="med"/>
                <a:tailEnd type="none" w="med" len="med"/>
              </a:ln>
            </c:spPr>
          </c:dPt>
          <c:dPt>
            <c:idx val="3"/>
            <c:spPr>
              <a:solidFill>
                <a:srgbClr val="2644A7">
                  <a:lumMod val="60000"/>
                  <a:lumOff val="40000"/>
                </a:srgbClr>
              </a:solidFill>
              <a:ln w="19050" cap="flat" cmpd="sng">
                <a:solidFill>
                  <a:srgbClr val="FFFFFF"/>
                </a:solidFill>
                <a:prstDash val="solid"/>
                <a:round/>
                <a:headEnd type="none" w="med" len="med"/>
                <a:tailEnd type="none" w="med" len="med"/>
              </a:ln>
            </c:spPr>
          </c:dPt>
          <c:dPt>
            <c:idx val="4"/>
            <c:spPr>
              <a:solidFill>
                <a:srgbClr val="C05F03">
                  <a:lumMod val="100000"/>
                </a:srgbClr>
              </a:solidFill>
              <a:ln w="19050" cap="flat" cmpd="sng">
                <a:solidFill>
                  <a:srgbClr val="FFFFFF"/>
                </a:solidFill>
                <a:prstDash val="solid"/>
                <a:round/>
                <a:headEnd type="none" w="med" len="med"/>
                <a:tailEnd type="none" w="med" len="med"/>
              </a:ln>
            </c:spPr>
          </c:dPt>
          <c:dPt>
            <c:idx val="5"/>
            <c:spPr>
              <a:solidFill>
                <a:srgbClr val="C05F03">
                  <a:lumMod val="60000"/>
                  <a:lumOff val="40000"/>
                </a:srgbClr>
              </a:solidFill>
              <a:ln w="19050" cap="flat" cmpd="sng">
                <a:solidFill>
                  <a:srgbClr val="FFFFFF"/>
                </a:solidFill>
                <a:prstDash val="solid"/>
                <a:round/>
                <a:headEnd type="none" w="med" len="med"/>
                <a:tailEnd type="none" w="med" len="med"/>
              </a:ln>
            </c:spPr>
          </c:dPt>
          <c:dPt>
            <c:idx val="6"/>
            <c:spPr>
              <a:solidFill>
                <a:srgbClr val="208486">
                  <a:lumMod val="100000"/>
                </a:srgbClr>
              </a:solidFill>
              <a:ln w="19050" cap="flat" cmpd="sng">
                <a:solidFill>
                  <a:srgbClr val="FFFFFF"/>
                </a:solidFill>
                <a:prstDash val="solid"/>
                <a:round/>
                <a:headEnd type="none" w="med" len="med"/>
                <a:tailEnd type="none" w="med" len="med"/>
              </a:ln>
            </c:spPr>
          </c:dPt>
          <c:dLbls>
            <c:numFmt formatCode="0_i%" sourceLinked="0"/>
            <c:spPr>
              <a:noFill/>
              <a:ln>
                <a:noFill/>
              </a:ln>
            </c:spPr>
            <c:dLblPos val="outEnd"/>
            <c:showLegendKey val="0"/>
            <c:showVal val="0"/>
            <c:showBubbleSize val="0"/>
            <c:showCatName val="1"/>
            <c:showSerName val="0"/>
            <c:showLeaderLines val="1"/>
            <c:showPercent val="1"/>
            <c:leaderLines>
              <c:spPr>
                <a:ln w="9525" cap="flat" cmpd="sng">
                  <a:solidFill>
                    <a:schemeClr val="tx1">
                      <a:lumMod val="35000"/>
                      <a:lumOff val="65000"/>
                    </a:schemeClr>
                  </a:solidFill>
                  <a:round/>
                </a:ln>
              </c:spPr>
            </c:leaderLines>
          </c:dLbls>
          <c:cat>
            <c:strRef>
              <c:f>'F3new'!$B$6:$B$12</c:f>
              <c:strCache/>
            </c:strRef>
          </c:cat>
          <c:val>
            <c:numRef>
              <c:f>'F3new'!$C$6:$C$12</c:f>
              <c:numCache/>
            </c:numRef>
          </c:val>
        </c:ser>
      </c:pieChart>
      <c:spPr>
        <a:noFill/>
        <a:ln>
          <a:noFill/>
        </a:ln>
      </c:spPr>
    </c:plotArea>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Fruit area</a:t>
            </a:r>
            <a:r>
              <a:rPr lang="en-US" cap="none" sz="1600" b="0" u="none" baseline="0">
                <a:solidFill>
                  <a:srgbClr val="000000"/>
                </a:solidFill>
                <a:latin typeface="Arial"/>
                <a:ea typeface="Arial"/>
                <a:cs typeface="Arial"/>
              </a:rPr>
              <a:t>
(1 000 ha, type of fruit, 2022)</a:t>
            </a:r>
          </a:p>
        </c:rich>
      </c:tx>
      <c:layout>
        <c:manualLayout>
          <c:xMode val="edge"/>
          <c:yMode val="edge"/>
          <c:x val="0.00525"/>
          <c:y val="0.01225"/>
        </c:manualLayout>
      </c:layout>
      <c:overlay val="0"/>
      <c:spPr>
        <a:noFill/>
        <a:ln>
          <a:noFill/>
        </a:ln>
      </c:spPr>
    </c:title>
    <c:plotArea>
      <c:layout>
        <c:manualLayout>
          <c:xMode val="edge"/>
          <c:yMode val="edge"/>
          <c:x val="0.00525"/>
          <c:y val="0.13025"/>
          <c:w val="0.99325"/>
          <c:h val="0.63675"/>
        </c:manualLayout>
      </c:layout>
      <c:barChart>
        <c:barDir val="bar"/>
        <c:grouping val="stacked"/>
        <c:varyColors val="0"/>
        <c:ser>
          <c:idx val="0"/>
          <c:order val="0"/>
          <c:tx>
            <c:strRef>
              <c:f>'F4new'!$C$9</c:f>
              <c:strCache>
                <c:ptCount val="1"/>
                <c:pt idx="0">
                  <c:v>Nuts</c:v>
                </c:pt>
              </c:strCache>
            </c:strRef>
          </c:tx>
          <c:spPr>
            <a:solidFill>
              <a:srgbClr val="33A033">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'F4new'!$B$10:$B$27</c:f>
              <c:strCache/>
            </c:strRef>
          </c:cat>
          <c:val>
            <c:numRef>
              <c:f>'F4new'!$C$10:$C$27</c:f>
              <c:numCache/>
            </c:numRef>
          </c:val>
        </c:ser>
        <c:ser>
          <c:idx val="1"/>
          <c:order val="1"/>
          <c:tx>
            <c:strRef>
              <c:f>'F4new'!$D$9</c:f>
              <c:strCache>
                <c:ptCount val="1"/>
                <c:pt idx="0">
                  <c:v>Stone fruit</c:v>
                </c:pt>
              </c:strCache>
            </c:strRef>
          </c:tx>
          <c:spPr>
            <a:solidFill>
              <a:srgbClr val="33A033">
                <a:lumMod val="60000"/>
                <a:lumOff val="4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'F4new'!$B$10:$B$27</c:f>
              <c:strCache/>
            </c:strRef>
          </c:cat>
          <c:val>
            <c:numRef>
              <c:f>'F4new'!$D$10:$D$27</c:f>
              <c:numCache/>
            </c:numRef>
          </c:val>
        </c:ser>
        <c:ser>
          <c:idx val="2"/>
          <c:order val="2"/>
          <c:tx>
            <c:strRef>
              <c:f>'F4new'!$E$9</c:f>
              <c:strCache>
                <c:ptCount val="1"/>
                <c:pt idx="0">
                  <c:v>Pome fruit</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'F4new'!$B$10:$B$27</c:f>
              <c:strCache/>
            </c:strRef>
          </c:cat>
          <c:val>
            <c:numRef>
              <c:f>'F4new'!$E$10:$E$27</c:f>
              <c:numCache/>
            </c:numRef>
          </c:val>
        </c:ser>
        <c:ser>
          <c:idx val="3"/>
          <c:order val="3"/>
          <c:tx>
            <c:strRef>
              <c:f>'F4new'!$F$9</c:f>
              <c:strCache>
                <c:ptCount val="1"/>
                <c:pt idx="0">
                  <c:v>Citrus fruit</c:v>
                </c:pt>
              </c:strCache>
            </c:strRef>
          </c:tx>
          <c:spPr>
            <a:solidFill>
              <a:srgbClr val="2644A7">
                <a:lumMod val="60000"/>
                <a:lumOff val="4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'F4new'!$B$10:$B$27</c:f>
              <c:strCache/>
            </c:strRef>
          </c:cat>
          <c:val>
            <c:numRef>
              <c:f>'F4new'!$F$10:$F$27</c:f>
              <c:numCache/>
            </c:numRef>
          </c:val>
        </c:ser>
        <c:ser>
          <c:idx val="4"/>
          <c:order val="4"/>
          <c:tx>
            <c:strRef>
              <c:f>'F4new'!$G$9</c:f>
              <c:strCache>
                <c:ptCount val="1"/>
                <c:pt idx="0">
                  <c:v>Tropical and subtropical fruit</c:v>
                </c:pt>
              </c:strCache>
            </c:strRef>
          </c:tx>
          <c:spPr>
            <a:solidFill>
              <a:srgbClr val="C05F03">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'F4new'!$B$10:$B$27</c:f>
              <c:strCache/>
            </c:strRef>
          </c:cat>
          <c:val>
            <c:numRef>
              <c:f>'F4new'!$G$10:$G$27</c:f>
              <c:numCache/>
            </c:numRef>
          </c:val>
        </c:ser>
        <c:ser>
          <c:idx val="5"/>
          <c:order val="5"/>
          <c:tx>
            <c:strRef>
              <c:f>'F4new'!$H$9</c:f>
              <c:strCache>
                <c:ptCount val="1"/>
                <c:pt idx="0">
                  <c:v>Other fruit</c:v>
                </c:pt>
              </c:strCache>
            </c:strRef>
          </c:tx>
          <c:spPr>
            <a:solidFill>
              <a:srgbClr val="C05F03">
                <a:lumMod val="60000"/>
                <a:lumOff val="4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'F4new'!$B$10:$B$27</c:f>
              <c:strCache/>
            </c:strRef>
          </c:cat>
          <c:val>
            <c:numRef>
              <c:f>'F4new'!$H$10:$H$27</c:f>
              <c:numCache/>
            </c:numRef>
          </c:val>
        </c:ser>
        <c:overlap val="100"/>
        <c:gapWidth val="75"/>
        <c:axId val="42675814"/>
        <c:axId val="48538007"/>
      </c:barChart>
      <c:catAx>
        <c:axId val="42675814"/>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crossAx val="48538007"/>
        <c:crosses val="autoZero"/>
        <c:auto val="1"/>
        <c:lblOffset val="100"/>
        <c:noMultiLvlLbl val="0"/>
      </c:catAx>
      <c:valAx>
        <c:axId val="48538007"/>
        <c:scaling>
          <c:orientation val="minMax"/>
          <c:max val="1600"/>
        </c:scaling>
        <c:axPos val="t"/>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42675814"/>
        <c:crosses val="max"/>
        <c:crossBetween val="between"/>
        <c:dispUnits/>
      </c:valAx>
      <c:spPr>
        <a:noFill/>
        <a:ln>
          <a:noFill/>
        </a:ln>
      </c:spPr>
    </c:plotArea>
    <c:legend>
      <c:legendPos val="b"/>
      <c:layout>
        <c:manualLayout>
          <c:xMode val="edge"/>
          <c:yMode val="edge"/>
          <c:x val="0.12775"/>
          <c:y val="0.79025"/>
          <c:w val="0.807"/>
          <c:h val="0.044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Vegetable area</a:t>
            </a:r>
            <a:r>
              <a:rPr lang="en-US" cap="none" sz="1600" b="0" u="none" baseline="0">
                <a:solidFill>
                  <a:srgbClr val="000000"/>
                </a:solidFill>
                <a:latin typeface="Arial"/>
                <a:ea typeface="Arial"/>
                <a:cs typeface="Arial"/>
              </a:rPr>
              <a:t>
(1 000 ha, type of fresh vegetable, 2022)</a:t>
            </a:r>
          </a:p>
        </c:rich>
      </c:tx>
      <c:layout>
        <c:manualLayout>
          <c:xMode val="edge"/>
          <c:yMode val="edge"/>
          <c:x val="0.00525"/>
          <c:y val="0.01075"/>
        </c:manualLayout>
      </c:layout>
      <c:overlay val="0"/>
      <c:spPr>
        <a:noFill/>
        <a:ln>
          <a:noFill/>
        </a:ln>
      </c:spPr>
    </c:title>
    <c:plotArea>
      <c:layout>
        <c:manualLayout>
          <c:xMode val="edge"/>
          <c:yMode val="edge"/>
          <c:x val="0.00525"/>
          <c:y val="0.115"/>
          <c:w val="0.99325"/>
          <c:h val="0.64275"/>
        </c:manualLayout>
      </c:layout>
      <c:barChart>
        <c:barDir val="bar"/>
        <c:grouping val="stacked"/>
        <c:varyColors val="0"/>
        <c:ser>
          <c:idx val="0"/>
          <c:order val="0"/>
          <c:tx>
            <c:strRef>
              <c:f>'F5new'!$C$9</c:f>
              <c:strCache>
                <c:ptCount val="1"/>
                <c:pt idx="0">
                  <c:v>Vegetables cultivated for fruit</c:v>
                </c:pt>
              </c:strCache>
            </c:strRef>
          </c:tx>
          <c:spPr>
            <a:solidFill>
              <a:srgbClr val="33A033">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'F5new'!$B$10:$B$30</c:f>
              <c:strCache/>
            </c:strRef>
          </c:cat>
          <c:val>
            <c:numRef>
              <c:f>'F5new'!$C$10:$C$30</c:f>
              <c:numCache/>
            </c:numRef>
          </c:val>
        </c:ser>
        <c:ser>
          <c:idx val="1"/>
          <c:order val="1"/>
          <c:tx>
            <c:strRef>
              <c:f>'F5new'!$D$9</c:f>
              <c:strCache>
                <c:ptCount val="1"/>
                <c:pt idx="0">
                  <c:v>Root, tuber and bulb vegetables</c:v>
                </c:pt>
              </c:strCache>
            </c:strRef>
          </c:tx>
          <c:spPr>
            <a:solidFill>
              <a:srgbClr val="33A033">
                <a:lumMod val="60000"/>
                <a:lumOff val="4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'F5new'!$B$10:$B$30</c:f>
              <c:strCache/>
            </c:strRef>
          </c:cat>
          <c:val>
            <c:numRef>
              <c:f>'F5new'!$D$10:$D$30</c:f>
              <c:numCache/>
            </c:numRef>
          </c:val>
        </c:ser>
        <c:ser>
          <c:idx val="2"/>
          <c:order val="2"/>
          <c:tx>
            <c:strRef>
              <c:f>'F5new'!$E$9</c:f>
              <c:strCache>
                <c:ptCount val="1"/>
                <c:pt idx="0">
                  <c:v>Leafy and stalked vegetables</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'F5new'!$B$10:$B$30</c:f>
              <c:strCache/>
            </c:strRef>
          </c:cat>
          <c:val>
            <c:numRef>
              <c:f>'F5new'!$E$10:$E$30</c:f>
              <c:numCache/>
            </c:numRef>
          </c:val>
        </c:ser>
        <c:ser>
          <c:idx val="3"/>
          <c:order val="3"/>
          <c:tx>
            <c:strRef>
              <c:f>'F5new'!$F$9</c:f>
              <c:strCache>
                <c:ptCount val="1"/>
                <c:pt idx="0">
                  <c:v>Fresh pulses</c:v>
                </c:pt>
              </c:strCache>
            </c:strRef>
          </c:tx>
          <c:spPr>
            <a:solidFill>
              <a:srgbClr val="2644A7">
                <a:lumMod val="60000"/>
                <a:lumOff val="4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'F5new'!$B$10:$B$30</c:f>
              <c:strCache/>
            </c:strRef>
          </c:cat>
          <c:val>
            <c:numRef>
              <c:f>'F5new'!$F$10:$F$30</c:f>
              <c:numCache/>
            </c:numRef>
          </c:val>
        </c:ser>
        <c:ser>
          <c:idx val="4"/>
          <c:order val="4"/>
          <c:tx>
            <c:strRef>
              <c:f>'F5new'!$G$9</c:f>
              <c:strCache>
                <c:ptCount val="1"/>
                <c:pt idx="0">
                  <c:v>Brassicas</c:v>
                </c:pt>
              </c:strCache>
            </c:strRef>
          </c:tx>
          <c:spPr>
            <a:solidFill>
              <a:srgbClr val="C05F03">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'F5new'!$B$10:$B$30</c:f>
              <c:strCache/>
            </c:strRef>
          </c:cat>
          <c:val>
            <c:numRef>
              <c:f>'F5new'!$G$10:$G$30</c:f>
              <c:numCache/>
            </c:numRef>
          </c:val>
        </c:ser>
        <c:ser>
          <c:idx val="5"/>
          <c:order val="5"/>
          <c:tx>
            <c:strRef>
              <c:f>'F5new'!$H$9</c:f>
              <c:strCache>
                <c:ptCount val="1"/>
                <c:pt idx="0">
                  <c:v>Other vegetables</c:v>
                </c:pt>
              </c:strCache>
            </c:strRef>
          </c:tx>
          <c:spPr>
            <a:solidFill>
              <a:srgbClr val="C05F03">
                <a:lumMod val="60000"/>
                <a:lumOff val="4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'F5new'!$B$10:$B$30</c:f>
              <c:strCache/>
            </c:strRef>
          </c:cat>
          <c:val>
            <c:numRef>
              <c:f>'F5new'!$H$10:$H$30</c:f>
              <c:numCache/>
            </c:numRef>
          </c:val>
        </c:ser>
        <c:overlap val="100"/>
        <c:gapWidth val="75"/>
        <c:axId val="34188880"/>
        <c:axId val="39264465"/>
      </c:barChart>
      <c:catAx>
        <c:axId val="34188880"/>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crossAx val="39264465"/>
        <c:crosses val="autoZero"/>
        <c:auto val="1"/>
        <c:lblOffset val="100"/>
        <c:noMultiLvlLbl val="0"/>
      </c:catAx>
      <c:valAx>
        <c:axId val="39264465"/>
        <c:scaling>
          <c:orientation val="minMax"/>
          <c:max val="400"/>
        </c:scaling>
        <c:axPos val="t"/>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34188880"/>
        <c:crosses val="max"/>
        <c:crossBetween val="between"/>
        <c:dispUnits/>
      </c:valAx>
      <c:spPr>
        <a:noFill/>
        <a:ln>
          <a:noFill/>
        </a:ln>
      </c:spPr>
    </c:plotArea>
    <c:legend>
      <c:legendPos val="b"/>
      <c:layout>
        <c:manualLayout>
          <c:xMode val="edge"/>
          <c:yMode val="edge"/>
          <c:x val="0.10625"/>
          <c:y val="0.77825"/>
          <c:w val="0.871"/>
          <c:h val="0.076"/>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Relative size of fruit and fresh vegetable sectors</a:t>
            </a:r>
            <a:r>
              <a:rPr lang="en-US" cap="none" sz="1600" b="0" u="none" baseline="0">
                <a:solidFill>
                  <a:srgbClr val="000000"/>
                </a:solidFill>
                <a:latin typeface="Arial"/>
                <a:ea typeface="Arial"/>
                <a:cs typeface="Arial"/>
              </a:rPr>
              <a:t>
(% share of value of fruit and fresh vegetable sectors in agricultural industry, 2022)</a:t>
            </a:r>
          </a:p>
        </c:rich>
      </c:tx>
      <c:layout>
        <c:manualLayout>
          <c:xMode val="edge"/>
          <c:yMode val="edge"/>
          <c:x val="0.00525"/>
          <c:y val="0.00925"/>
        </c:manualLayout>
      </c:layout>
      <c:overlay val="0"/>
      <c:spPr>
        <a:noFill/>
        <a:ln>
          <a:noFill/>
        </a:ln>
      </c:spPr>
    </c:title>
    <c:plotArea>
      <c:layout>
        <c:manualLayout>
          <c:layoutTarget val="inner"/>
          <c:xMode val="edge"/>
          <c:yMode val="edge"/>
          <c:x val="0.11"/>
          <c:y val="0.112"/>
          <c:w val="0.87175"/>
          <c:h val="0.75725"/>
        </c:manualLayout>
      </c:layout>
      <c:barChart>
        <c:barDir val="bar"/>
        <c:grouping val="clustered"/>
        <c:varyColors val="0"/>
        <c:ser>
          <c:idx val="1"/>
          <c:order val="0"/>
          <c:spPr>
            <a:solidFill>
              <a:srgbClr val="33A03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'F6new'!$C$10:$C$36</c:f>
              <c:strCache/>
            </c:strRef>
          </c:cat>
          <c:val>
            <c:numRef>
              <c:f>'F6new'!$E$10:$E$36</c:f>
              <c:numCache/>
            </c:numRef>
          </c:val>
        </c:ser>
        <c:overlap val="-27"/>
        <c:gapWidth val="75"/>
        <c:axId val="17835866"/>
        <c:axId val="26305067"/>
      </c:barChart>
      <c:catAx>
        <c:axId val="17835866"/>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crossAx val="26305067"/>
        <c:crosses val="autoZero"/>
        <c:auto val="1"/>
        <c:lblOffset val="100"/>
        <c:noMultiLvlLbl val="0"/>
      </c:catAx>
      <c:valAx>
        <c:axId val="26305067"/>
        <c:scaling>
          <c:orientation val="minMax"/>
        </c:scaling>
        <c:axPos val="t"/>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7835866"/>
        <c:crosses val="max"/>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Intra- and extra-EU trade in fruit and fresh vegetables</a:t>
            </a:r>
            <a:r>
              <a:rPr lang="en-US" cap="none" sz="1600" b="0" u="none" baseline="0">
                <a:solidFill>
                  <a:srgbClr val="000000"/>
                </a:solidFill>
                <a:latin typeface="Arial"/>
                <a:ea typeface="Arial"/>
                <a:cs typeface="Arial"/>
              </a:rPr>
              <a:t>
(€ billion, EU, 2022)</a:t>
            </a:r>
          </a:p>
        </c:rich>
      </c:tx>
      <c:layout>
        <c:manualLayout>
          <c:xMode val="edge"/>
          <c:yMode val="edge"/>
          <c:x val="0.00525"/>
          <c:y val="0.008"/>
        </c:manualLayout>
      </c:layout>
      <c:overlay val="0"/>
      <c:spPr>
        <a:noFill/>
        <a:ln>
          <a:noFill/>
        </a:ln>
      </c:spPr>
    </c:title>
    <c:plotArea>
      <c:layout>
        <c:manualLayout>
          <c:layoutTarget val="inner"/>
          <c:xMode val="edge"/>
          <c:yMode val="edge"/>
          <c:x val="0.04825"/>
          <c:y val="0.13275"/>
          <c:w val="0.78375"/>
          <c:h val="0.528"/>
        </c:manualLayout>
      </c:layout>
      <c:barChart>
        <c:barDir val="col"/>
        <c:grouping val="stacked"/>
        <c:varyColors val="0"/>
        <c:ser>
          <c:idx val="0"/>
          <c:order val="0"/>
          <c:tx>
            <c:strRef>
              <c:f>'F7new'!$C$10</c:f>
              <c:strCache>
                <c:ptCount val="1"/>
                <c:pt idx="0">
                  <c:v>Intra-EU</c:v>
                </c:pt>
              </c:strCache>
            </c:strRef>
          </c:tx>
          <c:spPr>
            <a:solidFill>
              <a:srgbClr val="33A033">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0965"/>
                </c:manualLayout>
              </c:layout>
              <c:txPr>
                <a:bodyPr vert="horz" rot="0" anchor="ctr">
                  <a:spAutoFit/>
                </a:bodyPr>
                <a:lstStyle/>
                <a:p>
                  <a:pPr algn="ctr">
                    <a:defRPr lang="en-US" cap="none" sz="1200" b="0" i="0" u="none" baseline="0">
                      <a:solidFill>
                        <a:schemeClr val="bg1"/>
                      </a:solidFill>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2"/>
              <c:layout>
                <c:manualLayout>
                  <c:x val="0"/>
                  <c:y val="-0.07625"/>
                </c:manualLayout>
              </c:layout>
              <c:txPr>
                <a:bodyPr vert="horz" rot="0" anchor="ctr">
                  <a:spAutoFit/>
                </a:bodyPr>
                <a:lstStyle/>
                <a:p>
                  <a:pPr algn="ctr">
                    <a:defRPr lang="en-US" cap="none" sz="1200" b="0" i="0" u="none" baseline="0">
                      <a:solidFill>
                        <a:schemeClr val="bg1"/>
                      </a:solidFill>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Percent val="0"/>
          </c:dLbls>
          <c:cat>
            <c:strRef>
              <c:f>'F7new'!$B$11:$B$14</c:f>
              <c:strCache/>
            </c:strRef>
          </c:cat>
          <c:val>
            <c:numRef>
              <c:f>'F7new'!$C$11:$C$14</c:f>
              <c:numCache/>
            </c:numRef>
          </c:val>
        </c:ser>
        <c:ser>
          <c:idx val="1"/>
          <c:order val="1"/>
          <c:tx>
            <c:strRef>
              <c:f>'F7new'!$D$10</c:f>
              <c:strCache>
                <c:ptCount val="1"/>
                <c:pt idx="0">
                  <c:v>Extra-EU</c:v>
                </c:pt>
              </c:strCache>
            </c:strRef>
          </c:tx>
          <c:spPr>
            <a:solidFill>
              <a:schemeClr val="accent1">
                <a:lumMod val="40000"/>
                <a:lumOff val="60000"/>
              </a:scheme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1"/>
                  <c:y val="-0.00175"/>
                </c:manualLayout>
              </c:layout>
              <c:showLegendKey val="0"/>
              <c:showVal val="1"/>
              <c:showBubbleSize val="0"/>
              <c:showCatName val="0"/>
              <c:showSerName val="0"/>
              <c:showPercent val="0"/>
            </c:dLbl>
            <c:dLbl>
              <c:idx val="2"/>
              <c:layout>
                <c:manualLayout>
                  <c:x val="0.00125"/>
                  <c:y val="-0.00175"/>
                </c:manualLayout>
              </c:layout>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Percent val="0"/>
          </c:dLbls>
          <c:cat>
            <c:strRef>
              <c:f>'F7new'!$B$11:$B$14</c:f>
              <c:strCache/>
            </c:strRef>
          </c:cat>
          <c:val>
            <c:numRef>
              <c:f>'F7new'!$D$11:$D$14</c:f>
              <c:numCache/>
            </c:numRef>
          </c:val>
        </c:ser>
        <c:ser>
          <c:idx val="2"/>
          <c:order val="2"/>
          <c:tx>
            <c:strRef>
              <c:f>'F7new'!$E$10</c:f>
              <c:strCache>
                <c:ptCount val="1"/>
                <c:pt idx="0">
                  <c:v>Intra-EU</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001"/>
                  <c:y val="-0.1045"/>
                </c:manualLayout>
              </c:layout>
              <c:showLegendKey val="0"/>
              <c:showVal val="1"/>
              <c:showBubbleSize val="0"/>
              <c:showCatName val="0"/>
              <c:showSerName val="0"/>
              <c:showPercent val="0"/>
            </c:dLbl>
            <c:dLbl>
              <c:idx val="3"/>
              <c:layout>
                <c:manualLayout>
                  <c:x val="0"/>
                  <c:y val="-0.07225"/>
                </c:manualLayout>
              </c:layout>
              <c:showLegendKey val="0"/>
              <c:showVal val="1"/>
              <c:showBubbleSize val="0"/>
              <c:showCatName val="0"/>
              <c:showSerName val="0"/>
              <c:showPercent val="0"/>
            </c:dLbl>
            <c:numFmt formatCode="#,##0.0" sourceLinked="0"/>
            <c:spPr>
              <a:noFill/>
              <a:ln>
                <a:noFill/>
              </a:ln>
            </c:spPr>
            <c:txPr>
              <a:bodyPr vert="horz" rot="0" anchor="ctr">
                <a:spAutoFit/>
              </a:bodyPr>
              <a:lstStyle/>
              <a:p>
                <a:pPr algn="ctr">
                  <a:defRPr lang="en-US" cap="none" sz="1200" b="0" i="0" u="none" baseline="0">
                    <a:solidFill>
                      <a:schemeClr val="bg1"/>
                    </a:solidFill>
                    <a:latin typeface="Arial"/>
                    <a:ea typeface="Arial"/>
                    <a:cs typeface="Arial"/>
                  </a:defRPr>
                </a:pPr>
              </a:p>
            </c:txPr>
            <c:showLegendKey val="0"/>
            <c:showVal val="1"/>
            <c:showBubbleSize val="0"/>
            <c:showCatName val="0"/>
            <c:showSerName val="0"/>
            <c:showPercent val="0"/>
          </c:dLbls>
          <c:cat>
            <c:strRef>
              <c:f>'F7new'!$B$11:$B$14</c:f>
              <c:strCache/>
            </c:strRef>
          </c:cat>
          <c:val>
            <c:numRef>
              <c:f>'F7new'!$E$11:$E$14</c:f>
              <c:numCache/>
            </c:numRef>
          </c:val>
        </c:ser>
        <c:ser>
          <c:idx val="3"/>
          <c:order val="3"/>
          <c:tx>
            <c:strRef>
              <c:f>'F7new'!$F$10</c:f>
              <c:strCache>
                <c:ptCount val="1"/>
                <c:pt idx="0">
                  <c:v>Extra-EU</c:v>
                </c:pt>
              </c:strCache>
            </c:strRef>
          </c:tx>
          <c:spPr>
            <a:solidFill>
              <a:schemeClr val="tx2">
                <a:lumMod val="40000"/>
                <a:lumOff val="60000"/>
              </a:scheme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07225"/>
                </c:manualLayout>
              </c:layout>
              <c:showLegendKey val="0"/>
              <c:showVal val="1"/>
              <c:showBubbleSize val="0"/>
              <c:showCatName val="0"/>
              <c:showSerName val="0"/>
              <c:showPercent val="0"/>
            </c:dLbl>
            <c:dLbl>
              <c:idx val="3"/>
              <c:layout>
                <c:manualLayout>
                  <c:x val="0"/>
                  <c:y val="0"/>
                </c:manualLayout>
              </c:layout>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Percent val="0"/>
          </c:dLbls>
          <c:cat>
            <c:strRef>
              <c:f>'F7new'!$B$11:$B$14</c:f>
              <c:strCache/>
            </c:strRef>
          </c:cat>
          <c:val>
            <c:numRef>
              <c:f>'F7new'!$F$11:$F$14</c:f>
              <c:numCache/>
            </c:numRef>
          </c:val>
        </c:ser>
        <c:overlap val="100"/>
        <c:gapWidth val="75"/>
        <c:axId val="35419012"/>
        <c:axId val="50335653"/>
      </c:barChart>
      <c:catAx>
        <c:axId val="35419012"/>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50335653"/>
        <c:crosses val="autoZero"/>
        <c:auto val="1"/>
        <c:lblOffset val="100"/>
        <c:noMultiLvlLbl val="0"/>
      </c:catAx>
      <c:valAx>
        <c:axId val="50335653"/>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35419012"/>
        <c:crosses val="autoZero"/>
        <c:crossBetween val="between"/>
        <c:dispUnits/>
      </c:valAx>
      <c:spPr>
        <a:noFill/>
        <a:ln>
          <a:noFill/>
        </a:ln>
      </c:spPr>
    </c:plotArea>
    <c:legend>
      <c:legendPos val="b"/>
      <c:layout>
        <c:manualLayout>
          <c:xMode val="edge"/>
          <c:yMode val="edge"/>
          <c:x val="0.8345"/>
          <c:y val="0.314"/>
          <c:w val="0.1645"/>
          <c:h val="0.149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1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image" Target="../media/image2.png" /><Relationship Id="rId5" Type="http://schemas.openxmlformats.org/officeDocument/2006/relationships/chart" Target="/xl/charts/chart12.xml" /><Relationship Id="rId6" Type="http://schemas.openxmlformats.org/officeDocument/2006/relationships/chart" Target="/xl/charts/chart13.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image" Target="../media/image2.png" /><Relationship Id="rId5" Type="http://schemas.openxmlformats.org/officeDocument/2006/relationships/chart" Target="/xl/charts/chart14.xml" /><Relationship Id="rId6" Type="http://schemas.openxmlformats.org/officeDocument/2006/relationships/chart" Target="/xl/charts/chart1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9</xdr:row>
      <xdr:rowOff>47625</xdr:rowOff>
    </xdr:from>
    <xdr:to>
      <xdr:col>10</xdr:col>
      <xdr:colOff>190500</xdr:colOff>
      <xdr:row>15</xdr:row>
      <xdr:rowOff>38100</xdr:rowOff>
    </xdr:to>
    <xdr:sp macro="" textlink="">
      <xdr:nvSpPr>
        <xdr:cNvPr id="3" name="Rounded Rectangle 2"/>
        <xdr:cNvSpPr/>
      </xdr:nvSpPr>
      <xdr:spPr>
        <a:xfrm>
          <a:off x="438150" y="1447800"/>
          <a:ext cx="5848350" cy="914400"/>
        </a:xfrm>
        <a:prstGeom prst="roundRect">
          <a:avLst/>
        </a:prstGeom>
        <a:solidFill>
          <a:srgbClr val="78D378"/>
        </a:solidFill>
        <a:ln w="9525">
          <a:noFill/>
        </a:ln>
      </xdr:spPr>
      <xdr:style>
        <a:lnRef idx="2">
          <a:schemeClr val="tx1"/>
        </a:lnRef>
        <a:fillRef idx="1">
          <a:schemeClr val="bg1"/>
        </a:fillRef>
        <a:effectRef idx="0">
          <a:schemeClr val="tx1"/>
        </a:effectRef>
        <a:fontRef idx="minor">
          <a:schemeClr val="tx1"/>
        </a:fontRef>
      </xdr:style>
      <xdr:txBody>
        <a:bodyPr vertOverflow="clip" horzOverflow="clip" lIns="1800000" rtlCol="0" anchor="t"/>
        <a:lstStyle/>
        <a:p>
          <a:pPr algn="l"/>
          <a:r>
            <a:rPr lang="en-GB" sz="1100"/>
            <a:t>This</a:t>
          </a:r>
          <a:r>
            <a:rPr lang="en-GB" sz="1100" baseline="0"/>
            <a:t> workbook contains statistics on the fruit and vegetable sector in the European Union extracted from a range of Eurostat's tables(farm structure survey, annual crop production statistics, economic accounts for agriculture and trade).</a:t>
          </a:r>
          <a:endParaRPr lang="en-GB" sz="1100"/>
        </a:p>
      </xdr:txBody>
    </xdr:sp>
    <xdr:clientData/>
  </xdr:twoCellAnchor>
  <xdr:twoCellAnchor editAs="oneCell">
    <xdr:from>
      <xdr:col>0</xdr:col>
      <xdr:colOff>0</xdr:colOff>
      <xdr:row>0</xdr:row>
      <xdr:rowOff>0</xdr:rowOff>
    </xdr:from>
    <xdr:to>
      <xdr:col>3</xdr:col>
      <xdr:colOff>409575</xdr:colOff>
      <xdr:row>2</xdr:row>
      <xdr:rowOff>28575</xdr:rowOff>
    </xdr:to>
    <xdr:pic>
      <xdr:nvPicPr>
        <xdr:cNvPr id="7" name="Picture 6"/>
        <xdr:cNvPicPr preferRelativeResize="1">
          <a:picLocks noChangeAspect="1"/>
        </xdr:cNvPicPr>
      </xdr:nvPicPr>
      <xdr:blipFill>
        <a:blip r:embed="rId1">
          <a:extLst>
            <a:ext uri="{28A0092B-C50C-407E-A947-70E740481C1C}">
              <a14:useLocalDpi xmlns:a14="http://schemas.microsoft.com/office/drawing/2010/main" val="0"/>
            </a:ext>
          </a:extLst>
        </a:blip>
        <a:srcRect l="5944" t="28106" r="9156" b="30732"/>
        <a:stretch>
          <a:fillRect/>
        </a:stretch>
      </xdr:blipFill>
      <xdr:spPr>
        <a:xfrm>
          <a:off x="0" y="0"/>
          <a:ext cx="2238375" cy="352425"/>
        </a:xfrm>
        <a:prstGeom prst="rect">
          <a:avLst/>
        </a:prstGeom>
        <a:solidFill>
          <a:srgbClr val="FFFFFF"/>
        </a:solidFill>
        <a:ln>
          <a:noFill/>
        </a:ln>
      </xdr:spPr>
    </xdr:pic>
    <xdr:clientData/>
  </xdr:twoCellAnchor>
  <xdr:twoCellAnchor>
    <xdr:from>
      <xdr:col>0</xdr:col>
      <xdr:colOff>514350</xdr:colOff>
      <xdr:row>4</xdr:row>
      <xdr:rowOff>28575</xdr:rowOff>
    </xdr:from>
    <xdr:to>
      <xdr:col>3</xdr:col>
      <xdr:colOff>285750</xdr:colOff>
      <xdr:row>13</xdr:row>
      <xdr:rowOff>123825</xdr:rowOff>
    </xdr:to>
    <xdr:sp macro="" textlink="">
      <xdr:nvSpPr>
        <xdr:cNvPr id="10" name="Oval 9"/>
        <xdr:cNvSpPr/>
      </xdr:nvSpPr>
      <xdr:spPr>
        <a:xfrm>
          <a:off x="514350" y="666750"/>
          <a:ext cx="1600200" cy="1495425"/>
        </a:xfrm>
        <a:prstGeom prst="ellipse">
          <a:avLst/>
        </a:prstGeom>
        <a:blipFill>
          <a:blip r:embed="rId2"/>
          <a:srcRect/>
          <a:stretch>
            <a:fillRect/>
          </a:stretch>
        </a:blipFill>
        <a:ln w="0" cmpd="sng">
          <a:noFill/>
        </a:ln>
        <a:effectLst>
          <a:outerShdw blurRad="76200" dist="38100" dir="2700000" algn="tl" rotWithShape="0">
            <a:schemeClr val="tx1">
              <a:alpha val="50000"/>
            </a:scheme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BE" sz="1100"/>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0.879</cdr:y>
    </cdr:from>
    <cdr:to>
      <cdr:x>0</cdr:x>
      <cdr:y>0</cdr:y>
    </cdr:to>
    <cdr:sp macro="" textlink="">
      <cdr:nvSpPr>
        <cdr:cNvPr id="5" name="FootonotesShape"/>
        <cdr:cNvSpPr txBox="1"/>
      </cdr:nvSpPr>
      <cdr:spPr>
        <a:xfrm>
          <a:off x="0" y="4629150"/>
          <a:ext cx="0" cy="0"/>
        </a:xfrm>
        <a:prstGeom prst="rect">
          <a:avLst/>
        </a:prstGeom>
        <a:ln>
          <a:noFill/>
        </a:ln>
      </cdr:spPr>
      <cdr:txBody>
        <a:bodyPr vertOverflow="clip" vert="horz" wrap="square" rtlCol="0">
          <a:spAutoFit/>
        </a:bodyPr>
        <a:lstStyle/>
        <a:p>
          <a:r>
            <a:rPr lang="en-US" sz="1200">
              <a:latin typeface="Arial" panose="020B0604020202020204" pitchFamily="34" charset="0"/>
            </a:rPr>
            <a:t>Note: Areas of fruit in Slovakia, Slovenia, Denmark, Estonia, Finland, Sweden, Ireland, Malta and Luxembourg not shown as less than 5 000 ha.</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apro_cpsh1)</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361950</xdr:colOff>
      <xdr:row>7</xdr:row>
      <xdr:rowOff>161925</xdr:rowOff>
    </xdr:from>
    <xdr:to>
      <xdr:col>26</xdr:col>
      <xdr:colOff>133350</xdr:colOff>
      <xdr:row>37</xdr:row>
      <xdr:rowOff>104775</xdr:rowOff>
    </xdr:to>
    <xdr:graphicFrame macro="">
      <xdr:nvGraphicFramePr>
        <xdr:cNvPr id="3" name="Chart 2"/>
        <xdr:cNvGraphicFramePr/>
      </xdr:nvGraphicFramePr>
      <xdr:xfrm>
        <a:off x="7096125" y="1295400"/>
        <a:ext cx="9686925" cy="52768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0.893</cdr:y>
    </cdr:from>
    <cdr:to>
      <cdr:x>0</cdr:x>
      <cdr:y>0</cdr:y>
    </cdr:to>
    <cdr:sp macro="" textlink="">
      <cdr:nvSpPr>
        <cdr:cNvPr id="5" name="FootonotesShape"/>
        <cdr:cNvSpPr txBox="1"/>
      </cdr:nvSpPr>
      <cdr:spPr>
        <a:xfrm>
          <a:off x="0" y="5334000"/>
          <a:ext cx="0" cy="0"/>
        </a:xfrm>
        <a:prstGeom prst="rect">
          <a:avLst/>
        </a:prstGeom>
        <a:ln>
          <a:noFill/>
        </a:ln>
      </cdr:spPr>
      <cdr:txBody>
        <a:bodyPr vertOverflow="clip" vert="horz" wrap="square" rtlCol="0">
          <a:spAutoFit/>
        </a:bodyPr>
        <a:lstStyle/>
        <a:p>
          <a:r>
            <a:rPr lang="en-US" sz="1200">
              <a:latin typeface="Arial" panose="020B0604020202020204" pitchFamily="34" charset="0"/>
            </a:rPr>
            <a:t>Note: Areas of fresh vegetables in Ireland, Latvia, Cyprus, Estonia, Malta and Luxembourg not shown 	</a:t>
          </a:r>
          <a:br>
            <a:rPr lang="en-US" sz="1200">
              <a:latin typeface="Arial" panose="020B0604020202020204" pitchFamily="34" charset="0"/>
            </a:rPr>
          </a:br>
          <a:r>
            <a:rPr lang="en-US" sz="1200">
              <a:latin typeface="Arial" panose="020B0604020202020204" pitchFamily="34" charset="0"/>
            </a:rPr>
            <a:t>as less than 5 000 ha.</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apro_cpsh1)</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704850</xdr:colOff>
      <xdr:row>7</xdr:row>
      <xdr:rowOff>66675</xdr:rowOff>
    </xdr:from>
    <xdr:to>
      <xdr:col>24</xdr:col>
      <xdr:colOff>152400</xdr:colOff>
      <xdr:row>41</xdr:row>
      <xdr:rowOff>85725</xdr:rowOff>
    </xdr:to>
    <xdr:graphicFrame macro="">
      <xdr:nvGraphicFramePr>
        <xdr:cNvPr id="3" name="Chart 2"/>
        <xdr:cNvGraphicFramePr/>
      </xdr:nvGraphicFramePr>
      <xdr:xfrm>
        <a:off x="6296025" y="1200150"/>
        <a:ext cx="9525000" cy="59817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0.9575</cdr:y>
    </cdr:from>
    <cdr:to>
      <cdr:x>0</cdr:x>
      <cdr:y>0</cdr:y>
    </cdr:to>
    <cdr:sp macro="" textlink="">
      <cdr:nvSpPr>
        <cdr:cNvPr id="6" name="FootonotesShape"/>
        <cdr:cNvSpPr txBox="1"/>
      </cdr:nvSpPr>
      <cdr:spPr>
        <a:xfrm>
          <a:off x="0" y="5867400"/>
          <a:ext cx="0" cy="0"/>
        </a:xfrm>
        <a:prstGeom prst="rect">
          <a:avLst/>
        </a:prstGeom>
        <a:ln>
          <a:noFill/>
        </a:ln>
      </cdr:spPr>
      <cdr:txBody>
        <a:bodyPr vertOverflow="clip" vert="horz" wrap="square" rtlCol="0">
          <a:spAutoFit/>
        </a:bodyPr>
        <a:lstStyle/>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aact_eaa01)</a:t>
          </a:r>
        </a:p>
      </cdr:txBody>
    </cdr:sp>
  </cdr:relSizeAnchor>
  <cdr:relSizeAnchor xmlns:cdr="http://schemas.openxmlformats.org/drawingml/2006/chartDrawing">
    <cdr:from>
      <cdr:x>0</cdr:x>
      <cdr:y>0</cdr:y>
    </cdr:from>
    <cdr:to>
      <cdr:x>0</cdr:x>
      <cdr:y>0</cdr:y>
    </cdr:to>
    <cdr:pic>
      <cdr:nvPicPr>
        <cdr:cNvPr id="8"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6</xdr:row>
      <xdr:rowOff>104775</xdr:rowOff>
    </xdr:from>
    <xdr:to>
      <xdr:col>27</xdr:col>
      <xdr:colOff>133350</xdr:colOff>
      <xdr:row>43</xdr:row>
      <xdr:rowOff>152400</xdr:rowOff>
    </xdr:to>
    <xdr:graphicFrame macro="">
      <xdr:nvGraphicFramePr>
        <xdr:cNvPr id="3" name="Chart 2"/>
        <xdr:cNvGraphicFramePr/>
      </xdr:nvGraphicFramePr>
      <xdr:xfrm>
        <a:off x="6553200" y="1076325"/>
        <a:ext cx="10467975" cy="61341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0.95725</cdr:y>
    </cdr:from>
    <cdr:to>
      <cdr:x>0</cdr:x>
      <cdr:y>0</cdr:y>
    </cdr:to>
    <cdr:sp macro="" textlink="">
      <cdr:nvSpPr>
        <cdr:cNvPr id="2" name="FootonotesShape"/>
        <cdr:cNvSpPr txBox="1"/>
      </cdr:nvSpPr>
      <cdr:spPr>
        <a:xfrm>
          <a:off x="0" y="5734050"/>
          <a:ext cx="0" cy="0"/>
        </a:xfrm>
        <a:prstGeom prst="rect">
          <a:avLst/>
        </a:prstGeom>
        <a:ln>
          <a:noFill/>
        </a:ln>
      </cdr:spPr>
      <cdr:txBody>
        <a:bodyPr vertOverflow="clip" vert="horz" wrap="square" rtlCol="0">
          <a:spAutoFit/>
        </a:bodyPr>
        <a:lstStyle/>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DS-016894, DS-016890)</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57150</xdr:rowOff>
    </xdr:from>
    <xdr:to>
      <xdr:col>23</xdr:col>
      <xdr:colOff>438150</xdr:colOff>
      <xdr:row>47</xdr:row>
      <xdr:rowOff>47625</xdr:rowOff>
    </xdr:to>
    <xdr:graphicFrame macro="">
      <xdr:nvGraphicFramePr>
        <xdr:cNvPr id="3" name="Chart 2"/>
        <xdr:cNvGraphicFramePr/>
      </xdr:nvGraphicFramePr>
      <xdr:xfrm>
        <a:off x="6134100" y="1352550"/>
        <a:ext cx="9525000" cy="59912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0.95725</cdr:y>
    </cdr:from>
    <cdr:to>
      <cdr:x>0</cdr:x>
      <cdr:y>0</cdr:y>
    </cdr:to>
    <cdr:sp macro="" textlink="">
      <cdr:nvSpPr>
        <cdr:cNvPr id="2" name="FootonotesShape"/>
        <cdr:cNvSpPr txBox="1"/>
      </cdr:nvSpPr>
      <cdr:spPr>
        <a:xfrm>
          <a:off x="0" y="6334125"/>
          <a:ext cx="0" cy="0"/>
        </a:xfrm>
        <a:prstGeom prst="rect">
          <a:avLst/>
        </a:prstGeom>
        <a:ln>
          <a:noFill/>
        </a:ln>
      </cdr:spPr>
      <cdr:txBody>
        <a:bodyPr vertOverflow="clip" vert="horz" wrap="square" rtlCol="0">
          <a:spAutoFit/>
        </a:bodyPr>
        <a:lstStyle/>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DS-016894)</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0.95725</cdr:y>
    </cdr:from>
    <cdr:to>
      <cdr:x>0</cdr:x>
      <cdr:y>0</cdr:y>
    </cdr:to>
    <cdr:sp macro="" textlink="">
      <cdr:nvSpPr>
        <cdr:cNvPr id="2" name="FootonotesShape"/>
        <cdr:cNvSpPr txBox="1"/>
      </cdr:nvSpPr>
      <cdr:spPr>
        <a:xfrm>
          <a:off x="0" y="5676900"/>
          <a:ext cx="0" cy="0"/>
        </a:xfrm>
        <a:prstGeom prst="rect">
          <a:avLst/>
        </a:prstGeom>
        <a:ln>
          <a:noFill/>
        </a:ln>
      </cdr:spPr>
      <cdr:txBody>
        <a:bodyPr vertOverflow="clip" vert="horz" wrap="square" rtlCol="0">
          <a:spAutoFit/>
        </a:bodyPr>
        <a:lstStyle/>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DS-016894)</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0.393</cdr:x>
      <cdr:y>0.4115</cdr:y>
    </cdr:from>
    <cdr:to>
      <cdr:x>0.609</cdr:x>
      <cdr:y>0.66875</cdr:y>
    </cdr:to>
    <cdr:sp macro="" textlink="">
      <cdr:nvSpPr>
        <cdr:cNvPr id="2" name="Oval 1"/>
        <cdr:cNvSpPr>
          <a:spLocks noChangeAspect="1"/>
        </cdr:cNvSpPr>
      </cdr:nvSpPr>
      <cdr:spPr>
        <a:xfrm>
          <a:off x="1800225" y="1666875"/>
          <a:ext cx="990600" cy="1047750"/>
        </a:xfrm>
        <a:prstGeom prst="ellipse">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lIns="0" tIns="0" rIns="0" bIns="0"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800" b="1" i="0" u="none" strike="noStrike">
              <a:solidFill>
                <a:srgbClr val="000000"/>
              </a:solidFill>
              <a:latin typeface="Arial"/>
              <a:cs typeface="Arial"/>
            </a:rPr>
            <a:t>EU</a:t>
          </a:r>
        </a:p>
        <a:p>
          <a:pPr algn="ctr"/>
          <a:r>
            <a:rPr lang="en-US" sz="800" b="1" i="0" u="none" strike="noStrike">
              <a:solidFill>
                <a:srgbClr val="000000"/>
              </a:solidFill>
              <a:latin typeface="Arial"/>
              <a:cs typeface="Arial"/>
            </a:rPr>
            <a:t>1.5 million farms</a:t>
          </a:r>
          <a:endParaRPr lang="fr-BE" sz="800"/>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xdr:row>
      <xdr:rowOff>85725</xdr:rowOff>
    </xdr:from>
    <xdr:to>
      <xdr:col>20</xdr:col>
      <xdr:colOff>457200</xdr:colOff>
      <xdr:row>39</xdr:row>
      <xdr:rowOff>66675</xdr:rowOff>
    </xdr:to>
    <xdr:graphicFrame macro="">
      <xdr:nvGraphicFramePr>
        <xdr:cNvPr id="3" name="Chart 2"/>
        <xdr:cNvGraphicFramePr/>
      </xdr:nvGraphicFramePr>
      <xdr:xfrm>
        <a:off x="3943350" y="247650"/>
        <a:ext cx="9525000" cy="6619875"/>
      </xdr:xfrm>
      <a:graphic>
        <a:graphicData uri="http://schemas.openxmlformats.org/drawingml/2006/chart">
          <c:chart xmlns:c="http://schemas.openxmlformats.org/drawingml/2006/chart" r:id="rId1"/>
        </a:graphicData>
      </a:graphic>
    </xdr:graphicFrame>
    <xdr:clientData/>
  </xdr:twoCellAnchor>
  <xdr:twoCellAnchor>
    <xdr:from>
      <xdr:col>5</xdr:col>
      <xdr:colOff>180975</xdr:colOff>
      <xdr:row>40</xdr:row>
      <xdr:rowOff>142875</xdr:rowOff>
    </xdr:from>
    <xdr:to>
      <xdr:col>20</xdr:col>
      <xdr:colOff>561975</xdr:colOff>
      <xdr:row>79</xdr:row>
      <xdr:rowOff>123825</xdr:rowOff>
    </xdr:to>
    <xdr:graphicFrame macro="">
      <xdr:nvGraphicFramePr>
        <xdr:cNvPr id="4" name="Chart 3"/>
        <xdr:cNvGraphicFramePr/>
      </xdr:nvGraphicFramePr>
      <xdr:xfrm>
        <a:off x="4048125" y="7105650"/>
        <a:ext cx="9525000" cy="5934075"/>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2</xdr:row>
      <xdr:rowOff>9525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523875"/>
        </a:xfrm>
        <a:prstGeom prst="rect">
          <a:avLst/>
        </a:prstGeom>
        <a:ln>
          <a:noFill/>
        </a:ln>
      </xdr:spPr>
    </xdr:pic>
    <xdr:clientData/>
  </xdr:twoCellAnchor>
  <xdr:twoCellAnchor editAs="oneCell">
    <xdr:from>
      <xdr:col>0</xdr:col>
      <xdr:colOff>19050</xdr:colOff>
      <xdr:row>39</xdr:row>
      <xdr:rowOff>28575</xdr:rowOff>
    </xdr:from>
    <xdr:to>
      <xdr:col>0</xdr:col>
      <xdr:colOff>276225</xdr:colOff>
      <xdr:row>40</xdr:row>
      <xdr:rowOff>133350</xdr:rowOff>
    </xdr:to>
    <xdr:pic>
      <xdr:nvPicPr>
        <xdr:cNvPr id="3" name="Picture 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19050" y="8362950"/>
          <a:ext cx="257175" cy="266700"/>
        </a:xfrm>
        <a:prstGeom prst="rect">
          <a:avLst/>
        </a:prstGeom>
        <a:ln>
          <a:noFill/>
        </a:ln>
      </xdr:spPr>
    </xdr:pic>
    <xdr:clientData/>
  </xdr:twoCellAnchor>
  <xdr:oneCellAnchor>
    <xdr:from>
      <xdr:col>9</xdr:col>
      <xdr:colOff>28575</xdr:colOff>
      <xdr:row>5</xdr:row>
      <xdr:rowOff>9525</xdr:rowOff>
    </xdr:from>
    <xdr:ext cx="2867025" cy="3629025"/>
    <xdr:graphicFrame macro="">
      <xdr:nvGraphicFramePr>
        <xdr:cNvPr id="4" name="Chart 3"/>
        <xdr:cNvGraphicFramePr/>
      </xdr:nvGraphicFramePr>
      <xdr:xfrm>
        <a:off x="7115175" y="1152525"/>
        <a:ext cx="2867025" cy="3629025"/>
      </xdr:xfrm>
      <a:graphic>
        <a:graphicData uri="http://schemas.openxmlformats.org/drawingml/2006/chart">
          <c:chart xmlns:c="http://schemas.openxmlformats.org/drawingml/2006/chart" r:id="rId5"/>
        </a:graphicData>
      </a:graphic>
    </xdr:graphicFrame>
    <xdr:clientData/>
  </xdr:oneCellAnchor>
  <xdr:oneCellAnchor>
    <xdr:from>
      <xdr:col>9</xdr:col>
      <xdr:colOff>28575</xdr:colOff>
      <xdr:row>21</xdr:row>
      <xdr:rowOff>19050</xdr:rowOff>
    </xdr:from>
    <xdr:ext cx="2867025" cy="3562350"/>
    <xdr:graphicFrame macro="">
      <xdr:nvGraphicFramePr>
        <xdr:cNvPr id="5" name="Chart 4"/>
        <xdr:cNvGraphicFramePr/>
      </xdr:nvGraphicFramePr>
      <xdr:xfrm>
        <a:off x="7115175" y="4619625"/>
        <a:ext cx="2867025" cy="3562350"/>
      </xdr:xfrm>
      <a:graphic>
        <a:graphicData uri="http://schemas.openxmlformats.org/drawingml/2006/chart">
          <c:chart xmlns:c="http://schemas.openxmlformats.org/drawingml/2006/chart" r:id="rId6"/>
        </a:graphicData>
      </a:graphic>
    </xdr:graphicFrame>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2</xdr:row>
      <xdr:rowOff>9525</xdr:rowOff>
    </xdr:to>
    <xdr:pic>
      <xdr:nvPicPr>
        <xdr:cNvPr id="6" name="Picture 5">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523875"/>
        </a:xfrm>
        <a:prstGeom prst="rect">
          <a:avLst/>
        </a:prstGeom>
        <a:ln>
          <a:noFill/>
        </a:ln>
      </xdr:spPr>
    </xdr:pic>
    <xdr:clientData/>
  </xdr:twoCellAnchor>
  <xdr:twoCellAnchor editAs="oneCell">
    <xdr:from>
      <xdr:col>0</xdr:col>
      <xdr:colOff>38100</xdr:colOff>
      <xdr:row>39</xdr:row>
      <xdr:rowOff>28575</xdr:rowOff>
    </xdr:from>
    <xdr:to>
      <xdr:col>0</xdr:col>
      <xdr:colOff>295275</xdr:colOff>
      <xdr:row>40</xdr:row>
      <xdr:rowOff>133350</xdr:rowOff>
    </xdr:to>
    <xdr:pic>
      <xdr:nvPicPr>
        <xdr:cNvPr id="7" name="Picture 6"/>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38100" y="6838950"/>
          <a:ext cx="257175" cy="266700"/>
        </a:xfrm>
        <a:prstGeom prst="rect">
          <a:avLst/>
        </a:prstGeom>
        <a:ln>
          <a:noFill/>
        </a:ln>
      </xdr:spPr>
    </xdr:pic>
    <xdr:clientData/>
  </xdr:twoCellAnchor>
  <xdr:oneCellAnchor>
    <xdr:from>
      <xdr:col>9</xdr:col>
      <xdr:colOff>9525</xdr:colOff>
      <xdr:row>2</xdr:row>
      <xdr:rowOff>152400</xdr:rowOff>
    </xdr:from>
    <xdr:ext cx="2867025" cy="3124200"/>
    <xdr:graphicFrame macro="">
      <xdr:nvGraphicFramePr>
        <xdr:cNvPr id="8" name="Chart 7"/>
        <xdr:cNvGraphicFramePr/>
      </xdr:nvGraphicFramePr>
      <xdr:xfrm>
        <a:off x="7277100" y="723900"/>
        <a:ext cx="2867025" cy="3124200"/>
      </xdr:xfrm>
      <a:graphic>
        <a:graphicData uri="http://schemas.openxmlformats.org/drawingml/2006/chart">
          <c:chart xmlns:c="http://schemas.openxmlformats.org/drawingml/2006/chart" r:id="rId5"/>
        </a:graphicData>
      </a:graphic>
    </xdr:graphicFrame>
    <xdr:clientData/>
  </xdr:oneCellAnchor>
  <xdr:oneCellAnchor>
    <xdr:from>
      <xdr:col>9</xdr:col>
      <xdr:colOff>0</xdr:colOff>
      <xdr:row>20</xdr:row>
      <xdr:rowOff>38100</xdr:rowOff>
    </xdr:from>
    <xdr:ext cx="2867025" cy="3257550"/>
    <xdr:graphicFrame macro="">
      <xdr:nvGraphicFramePr>
        <xdr:cNvPr id="9" name="Chart 8"/>
        <xdr:cNvGraphicFramePr/>
      </xdr:nvGraphicFramePr>
      <xdr:xfrm>
        <a:off x="7267575" y="3581400"/>
        <a:ext cx="2867025" cy="3257550"/>
      </xdr:xfrm>
      <a:graphic>
        <a:graphicData uri="http://schemas.openxmlformats.org/drawingml/2006/chart">
          <c:chart xmlns:c="http://schemas.openxmlformats.org/drawingml/2006/chart" r:id="rId6"/>
        </a:graphicData>
      </a:graphic>
    </xdr:graphicFrame>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0.393</cdr:x>
      <cdr:y>0.4115</cdr:y>
    </cdr:from>
    <cdr:to>
      <cdr:x>0.609</cdr:x>
      <cdr:y>0.66875</cdr:y>
    </cdr:to>
    <cdr:sp macro="" textlink="">
      <cdr:nvSpPr>
        <cdr:cNvPr id="2" name="Oval 1"/>
        <cdr:cNvSpPr>
          <a:spLocks noChangeAspect="1"/>
        </cdr:cNvSpPr>
      </cdr:nvSpPr>
      <cdr:spPr>
        <a:xfrm>
          <a:off x="1104900" y="1028700"/>
          <a:ext cx="609600" cy="647700"/>
        </a:xfrm>
        <a:prstGeom prst="ellipse">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lIns="0" tIns="0" rIns="0" bIns="0"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800" b="1" i="0" u="none" strike="noStrike">
              <a:solidFill>
                <a:srgbClr val="000000"/>
              </a:solidFill>
              <a:latin typeface="Arial"/>
              <a:cs typeface="Arial"/>
            </a:rPr>
            <a:t>EU </a:t>
          </a:r>
        </a:p>
        <a:p>
          <a:pPr algn="ctr"/>
          <a:r>
            <a:rPr lang="en-US" sz="800" b="1" i="0" u="none" strike="noStrike">
              <a:solidFill>
                <a:srgbClr val="000000"/>
              </a:solidFill>
              <a:latin typeface="Arial"/>
              <a:cs typeface="Arial"/>
            </a:rPr>
            <a:t>0.5 million farms</a:t>
          </a:r>
          <a:endParaRPr lang="fr-BE" sz="800"/>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152400</xdr:rowOff>
    </xdr:from>
    <xdr:to>
      <xdr:col>16</xdr:col>
      <xdr:colOff>314325</xdr:colOff>
      <xdr:row>33</xdr:row>
      <xdr:rowOff>85725</xdr:rowOff>
    </xdr:to>
    <xdr:graphicFrame macro="">
      <xdr:nvGraphicFramePr>
        <xdr:cNvPr id="3" name="Chart 2"/>
        <xdr:cNvGraphicFramePr/>
      </xdr:nvGraphicFramePr>
      <xdr:xfrm>
        <a:off x="6477000" y="1276350"/>
        <a:ext cx="4581525" cy="4057650"/>
      </xdr:xfrm>
      <a:graphic>
        <a:graphicData uri="http://schemas.openxmlformats.org/drawingml/2006/chart">
          <c:chart xmlns:c="http://schemas.openxmlformats.org/drawingml/2006/chart" r:id="rId1"/>
        </a:graphicData>
      </a:graphic>
    </xdr:graphicFrame>
    <xdr:clientData/>
  </xdr:twoCellAnchor>
  <xdr:twoCellAnchor>
    <xdr:from>
      <xdr:col>16</xdr:col>
      <xdr:colOff>381000</xdr:colOff>
      <xdr:row>13</xdr:row>
      <xdr:rowOff>142875</xdr:rowOff>
    </xdr:from>
    <xdr:to>
      <xdr:col>21</xdr:col>
      <xdr:colOff>161925</xdr:colOff>
      <xdr:row>29</xdr:row>
      <xdr:rowOff>57150</xdr:rowOff>
    </xdr:to>
    <xdr:graphicFrame macro="">
      <xdr:nvGraphicFramePr>
        <xdr:cNvPr id="5" name="Chart 4"/>
        <xdr:cNvGraphicFramePr/>
      </xdr:nvGraphicFramePr>
      <xdr:xfrm>
        <a:off x="11125200" y="2181225"/>
        <a:ext cx="2828925" cy="2505075"/>
      </xdr:xfrm>
      <a:graphic>
        <a:graphicData uri="http://schemas.openxmlformats.org/drawingml/2006/chart">
          <c:chart xmlns:c="http://schemas.openxmlformats.org/drawingml/2006/chart" r:id="rId2"/>
        </a:graphicData>
      </a:graphic>
    </xdr:graphicFrame>
    <xdr:clientData/>
  </xdr:twoCellAnchor>
  <xdr:twoCellAnchor editAs="oneCell">
    <xdr:from>
      <xdr:col>18</xdr:col>
      <xdr:colOff>361950</xdr:colOff>
      <xdr:row>33</xdr:row>
      <xdr:rowOff>38100</xdr:rowOff>
    </xdr:from>
    <xdr:to>
      <xdr:col>21</xdr:col>
      <xdr:colOff>123825</xdr:colOff>
      <xdr:row>35</xdr:row>
      <xdr:rowOff>114300</xdr:rowOff>
    </xdr:to>
    <xdr:pic>
      <xdr:nvPicPr>
        <xdr:cNvPr id="7" name="Picture 6"/>
        <xdr:cNvPicPr preferRelativeResize="1">
          <a:picLocks noChangeAspect="1"/>
        </xdr:cNvPicPr>
      </xdr:nvPicPr>
      <xdr:blipFill>
        <a:blip r:link="rId3"/>
        <a:stretch>
          <a:fillRect/>
        </a:stretch>
      </xdr:blipFill>
      <xdr:spPr>
        <a:xfrm>
          <a:off x="12325350" y="5286375"/>
          <a:ext cx="1590675" cy="400050"/>
        </a:xfrm>
        <a:prstGeom prst="rect">
          <a:avLst/>
        </a:prstGeom>
        <a:ln>
          <a:noFill/>
        </a:ln>
      </xdr:spPr>
    </xdr:pic>
    <xdr:clientData/>
  </xdr:twoCellAnchor>
  <xdr:twoCellAnchor>
    <xdr:from>
      <xdr:col>12</xdr:col>
      <xdr:colOff>457200</xdr:colOff>
      <xdr:row>14</xdr:row>
      <xdr:rowOff>85725</xdr:rowOff>
    </xdr:from>
    <xdr:to>
      <xdr:col>18</xdr:col>
      <xdr:colOff>590550</xdr:colOff>
      <xdr:row>17</xdr:row>
      <xdr:rowOff>142875</xdr:rowOff>
    </xdr:to>
    <xdr:cxnSp macro="">
      <xdr:nvCxnSpPr>
        <xdr:cNvPr id="4" name="Straight Connector 3"/>
        <xdr:cNvCxnSpPr/>
      </xdr:nvCxnSpPr>
      <xdr:spPr>
        <a:xfrm>
          <a:off x="8763000" y="2286000"/>
          <a:ext cx="3790950" cy="542925"/>
        </a:xfrm>
        <a:prstGeom prst="line">
          <a:avLst/>
        </a:prstGeom>
        <a:ln>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57150</xdr:colOff>
      <xdr:row>28</xdr:row>
      <xdr:rowOff>66675</xdr:rowOff>
    </xdr:from>
    <xdr:to>
      <xdr:col>19</xdr:col>
      <xdr:colOff>95250</xdr:colOff>
      <xdr:row>30</xdr:row>
      <xdr:rowOff>123825</xdr:rowOff>
    </xdr:to>
    <xdr:cxnSp macro="">
      <xdr:nvCxnSpPr>
        <xdr:cNvPr id="9" name="Straight Connector 8"/>
        <xdr:cNvCxnSpPr/>
      </xdr:nvCxnSpPr>
      <xdr:spPr>
        <a:xfrm flipV="1">
          <a:off x="8972550" y="4533900"/>
          <a:ext cx="3695700" cy="390525"/>
        </a:xfrm>
        <a:prstGeom prst="line">
          <a:avLst/>
        </a:prstGeom>
        <a:noFill/>
        <a:ln w="9525" cap="flat" cmpd="sng" algn="ctr">
          <a:solidFill>
            <a:srgbClr val="33A033">
              <a:shade val="95000"/>
              <a:satMod val="105000"/>
            </a:srgbClr>
          </a:solidFill>
          <a:prstDash val="solid"/>
          <a:headEnd type="none"/>
          <a:tailEnd type="none"/>
        </a:ln>
      </xdr:spPr>
    </xdr:cxn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0.393</cdr:x>
      <cdr:y>0.4115</cdr:y>
    </cdr:from>
    <cdr:to>
      <cdr:x>0.609</cdr:x>
      <cdr:y>0.66875</cdr:y>
    </cdr:to>
    <cdr:sp macro="" textlink="">
      <cdr:nvSpPr>
        <cdr:cNvPr id="2" name="Oval 1"/>
        <cdr:cNvSpPr>
          <a:spLocks noChangeAspect="1"/>
        </cdr:cNvSpPr>
      </cdr:nvSpPr>
      <cdr:spPr>
        <a:xfrm>
          <a:off x="1800225" y="1666875"/>
          <a:ext cx="990600" cy="1047750"/>
        </a:xfrm>
        <a:prstGeom prst="ellipse">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lIns="0" tIns="0" rIns="0" bIns="0"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800" b="1" i="0" u="none" strike="noStrike">
              <a:solidFill>
                <a:srgbClr val="000000"/>
              </a:solidFill>
              <a:latin typeface="Arial"/>
              <a:cs typeface="Arial"/>
            </a:rPr>
            <a:t>EU</a:t>
          </a:r>
        </a:p>
        <a:p>
          <a:pPr algn="ctr"/>
          <a:r>
            <a:rPr lang="en-US" sz="800" b="1" i="0" u="none" strike="noStrike">
              <a:solidFill>
                <a:srgbClr val="000000"/>
              </a:solidFill>
              <a:latin typeface="Arial"/>
              <a:cs typeface="Arial"/>
            </a:rPr>
            <a:t>0.7 million farms</a:t>
          </a:r>
          <a:endParaRPr lang="fr-BE" sz="800"/>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0.393</cdr:x>
      <cdr:y>0.4115</cdr:y>
    </cdr:from>
    <cdr:to>
      <cdr:x>0.609</cdr:x>
      <cdr:y>0.66875</cdr:y>
    </cdr:to>
    <cdr:sp macro="" textlink="">
      <cdr:nvSpPr>
        <cdr:cNvPr id="2" name="Oval 1"/>
        <cdr:cNvSpPr>
          <a:spLocks noChangeAspect="1"/>
        </cdr:cNvSpPr>
      </cdr:nvSpPr>
      <cdr:spPr>
        <a:xfrm>
          <a:off x="1152525" y="1019175"/>
          <a:ext cx="638175" cy="638175"/>
        </a:xfrm>
        <a:prstGeom prst="ellipse">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lIns="0" tIns="0" rIns="0" bIns="0"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800" b="1" i="0" u="none" strike="noStrike">
              <a:solidFill>
                <a:srgbClr val="000000"/>
              </a:solidFill>
              <a:latin typeface="Arial"/>
              <a:cs typeface="Arial"/>
            </a:rPr>
            <a:t>EU </a:t>
          </a:r>
        </a:p>
        <a:p>
          <a:pPr algn="ctr"/>
          <a:r>
            <a:rPr lang="en-US" sz="800" b="1" i="0" u="none" strike="noStrike">
              <a:solidFill>
                <a:srgbClr val="000000"/>
              </a:solidFill>
              <a:latin typeface="Arial"/>
              <a:cs typeface="Arial"/>
            </a:rPr>
            <a:t>0.2 million farms</a:t>
          </a:r>
          <a:endParaRPr lang="fr-BE" sz="800"/>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8</xdr:row>
      <xdr:rowOff>28575</xdr:rowOff>
    </xdr:from>
    <xdr:to>
      <xdr:col>16</xdr:col>
      <xdr:colOff>323850</xdr:colOff>
      <xdr:row>33</xdr:row>
      <xdr:rowOff>114300</xdr:rowOff>
    </xdr:to>
    <xdr:graphicFrame macro="">
      <xdr:nvGraphicFramePr>
        <xdr:cNvPr id="2" name="Chart 1"/>
        <xdr:cNvGraphicFramePr/>
      </xdr:nvGraphicFramePr>
      <xdr:xfrm>
        <a:off x="6486525" y="1304925"/>
        <a:ext cx="4581525" cy="4057650"/>
      </xdr:xfrm>
      <a:graphic>
        <a:graphicData uri="http://schemas.openxmlformats.org/drawingml/2006/chart">
          <c:chart xmlns:c="http://schemas.openxmlformats.org/drawingml/2006/chart" r:id="rId1"/>
        </a:graphicData>
      </a:graphic>
    </xdr:graphicFrame>
    <xdr:clientData/>
  </xdr:twoCellAnchor>
  <xdr:twoCellAnchor>
    <xdr:from>
      <xdr:col>16</xdr:col>
      <xdr:colOff>542925</xdr:colOff>
      <xdr:row>14</xdr:row>
      <xdr:rowOff>85725</xdr:rowOff>
    </xdr:from>
    <xdr:to>
      <xdr:col>21</xdr:col>
      <xdr:colOff>438150</xdr:colOff>
      <xdr:row>29</xdr:row>
      <xdr:rowOff>142875</xdr:rowOff>
    </xdr:to>
    <xdr:graphicFrame macro="">
      <xdr:nvGraphicFramePr>
        <xdr:cNvPr id="3" name="Chart 2"/>
        <xdr:cNvGraphicFramePr/>
      </xdr:nvGraphicFramePr>
      <xdr:xfrm>
        <a:off x="11287125" y="2276475"/>
        <a:ext cx="2943225" cy="2486025"/>
      </xdr:xfrm>
      <a:graphic>
        <a:graphicData uri="http://schemas.openxmlformats.org/drawingml/2006/chart">
          <c:chart xmlns:c="http://schemas.openxmlformats.org/drawingml/2006/chart" r:id="rId2"/>
        </a:graphicData>
      </a:graphic>
    </xdr:graphicFrame>
    <xdr:clientData/>
  </xdr:twoCellAnchor>
  <xdr:twoCellAnchor editAs="oneCell">
    <xdr:from>
      <xdr:col>18</xdr:col>
      <xdr:colOff>419100</xdr:colOff>
      <xdr:row>32</xdr:row>
      <xdr:rowOff>142875</xdr:rowOff>
    </xdr:from>
    <xdr:to>
      <xdr:col>21</xdr:col>
      <xdr:colOff>180975</xdr:colOff>
      <xdr:row>35</xdr:row>
      <xdr:rowOff>47625</xdr:rowOff>
    </xdr:to>
    <xdr:pic>
      <xdr:nvPicPr>
        <xdr:cNvPr id="4" name="Picture 3"/>
        <xdr:cNvPicPr preferRelativeResize="1">
          <a:picLocks noChangeAspect="1"/>
        </xdr:cNvPicPr>
      </xdr:nvPicPr>
      <xdr:blipFill>
        <a:blip r:link="rId3"/>
        <a:stretch>
          <a:fillRect/>
        </a:stretch>
      </xdr:blipFill>
      <xdr:spPr>
        <a:xfrm>
          <a:off x="12382500" y="5229225"/>
          <a:ext cx="1590675" cy="390525"/>
        </a:xfrm>
        <a:prstGeom prst="rect">
          <a:avLst/>
        </a:prstGeom>
        <a:ln>
          <a:noFill/>
        </a:ln>
      </xdr:spPr>
    </xdr:pic>
    <xdr:clientData/>
  </xdr:twoCellAnchor>
  <xdr:twoCellAnchor>
    <xdr:from>
      <xdr:col>13</xdr:col>
      <xdr:colOff>57150</xdr:colOff>
      <xdr:row>29</xdr:row>
      <xdr:rowOff>85725</xdr:rowOff>
    </xdr:from>
    <xdr:to>
      <xdr:col>19</xdr:col>
      <xdr:colOff>200025</xdr:colOff>
      <xdr:row>31</xdr:row>
      <xdr:rowOff>57150</xdr:rowOff>
    </xdr:to>
    <xdr:cxnSp macro="">
      <xdr:nvCxnSpPr>
        <xdr:cNvPr id="7" name="Straight Connector 6"/>
        <xdr:cNvCxnSpPr/>
      </xdr:nvCxnSpPr>
      <xdr:spPr>
        <a:xfrm flipV="1">
          <a:off x="8972550" y="4705350"/>
          <a:ext cx="3800475" cy="285750"/>
        </a:xfrm>
        <a:prstGeom prst="line">
          <a:avLst/>
        </a:prstGeom>
        <a:noFill/>
        <a:ln w="9525" cap="flat" cmpd="sng" algn="ctr">
          <a:solidFill>
            <a:srgbClr val="33A033">
              <a:shade val="95000"/>
              <a:satMod val="105000"/>
            </a:srgbClr>
          </a:solidFill>
          <a:prstDash val="solid"/>
          <a:headEnd type="none"/>
          <a:tailEnd type="none"/>
        </a:ln>
      </xdr:spPr>
    </xdr:cxnSp>
    <xdr:clientData/>
  </xdr:twoCellAnchor>
  <xdr:twoCellAnchor>
    <xdr:from>
      <xdr:col>12</xdr:col>
      <xdr:colOff>466725</xdr:colOff>
      <xdr:row>15</xdr:row>
      <xdr:rowOff>0</xdr:rowOff>
    </xdr:from>
    <xdr:to>
      <xdr:col>19</xdr:col>
      <xdr:colOff>133350</xdr:colOff>
      <xdr:row>18</xdr:row>
      <xdr:rowOff>133350</xdr:rowOff>
    </xdr:to>
    <xdr:cxnSp macro="">
      <xdr:nvCxnSpPr>
        <xdr:cNvPr id="9" name="Straight Connector 8"/>
        <xdr:cNvCxnSpPr/>
      </xdr:nvCxnSpPr>
      <xdr:spPr>
        <a:xfrm>
          <a:off x="8772525" y="2352675"/>
          <a:ext cx="3933825" cy="619125"/>
        </a:xfrm>
        <a:prstGeom prst="line">
          <a:avLst/>
        </a:prstGeom>
        <a:noFill/>
        <a:ln w="9525" cap="flat" cmpd="sng" algn="ctr">
          <a:solidFill>
            <a:srgbClr val="33A033">
              <a:shade val="95000"/>
              <a:satMod val="105000"/>
            </a:srgbClr>
          </a:solidFill>
          <a:prstDash val="solid"/>
          <a:headEnd type="none"/>
          <a:tailEnd type="none"/>
        </a:ln>
      </xdr:spPr>
    </xdr:cxn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0.9515</cdr:y>
    </cdr:from>
    <cdr:to>
      <cdr:x>0</cdr:x>
      <cdr:y>0</cdr:y>
    </cdr:to>
    <cdr:sp macro="" textlink="">
      <cdr:nvSpPr>
        <cdr:cNvPr id="2" name="FootonotesShape"/>
        <cdr:cNvSpPr txBox="1"/>
      </cdr:nvSpPr>
      <cdr:spPr>
        <a:xfrm>
          <a:off x="0" y="4457700"/>
          <a:ext cx="0" cy="0"/>
        </a:xfrm>
        <a:prstGeom prst="rect">
          <a:avLst/>
        </a:prstGeom>
        <a:ln>
          <a:noFill/>
        </a:ln>
      </cdr:spPr>
      <cdr:txBody>
        <a:bodyPr vertOverflow="clip" vert="horz" wrap="square" rtlCol="0">
          <a:spAutoFit/>
        </a:bodyPr>
        <a:lstStyle/>
        <a:p>
          <a:pPr>
            <a:spcBef>
              <a:spcPts val="300"/>
            </a:spcBef>
          </a:pPr>
          <a:r>
            <a:rPr lang="en-IE" sz="1000" i="1">
              <a:latin typeface="Arial" panose="020B0604020202020204" pitchFamily="34" charset="0"/>
            </a:rPr>
            <a:t>Source:</a:t>
          </a:r>
          <a:r>
            <a:rPr lang="en-IE" sz="1000">
              <a:latin typeface="Arial" panose="020B0604020202020204" pitchFamily="34" charset="0"/>
            </a:rPr>
            <a:t> Eurostat (online data code: apro_cpsh1)</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104775</xdr:rowOff>
    </xdr:from>
    <xdr:to>
      <xdr:col>18</xdr:col>
      <xdr:colOff>133350</xdr:colOff>
      <xdr:row>24</xdr:row>
      <xdr:rowOff>28575</xdr:rowOff>
    </xdr:to>
    <xdr:graphicFrame macro="">
      <xdr:nvGraphicFramePr>
        <xdr:cNvPr id="3" name="Chart 2"/>
        <xdr:cNvGraphicFramePr/>
      </xdr:nvGraphicFramePr>
      <xdr:xfrm>
        <a:off x="5429250" y="257175"/>
        <a:ext cx="5676900" cy="4686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Palette C">
      <a:dk1>
        <a:sysClr val="windowText" lastClr="000000"/>
      </a:dk1>
      <a:lt1>
        <a:sysClr val="window" lastClr="FFFFFF"/>
      </a:lt1>
      <a:dk2>
        <a:srgbClr val="1F497D"/>
      </a:dk2>
      <a:lt2>
        <a:srgbClr val="EEECE1"/>
      </a:lt2>
      <a:accent1>
        <a:srgbClr val="33A033"/>
      </a:accent1>
      <a:accent2>
        <a:srgbClr val="2644A7"/>
      </a:accent2>
      <a:accent3>
        <a:srgbClr val="C05F03"/>
      </a:accent3>
      <a:accent4>
        <a:srgbClr val="208486"/>
      </a:accent4>
      <a:accent5>
        <a:srgbClr val="B09120"/>
      </a:accent5>
      <a:accent6>
        <a:srgbClr val="388AE2"/>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s://appsso.eurostat.ec.europa.eu/nui/show.do?query=BOOKMARK_DS-016894_QID_-5882E0A6_UID_-3F171EB0&amp;layout=PRODUCT,B,X,0;REPORTER,B,Y,0;PARTNER,B,Z,0;PERIOD,L,Z,1;FLOW,L,Z,2;INDICATORS,C,Z,3;&amp;zSelection=DS-016894FLOW,1;DS-016894INDICATORS,VALUE_IN_EUROS;DS-016894PARTNER,EU28_EXTRA;DS-016894PERIOD,201752;&amp;rankName1=PARTNER_1_2_-1_2&amp;rankName2=INDICATORS_1_2_-1_2&amp;rankName3=FLOW_1_2_-1_2&amp;rankName4=PERIOD_1_0_0_1&amp;rankName5=PRODUCT_1_2_0_0&amp;rankName6=REPORTER_1_2_0_1&amp;rStp=&amp;cStp=&amp;rDCh=&amp;cDCh=&amp;rDM=true&amp;cDM=true&amp;footnes=false&amp;empty=false&amp;wai=false&amp;time_mode=NONE&amp;time_most_recent=false&amp;lang=EN&amp;cfo=%23%23%23%2C%23%23%23.%23%23%23" TargetMode="External" /><Relationship Id="rId2" Type="http://schemas.openxmlformats.org/officeDocument/2006/relationships/hyperlink" Target="https://appsso.eurostat.ec.europa.eu/nui/show.do?query=BOOKMARK_DS-016890_QID_-5E7FD841_UID_-3F171EB0&amp;layout=INDICATORS,C,X,0;PRODUCT,B,X,1;REPORTER,B,Y,0;PARTNER,C,Z,0;FLOW,L,Z,1;PERIOD,L,Z,2;&amp;zSelection=DS-016890FLOW,1;DS-016890PARTNER,EU28_EXTRA;DS-016890PERIOD,201752;&amp;rankName1=PARTNER_1_2_-1_2&amp;rankName2=FLOW_1_2_-1_2&amp;rankName3=PERIOD_1_0_0_1&amp;rankName4=INDICATORS_1_2_0_0&amp;rankName5=PRODUCT_1_2_1_0&amp;rankName6=REPORTER_1_2_0_1&amp;rStp=&amp;cStp=&amp;rDCh=&amp;cDCh=&amp;rDM=true&amp;cDM=true&amp;footnes=false&amp;empty=false&amp;wai=false&amp;time_mode=NONE&amp;time_most_recent=false&amp;lang=EN&amp;cfo=%23%23%23%2C%23%23%23.%23%23%23" TargetMode="External" /><Relationship Id="rId3" Type="http://schemas.openxmlformats.org/officeDocument/2006/relationships/drawing" Target="../drawings/drawing21.xml" /><Relationship Id="rId4"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s://appsso.eurostat.ec.europa.eu/nui/show.do?query=BOOKMARK_DS-016894_QID_-5882E0A6_UID_-3F171EB0&amp;layout=PRODUCT,B,X,0;REPORTER,B,Y,0;PARTNER,B,Z,0;PERIOD,L,Z,1;FLOW,L,Z,2;INDICATORS,C,Z,3;&amp;zSelection=DS-016894FLOW,1;DS-016894INDICATORS,VALUE_IN_EUROS;DS-016894PARTNER,EU28_EXTRA;DS-016894PERIOD,201752;&amp;rankName1=PARTNER_1_2_-1_2&amp;rankName2=INDICATORS_1_2_-1_2&amp;rankName3=FLOW_1_2_-1_2&amp;rankName4=PERIOD_1_0_0_1&amp;rankName5=PRODUCT_1_2_0_0&amp;rankName6=REPORTER_1_2_0_1&amp;rStp=&amp;cStp=&amp;rDCh=&amp;cDCh=&amp;rDM=true&amp;cDM=true&amp;footnes=false&amp;empty=false&amp;wai=false&amp;time_mode=NONE&amp;time_most_recent=false&amp;lang=EN&amp;cfo=%23%23%23%2C%23%23%23.%23%23%23" TargetMode="External" /><Relationship Id="rId2" Type="http://schemas.openxmlformats.org/officeDocument/2006/relationships/hyperlink" Target="https://appsso.eurostat.ec.europa.eu/nui/show.do?query=BOOKMARK_DS-016890_QID_-5E7FD841_UID_-3F171EB0&amp;layout=INDICATORS,C,X,0;PRODUCT,B,X,1;REPORTER,B,Y,0;PARTNER,C,Z,0;FLOW,L,Z,1;PERIOD,L,Z,2;&amp;zSelection=DS-016890FLOW,1;DS-016890PARTNER,EU28_EXTRA;DS-016890PERIOD,201752;&amp;rankName1=PARTNER_1_2_-1_2&amp;rankName2=FLOW_1_2_-1_2&amp;rankName3=PERIOD_1_0_0_1&amp;rankName4=INDICATORS_1_2_0_0&amp;rankName5=PRODUCT_1_2_1_0&amp;rankName6=REPORTER_1_2_0_1&amp;rStp=&amp;cStp=&amp;rDCh=&amp;cDCh=&amp;rDM=true&amp;cDM=true&amp;footnes=false&amp;empty=false&amp;wai=false&amp;time_mode=NONE&amp;time_most_recent=false&amp;lang=EN&amp;cfo=%23%23%23%2C%23%23%23.%23%23%23" TargetMode="External" /><Relationship Id="rId3" Type="http://schemas.openxmlformats.org/officeDocument/2006/relationships/drawing" Target="../drawings/drawing22.xml" /><Relationship Id="rId4"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K111"/>
  <sheetViews>
    <sheetView showGridLines="0" showRowColHeaders="0" tabSelected="1" zoomScale="110" zoomScaleNormal="110" workbookViewId="0" topLeftCell="A1">
      <selection activeCell="A5" sqref="A5"/>
    </sheetView>
  </sheetViews>
  <sheetFormatPr defaultColWidth="0" defaultRowHeight="12"/>
  <cols>
    <col min="1" max="11" width="9.140625" style="2" customWidth="1"/>
    <col min="12" max="16384" width="9.140625" style="2" hidden="1" customWidth="1"/>
  </cols>
  <sheetData>
    <row r="1" ht="12.75"/>
    <row r="2" ht="12.75"/>
    <row r="3" ht="12.75"/>
    <row r="4" spans="4:11" ht="12">
      <c r="D4" s="201" t="s">
        <v>53</v>
      </c>
      <c r="E4" s="201"/>
      <c r="F4" s="201"/>
      <c r="G4" s="201"/>
      <c r="H4" s="201"/>
      <c r="I4" s="201"/>
      <c r="J4" s="201"/>
      <c r="K4" s="201"/>
    </row>
    <row r="7" spans="4:11" ht="12">
      <c r="D7" s="203" t="s">
        <v>646</v>
      </c>
      <c r="E7" s="203"/>
      <c r="F7" s="203"/>
      <c r="G7" s="203"/>
      <c r="H7" s="203"/>
      <c r="I7" s="203"/>
      <c r="J7" s="203"/>
      <c r="K7" s="203"/>
    </row>
    <row r="19" spans="2:10" ht="12">
      <c r="B19" s="199" t="s">
        <v>642</v>
      </c>
      <c r="C19" s="199"/>
      <c r="D19" s="199"/>
      <c r="E19" s="199"/>
      <c r="F19" s="199"/>
      <c r="G19" s="199"/>
      <c r="H19" s="199"/>
      <c r="I19" s="199"/>
      <c r="J19" s="199"/>
    </row>
    <row r="20" spans="2:10" ht="12">
      <c r="B20" s="200"/>
      <c r="C20" s="200"/>
      <c r="D20" s="200"/>
      <c r="E20" s="200"/>
      <c r="F20" s="200"/>
      <c r="G20" s="200"/>
      <c r="H20" s="200"/>
      <c r="I20" s="200"/>
      <c r="J20" s="200"/>
    </row>
    <row r="21" spans="2:11" ht="12">
      <c r="B21" s="202" t="s">
        <v>643</v>
      </c>
      <c r="C21" s="202"/>
      <c r="D21" s="202"/>
      <c r="E21" s="202"/>
      <c r="F21" s="202"/>
      <c r="G21" s="202"/>
      <c r="H21" s="202"/>
      <c r="I21" s="202"/>
      <c r="J21" s="202"/>
      <c r="K21" s="3"/>
    </row>
    <row r="22" spans="2:10" ht="12">
      <c r="B22" s="200"/>
      <c r="C22" s="200"/>
      <c r="D22" s="200"/>
      <c r="E22" s="200"/>
      <c r="F22" s="200"/>
      <c r="G22" s="200"/>
      <c r="H22" s="200"/>
      <c r="I22" s="200"/>
      <c r="J22" s="200"/>
    </row>
    <row r="23" spans="2:10" ht="12">
      <c r="B23" s="199" t="s">
        <v>644</v>
      </c>
      <c r="C23" s="199"/>
      <c r="D23" s="199"/>
      <c r="E23" s="199"/>
      <c r="F23" s="199"/>
      <c r="G23" s="199"/>
      <c r="H23" s="199"/>
      <c r="I23" s="199"/>
      <c r="J23" s="199"/>
    </row>
    <row r="24" spans="2:10" ht="12">
      <c r="B24" s="200"/>
      <c r="C24" s="200"/>
      <c r="D24" s="200"/>
      <c r="E24" s="200"/>
      <c r="F24" s="200"/>
      <c r="G24" s="200"/>
      <c r="H24" s="200"/>
      <c r="I24" s="200"/>
      <c r="J24" s="200"/>
    </row>
    <row r="25" spans="2:10" ht="12">
      <c r="B25" s="199" t="s">
        <v>645</v>
      </c>
      <c r="C25" s="199"/>
      <c r="D25" s="199"/>
      <c r="E25" s="199"/>
      <c r="F25" s="199"/>
      <c r="G25" s="199"/>
      <c r="H25" s="199"/>
      <c r="I25" s="199"/>
      <c r="J25" s="199"/>
    </row>
    <row r="26" spans="2:10" ht="12">
      <c r="B26" s="200"/>
      <c r="C26" s="200"/>
      <c r="D26" s="200"/>
      <c r="E26" s="200"/>
      <c r="F26" s="200"/>
      <c r="G26" s="200"/>
      <c r="H26" s="200"/>
      <c r="I26" s="200"/>
      <c r="J26" s="200"/>
    </row>
    <row r="27" spans="2:10" ht="12">
      <c r="B27" s="199" t="s">
        <v>647</v>
      </c>
      <c r="C27" s="199"/>
      <c r="D27" s="199"/>
      <c r="E27" s="199"/>
      <c r="F27" s="199"/>
      <c r="G27" s="199"/>
      <c r="H27" s="199"/>
      <c r="I27" s="199"/>
      <c r="J27" s="199"/>
    </row>
    <row r="28" spans="2:10" ht="12">
      <c r="B28" s="200"/>
      <c r="C28" s="200"/>
      <c r="D28" s="200"/>
      <c r="E28" s="200"/>
      <c r="F28" s="200"/>
      <c r="G28" s="200"/>
      <c r="H28" s="200"/>
      <c r="I28" s="200"/>
      <c r="J28" s="200"/>
    </row>
    <row r="29" spans="2:10" ht="12">
      <c r="B29" s="199" t="s">
        <v>648</v>
      </c>
      <c r="C29" s="199"/>
      <c r="D29" s="199"/>
      <c r="E29" s="199"/>
      <c r="F29" s="199"/>
      <c r="G29" s="199"/>
      <c r="H29" s="199"/>
      <c r="I29" s="199"/>
      <c r="J29" s="199"/>
    </row>
    <row r="30" spans="2:10" ht="12">
      <c r="B30" s="200"/>
      <c r="C30" s="200"/>
      <c r="D30" s="200"/>
      <c r="E30" s="200"/>
      <c r="F30" s="200"/>
      <c r="G30" s="200"/>
      <c r="H30" s="200"/>
      <c r="I30" s="200"/>
      <c r="J30" s="200"/>
    </row>
    <row r="31" spans="2:10" ht="12">
      <c r="B31" s="199" t="s">
        <v>649</v>
      </c>
      <c r="C31" s="199"/>
      <c r="D31" s="199"/>
      <c r="E31" s="199"/>
      <c r="F31" s="199"/>
      <c r="G31" s="199"/>
      <c r="H31" s="199"/>
      <c r="I31" s="199"/>
      <c r="J31" s="199"/>
    </row>
    <row r="32" spans="2:10" ht="12">
      <c r="B32" s="200"/>
      <c r="C32" s="200"/>
      <c r="D32" s="200"/>
      <c r="E32" s="200"/>
      <c r="F32" s="200"/>
      <c r="G32" s="200"/>
      <c r="H32" s="200"/>
      <c r="I32" s="200"/>
      <c r="J32" s="200"/>
    </row>
    <row r="33" spans="2:10" ht="12">
      <c r="B33" s="199" t="s">
        <v>650</v>
      </c>
      <c r="C33" s="199"/>
      <c r="D33" s="199"/>
      <c r="E33" s="199"/>
      <c r="F33" s="199"/>
      <c r="G33" s="199"/>
      <c r="H33" s="199"/>
      <c r="I33" s="199"/>
      <c r="J33" s="199"/>
    </row>
    <row r="34" spans="2:10" ht="12">
      <c r="B34" s="4"/>
      <c r="C34" s="4"/>
      <c r="D34" s="4"/>
      <c r="E34" s="4"/>
      <c r="F34" s="4"/>
      <c r="G34" s="4"/>
      <c r="H34" s="4"/>
      <c r="I34" s="4"/>
      <c r="J34" s="4"/>
    </row>
    <row r="35" spans="2:10" ht="12">
      <c r="B35" s="162" t="s">
        <v>651</v>
      </c>
      <c r="C35" s="4"/>
      <c r="D35" s="4"/>
      <c r="E35" s="4"/>
      <c r="F35" s="4"/>
      <c r="G35" s="4"/>
      <c r="H35" s="4"/>
      <c r="I35" s="4"/>
      <c r="J35" s="4"/>
    </row>
    <row r="36" spans="2:10" ht="12">
      <c r="B36" s="4"/>
      <c r="C36" s="4"/>
      <c r="D36" s="4"/>
      <c r="E36" s="4"/>
      <c r="F36" s="4"/>
      <c r="G36" s="4"/>
      <c r="H36" s="4"/>
      <c r="I36" s="4"/>
      <c r="J36" s="4"/>
    </row>
    <row r="37" spans="2:10" ht="12">
      <c r="B37" s="4"/>
      <c r="C37" s="4"/>
      <c r="D37" s="4"/>
      <c r="E37" s="4"/>
      <c r="F37" s="4"/>
      <c r="G37" s="4"/>
      <c r="H37" s="4"/>
      <c r="I37" s="4"/>
      <c r="J37" s="4"/>
    </row>
    <row r="38" spans="2:10" ht="12">
      <c r="B38" s="4"/>
      <c r="C38" s="4"/>
      <c r="D38" s="4"/>
      <c r="E38" s="4"/>
      <c r="F38" s="4"/>
      <c r="G38" s="4"/>
      <c r="H38" s="4"/>
      <c r="I38" s="4"/>
      <c r="J38" s="4"/>
    </row>
    <row r="39" spans="2:10" ht="12">
      <c r="B39" s="4"/>
      <c r="C39" s="4"/>
      <c r="D39" s="4"/>
      <c r="E39" s="4"/>
      <c r="F39" s="4"/>
      <c r="G39" s="4"/>
      <c r="H39" s="4"/>
      <c r="I39" s="4"/>
      <c r="J39" s="4"/>
    </row>
    <row r="40" spans="2:10" ht="12">
      <c r="B40" s="4"/>
      <c r="C40" s="4"/>
      <c r="D40" s="4"/>
      <c r="E40" s="4"/>
      <c r="F40" s="4"/>
      <c r="G40" s="4"/>
      <c r="H40" s="4"/>
      <c r="I40" s="4"/>
      <c r="J40" s="4"/>
    </row>
    <row r="41" spans="2:10" ht="12">
      <c r="B41" s="4"/>
      <c r="C41" s="4"/>
      <c r="D41" s="4"/>
      <c r="E41" s="4"/>
      <c r="F41" s="4"/>
      <c r="G41" s="4"/>
      <c r="H41" s="4"/>
      <c r="I41" s="4"/>
      <c r="J41" s="4"/>
    </row>
    <row r="42" spans="2:10" ht="12">
      <c r="B42" s="4"/>
      <c r="C42" s="4"/>
      <c r="D42" s="4"/>
      <c r="E42" s="4"/>
      <c r="F42" s="4"/>
      <c r="G42" s="4"/>
      <c r="H42" s="4"/>
      <c r="I42" s="4"/>
      <c r="J42" s="4"/>
    </row>
    <row r="43" spans="2:10" ht="12">
      <c r="B43" s="4"/>
      <c r="C43" s="4"/>
      <c r="D43" s="4"/>
      <c r="E43" s="4"/>
      <c r="F43" s="4"/>
      <c r="G43" s="4"/>
      <c r="H43" s="4"/>
      <c r="I43" s="4"/>
      <c r="J43" s="4"/>
    </row>
    <row r="44" spans="2:10" ht="12">
      <c r="B44" s="4"/>
      <c r="C44" s="4"/>
      <c r="D44" s="4"/>
      <c r="E44" s="4"/>
      <c r="F44" s="4"/>
      <c r="G44" s="4"/>
      <c r="H44" s="4"/>
      <c r="I44" s="4"/>
      <c r="J44" s="4"/>
    </row>
    <row r="45" spans="2:10" ht="12">
      <c r="B45" s="4"/>
      <c r="C45" s="4"/>
      <c r="D45" s="4"/>
      <c r="E45" s="4"/>
      <c r="F45" s="4"/>
      <c r="G45" s="4"/>
      <c r="H45" s="4"/>
      <c r="I45" s="4"/>
      <c r="J45" s="4"/>
    </row>
    <row r="46" spans="2:10" ht="12">
      <c r="B46" s="4"/>
      <c r="C46" s="4"/>
      <c r="D46" s="4"/>
      <c r="E46" s="4"/>
      <c r="F46" s="4"/>
      <c r="G46" s="4"/>
      <c r="H46" s="4"/>
      <c r="I46" s="4"/>
      <c r="J46" s="4"/>
    </row>
    <row r="47" spans="2:10" ht="12">
      <c r="B47" s="4"/>
      <c r="C47" s="4"/>
      <c r="D47" s="4"/>
      <c r="E47" s="4"/>
      <c r="F47" s="4"/>
      <c r="G47" s="4"/>
      <c r="H47" s="4"/>
      <c r="I47" s="4"/>
      <c r="J47" s="4"/>
    </row>
    <row r="48" spans="2:10" ht="12">
      <c r="B48" s="4"/>
      <c r="C48" s="4"/>
      <c r="D48" s="4"/>
      <c r="E48" s="4"/>
      <c r="F48" s="4"/>
      <c r="G48" s="4"/>
      <c r="H48" s="4"/>
      <c r="I48" s="4"/>
      <c r="J48" s="4"/>
    </row>
    <row r="49" spans="2:10" ht="12">
      <c r="B49" s="4"/>
      <c r="C49" s="4"/>
      <c r="D49" s="4"/>
      <c r="E49" s="4"/>
      <c r="F49" s="4"/>
      <c r="G49" s="4"/>
      <c r="H49" s="4"/>
      <c r="I49" s="4"/>
      <c r="J49" s="4"/>
    </row>
    <row r="50" spans="2:10" ht="12">
      <c r="B50" s="4"/>
      <c r="C50" s="4"/>
      <c r="D50" s="4"/>
      <c r="E50" s="4"/>
      <c r="F50" s="4"/>
      <c r="G50" s="4"/>
      <c r="H50" s="4"/>
      <c r="I50" s="4"/>
      <c r="J50" s="4"/>
    </row>
    <row r="51" spans="2:10" ht="12">
      <c r="B51" s="4"/>
      <c r="C51" s="4"/>
      <c r="D51" s="4"/>
      <c r="E51" s="4"/>
      <c r="F51" s="4"/>
      <c r="G51" s="4"/>
      <c r="H51" s="4"/>
      <c r="I51" s="4"/>
      <c r="J51" s="4"/>
    </row>
    <row r="52" spans="2:10" ht="12">
      <c r="B52" s="4"/>
      <c r="C52" s="4"/>
      <c r="D52" s="4"/>
      <c r="E52" s="4"/>
      <c r="F52" s="4"/>
      <c r="G52" s="4"/>
      <c r="H52" s="4"/>
      <c r="I52" s="4"/>
      <c r="J52" s="4"/>
    </row>
    <row r="53" spans="2:10" ht="12">
      <c r="B53" s="4"/>
      <c r="C53" s="4"/>
      <c r="D53" s="4"/>
      <c r="E53" s="4"/>
      <c r="F53" s="4"/>
      <c r="G53" s="4"/>
      <c r="H53" s="4"/>
      <c r="I53" s="4"/>
      <c r="J53" s="4"/>
    </row>
    <row r="54" spans="2:10" ht="12">
      <c r="B54" s="4"/>
      <c r="C54" s="4"/>
      <c r="D54" s="4"/>
      <c r="E54" s="4"/>
      <c r="F54" s="4"/>
      <c r="G54" s="4"/>
      <c r="H54" s="4"/>
      <c r="I54" s="4"/>
      <c r="J54" s="4"/>
    </row>
    <row r="55" spans="2:10" ht="12">
      <c r="B55" s="4"/>
      <c r="C55" s="4"/>
      <c r="D55" s="4"/>
      <c r="E55" s="4"/>
      <c r="F55" s="4"/>
      <c r="G55" s="4"/>
      <c r="H55" s="4"/>
      <c r="I55" s="4"/>
      <c r="J55" s="4"/>
    </row>
    <row r="56" spans="2:10" ht="12">
      <c r="B56" s="4"/>
      <c r="C56" s="4"/>
      <c r="D56" s="4"/>
      <c r="E56" s="4"/>
      <c r="F56" s="4"/>
      <c r="G56" s="4"/>
      <c r="H56" s="4"/>
      <c r="I56" s="4"/>
      <c r="J56" s="4"/>
    </row>
    <row r="57" spans="2:10" ht="12">
      <c r="B57" s="4"/>
      <c r="C57" s="4"/>
      <c r="D57" s="4"/>
      <c r="E57" s="4"/>
      <c r="F57" s="4"/>
      <c r="G57" s="4"/>
      <c r="H57" s="4"/>
      <c r="I57" s="4"/>
      <c r="J57" s="4"/>
    </row>
    <row r="58" spans="2:10" ht="12">
      <c r="B58" s="4"/>
      <c r="C58" s="4"/>
      <c r="D58" s="4"/>
      <c r="E58" s="4"/>
      <c r="F58" s="4"/>
      <c r="G58" s="4"/>
      <c r="H58" s="4"/>
      <c r="I58" s="4"/>
      <c r="J58" s="4"/>
    </row>
    <row r="59" spans="2:10" ht="12">
      <c r="B59" s="4"/>
      <c r="C59" s="4"/>
      <c r="D59" s="4"/>
      <c r="E59" s="4"/>
      <c r="F59" s="4"/>
      <c r="G59" s="4"/>
      <c r="H59" s="4"/>
      <c r="I59" s="4"/>
      <c r="J59" s="4"/>
    </row>
    <row r="60" spans="2:10" ht="12">
      <c r="B60" s="4"/>
      <c r="C60" s="4"/>
      <c r="D60" s="4"/>
      <c r="E60" s="4"/>
      <c r="F60" s="4"/>
      <c r="G60" s="4"/>
      <c r="H60" s="4"/>
      <c r="I60" s="4"/>
      <c r="J60" s="4"/>
    </row>
    <row r="61" spans="2:10" ht="12">
      <c r="B61" s="4"/>
      <c r="C61" s="4"/>
      <c r="D61" s="4"/>
      <c r="E61" s="4"/>
      <c r="F61" s="4"/>
      <c r="G61" s="4"/>
      <c r="H61" s="4"/>
      <c r="I61" s="4"/>
      <c r="J61" s="4"/>
    </row>
    <row r="62" spans="2:10" ht="12">
      <c r="B62" s="4"/>
      <c r="C62" s="4"/>
      <c r="D62" s="4"/>
      <c r="E62" s="4"/>
      <c r="F62" s="4"/>
      <c r="G62" s="4"/>
      <c r="H62" s="4"/>
      <c r="I62" s="4"/>
      <c r="J62" s="4"/>
    </row>
    <row r="63" spans="2:10" ht="12">
      <c r="B63" s="4"/>
      <c r="C63" s="4"/>
      <c r="D63" s="4"/>
      <c r="E63" s="4"/>
      <c r="F63" s="4"/>
      <c r="G63" s="4"/>
      <c r="H63" s="4"/>
      <c r="I63" s="4"/>
      <c r="J63" s="4"/>
    </row>
    <row r="64" spans="2:10" ht="12">
      <c r="B64" s="4"/>
      <c r="C64" s="4"/>
      <c r="D64" s="4"/>
      <c r="E64" s="4"/>
      <c r="F64" s="4"/>
      <c r="G64" s="4"/>
      <c r="H64" s="4"/>
      <c r="I64" s="4"/>
      <c r="J64" s="4"/>
    </row>
    <row r="65" spans="2:10" ht="12">
      <c r="B65" s="4"/>
      <c r="C65" s="4"/>
      <c r="D65" s="4"/>
      <c r="E65" s="4"/>
      <c r="F65" s="4"/>
      <c r="G65" s="4"/>
      <c r="H65" s="4"/>
      <c r="I65" s="4"/>
      <c r="J65" s="4"/>
    </row>
    <row r="66" spans="2:10" ht="12">
      <c r="B66" s="4"/>
      <c r="C66" s="4"/>
      <c r="D66" s="4"/>
      <c r="E66" s="4"/>
      <c r="F66" s="4"/>
      <c r="G66" s="4"/>
      <c r="H66" s="4"/>
      <c r="I66" s="4"/>
      <c r="J66" s="4"/>
    </row>
    <row r="67" spans="2:10" ht="12">
      <c r="B67" s="4"/>
      <c r="C67" s="4"/>
      <c r="D67" s="4"/>
      <c r="E67" s="4"/>
      <c r="F67" s="4"/>
      <c r="G67" s="4"/>
      <c r="H67" s="4"/>
      <c r="I67" s="4"/>
      <c r="J67" s="4"/>
    </row>
    <row r="68" spans="2:10" ht="12">
      <c r="B68" s="4"/>
      <c r="C68" s="4"/>
      <c r="D68" s="4"/>
      <c r="E68" s="4"/>
      <c r="F68" s="4"/>
      <c r="G68" s="4"/>
      <c r="H68" s="4"/>
      <c r="I68" s="4"/>
      <c r="J68" s="4"/>
    </row>
    <row r="69" spans="2:10" ht="12">
      <c r="B69" s="4"/>
      <c r="C69" s="4"/>
      <c r="D69" s="4"/>
      <c r="E69" s="4"/>
      <c r="F69" s="4"/>
      <c r="G69" s="4"/>
      <c r="H69" s="4"/>
      <c r="I69" s="4"/>
      <c r="J69" s="4"/>
    </row>
    <row r="70" spans="2:10" ht="12">
      <c r="B70" s="4"/>
      <c r="C70" s="4"/>
      <c r="D70" s="4"/>
      <c r="E70" s="4"/>
      <c r="F70" s="4"/>
      <c r="G70" s="4"/>
      <c r="H70" s="4"/>
      <c r="I70" s="4"/>
      <c r="J70" s="4"/>
    </row>
    <row r="71" spans="2:10" ht="12">
      <c r="B71" s="4"/>
      <c r="C71" s="4"/>
      <c r="D71" s="4"/>
      <c r="E71" s="4"/>
      <c r="F71" s="4"/>
      <c r="G71" s="4"/>
      <c r="H71" s="4"/>
      <c r="I71" s="4"/>
      <c r="J71" s="4"/>
    </row>
    <row r="72" spans="2:10" ht="12">
      <c r="B72" s="4"/>
      <c r="C72" s="4"/>
      <c r="D72" s="4"/>
      <c r="E72" s="4"/>
      <c r="F72" s="4"/>
      <c r="G72" s="4"/>
      <c r="H72" s="4"/>
      <c r="I72" s="4"/>
      <c r="J72" s="4"/>
    </row>
    <row r="73" spans="2:10" ht="12">
      <c r="B73" s="4"/>
      <c r="C73" s="4"/>
      <c r="D73" s="4"/>
      <c r="E73" s="4"/>
      <c r="F73" s="4"/>
      <c r="G73" s="4"/>
      <c r="H73" s="4"/>
      <c r="I73" s="4"/>
      <c r="J73" s="4"/>
    </row>
    <row r="74" spans="2:10" ht="12">
      <c r="B74" s="4"/>
      <c r="C74" s="4"/>
      <c r="D74" s="4"/>
      <c r="E74" s="4"/>
      <c r="F74" s="4"/>
      <c r="G74" s="4"/>
      <c r="H74" s="4"/>
      <c r="I74" s="4"/>
      <c r="J74" s="4"/>
    </row>
    <row r="75" spans="2:10" ht="12">
      <c r="B75" s="4"/>
      <c r="C75" s="4"/>
      <c r="D75" s="4"/>
      <c r="E75" s="4"/>
      <c r="F75" s="4"/>
      <c r="G75" s="4"/>
      <c r="H75" s="4"/>
      <c r="I75" s="4"/>
      <c r="J75" s="4"/>
    </row>
    <row r="76" spans="2:10" ht="12">
      <c r="B76" s="4"/>
      <c r="C76" s="4"/>
      <c r="D76" s="4"/>
      <c r="E76" s="4"/>
      <c r="F76" s="4"/>
      <c r="G76" s="4"/>
      <c r="H76" s="4"/>
      <c r="I76" s="4"/>
      <c r="J76" s="4"/>
    </row>
    <row r="77" spans="2:10" ht="12">
      <c r="B77" s="4"/>
      <c r="C77" s="4"/>
      <c r="D77" s="4"/>
      <c r="E77" s="4"/>
      <c r="F77" s="4"/>
      <c r="G77" s="4"/>
      <c r="H77" s="4"/>
      <c r="I77" s="4"/>
      <c r="J77" s="4"/>
    </row>
    <row r="78" spans="2:10" ht="12">
      <c r="B78" s="4"/>
      <c r="C78" s="4"/>
      <c r="D78" s="4"/>
      <c r="E78" s="4"/>
      <c r="F78" s="4"/>
      <c r="G78" s="4"/>
      <c r="H78" s="4"/>
      <c r="I78" s="4"/>
      <c r="J78" s="4"/>
    </row>
    <row r="79" spans="2:10" ht="12">
      <c r="B79" s="4"/>
      <c r="C79" s="4"/>
      <c r="D79" s="4"/>
      <c r="E79" s="4"/>
      <c r="F79" s="4"/>
      <c r="G79" s="4"/>
      <c r="H79" s="4"/>
      <c r="I79" s="4"/>
      <c r="J79" s="4"/>
    </row>
    <row r="80" spans="2:10" ht="12">
      <c r="B80" s="4"/>
      <c r="C80" s="4"/>
      <c r="D80" s="4"/>
      <c r="E80" s="4"/>
      <c r="F80" s="4"/>
      <c r="G80" s="4"/>
      <c r="H80" s="4"/>
      <c r="I80" s="4"/>
      <c r="J80" s="4"/>
    </row>
    <row r="81" spans="2:10" ht="12">
      <c r="B81" s="4"/>
      <c r="C81" s="4"/>
      <c r="D81" s="4"/>
      <c r="E81" s="4"/>
      <c r="F81" s="4"/>
      <c r="G81" s="4"/>
      <c r="H81" s="4"/>
      <c r="I81" s="4"/>
      <c r="J81" s="4"/>
    </row>
    <row r="82" spans="2:10" ht="12">
      <c r="B82" s="4"/>
      <c r="C82" s="4"/>
      <c r="D82" s="4"/>
      <c r="E82" s="4"/>
      <c r="F82" s="4"/>
      <c r="G82" s="4"/>
      <c r="H82" s="4"/>
      <c r="I82" s="4"/>
      <c r="J82" s="4"/>
    </row>
    <row r="83" spans="2:10" ht="12">
      <c r="B83" s="4"/>
      <c r="C83" s="4"/>
      <c r="D83" s="4"/>
      <c r="E83" s="4"/>
      <c r="F83" s="4"/>
      <c r="G83" s="4"/>
      <c r="H83" s="4"/>
      <c r="I83" s="4"/>
      <c r="J83" s="4"/>
    </row>
    <row r="84" spans="2:10" ht="12">
      <c r="B84" s="4"/>
      <c r="C84" s="4"/>
      <c r="D84" s="4"/>
      <c r="E84" s="4"/>
      <c r="F84" s="4"/>
      <c r="G84" s="4"/>
      <c r="H84" s="4"/>
      <c r="I84" s="4"/>
      <c r="J84" s="4"/>
    </row>
    <row r="85" spans="2:10" ht="12">
      <c r="B85" s="4"/>
      <c r="C85" s="4"/>
      <c r="D85" s="4"/>
      <c r="E85" s="4"/>
      <c r="F85" s="4"/>
      <c r="G85" s="4"/>
      <c r="H85" s="4"/>
      <c r="I85" s="4"/>
      <c r="J85" s="4"/>
    </row>
    <row r="86" spans="2:10" ht="12">
      <c r="B86" s="4"/>
      <c r="C86" s="4"/>
      <c r="D86" s="4"/>
      <c r="E86" s="4"/>
      <c r="F86" s="4"/>
      <c r="G86" s="4"/>
      <c r="H86" s="4"/>
      <c r="I86" s="4"/>
      <c r="J86" s="4"/>
    </row>
    <row r="87" spans="2:10" ht="12">
      <c r="B87" s="4"/>
      <c r="C87" s="4"/>
      <c r="D87" s="4"/>
      <c r="E87" s="4"/>
      <c r="F87" s="4"/>
      <c r="G87" s="4"/>
      <c r="H87" s="4"/>
      <c r="I87" s="4"/>
      <c r="J87" s="4"/>
    </row>
    <row r="88" spans="2:10" ht="12">
      <c r="B88" s="4"/>
      <c r="C88" s="4"/>
      <c r="D88" s="4"/>
      <c r="E88" s="4"/>
      <c r="F88" s="4"/>
      <c r="G88" s="4"/>
      <c r="H88" s="4"/>
      <c r="I88" s="4"/>
      <c r="J88" s="4"/>
    </row>
    <row r="89" spans="2:10" ht="12">
      <c r="B89" s="4"/>
      <c r="C89" s="4"/>
      <c r="D89" s="4"/>
      <c r="E89" s="4"/>
      <c r="F89" s="4"/>
      <c r="G89" s="4"/>
      <c r="H89" s="4"/>
      <c r="I89" s="4"/>
      <c r="J89" s="4"/>
    </row>
    <row r="90" spans="2:10" ht="12">
      <c r="B90" s="4"/>
      <c r="C90" s="4"/>
      <c r="D90" s="4"/>
      <c r="E90" s="4"/>
      <c r="F90" s="4"/>
      <c r="G90" s="4"/>
      <c r="H90" s="4"/>
      <c r="I90" s="4"/>
      <c r="J90" s="4"/>
    </row>
    <row r="91" spans="2:10" ht="12">
      <c r="B91" s="4"/>
      <c r="C91" s="4"/>
      <c r="D91" s="4"/>
      <c r="E91" s="4"/>
      <c r="F91" s="4"/>
      <c r="G91" s="4"/>
      <c r="H91" s="4"/>
      <c r="I91" s="4"/>
      <c r="J91" s="4"/>
    </row>
    <row r="92" spans="2:10" ht="12">
      <c r="B92" s="4"/>
      <c r="C92" s="4"/>
      <c r="D92" s="4"/>
      <c r="E92" s="4"/>
      <c r="F92" s="4"/>
      <c r="G92" s="4"/>
      <c r="H92" s="4"/>
      <c r="I92" s="4"/>
      <c r="J92" s="4"/>
    </row>
    <row r="93" spans="2:10" ht="12">
      <c r="B93" s="4"/>
      <c r="C93" s="4"/>
      <c r="D93" s="4"/>
      <c r="E93" s="4"/>
      <c r="F93" s="4"/>
      <c r="G93" s="4"/>
      <c r="H93" s="4"/>
      <c r="I93" s="4"/>
      <c r="J93" s="4"/>
    </row>
    <row r="94" spans="2:10" ht="12">
      <c r="B94" s="4"/>
      <c r="C94" s="4"/>
      <c r="D94" s="4"/>
      <c r="E94" s="4"/>
      <c r="F94" s="4"/>
      <c r="G94" s="4"/>
      <c r="H94" s="4"/>
      <c r="I94" s="4"/>
      <c r="J94" s="4"/>
    </row>
    <row r="95" spans="2:10" ht="12">
      <c r="B95" s="4"/>
      <c r="C95" s="4"/>
      <c r="D95" s="4"/>
      <c r="E95" s="4"/>
      <c r="F95" s="4"/>
      <c r="G95" s="4"/>
      <c r="H95" s="4"/>
      <c r="I95" s="4"/>
      <c r="J95" s="4"/>
    </row>
    <row r="96" spans="2:10" ht="12">
      <c r="B96" s="4"/>
      <c r="C96" s="4"/>
      <c r="D96" s="4"/>
      <c r="E96" s="4"/>
      <c r="F96" s="4"/>
      <c r="G96" s="4"/>
      <c r="H96" s="4"/>
      <c r="I96" s="4"/>
      <c r="J96" s="4"/>
    </row>
    <row r="97" spans="2:10" ht="12">
      <c r="B97" s="4"/>
      <c r="C97" s="4"/>
      <c r="D97" s="4"/>
      <c r="E97" s="4"/>
      <c r="F97" s="4"/>
      <c r="G97" s="4"/>
      <c r="H97" s="4"/>
      <c r="I97" s="4"/>
      <c r="J97" s="4"/>
    </row>
    <row r="98" spans="2:10" ht="12">
      <c r="B98" s="4"/>
      <c r="C98" s="4"/>
      <c r="D98" s="4"/>
      <c r="E98" s="4"/>
      <c r="F98" s="4"/>
      <c r="G98" s="4"/>
      <c r="H98" s="4"/>
      <c r="I98" s="4"/>
      <c r="J98" s="4"/>
    </row>
    <row r="99" spans="2:10" ht="12">
      <c r="B99" s="4"/>
      <c r="C99" s="4"/>
      <c r="D99" s="4"/>
      <c r="E99" s="4"/>
      <c r="F99" s="4"/>
      <c r="G99" s="4"/>
      <c r="H99" s="4"/>
      <c r="I99" s="4"/>
      <c r="J99" s="4"/>
    </row>
    <row r="100" spans="2:10" ht="12">
      <c r="B100" s="4"/>
      <c r="C100" s="4"/>
      <c r="D100" s="4"/>
      <c r="E100" s="4"/>
      <c r="F100" s="4"/>
      <c r="G100" s="4"/>
      <c r="H100" s="4"/>
      <c r="I100" s="4"/>
      <c r="J100" s="4"/>
    </row>
    <row r="101" spans="2:10" ht="12">
      <c r="B101" s="4"/>
      <c r="C101" s="4"/>
      <c r="D101" s="4"/>
      <c r="E101" s="4"/>
      <c r="F101" s="4"/>
      <c r="G101" s="4"/>
      <c r="H101" s="4"/>
      <c r="I101" s="4"/>
      <c r="J101" s="4"/>
    </row>
    <row r="102" spans="2:10" ht="12">
      <c r="B102" s="4"/>
      <c r="C102" s="4"/>
      <c r="D102" s="4"/>
      <c r="E102" s="4"/>
      <c r="F102" s="4"/>
      <c r="G102" s="4"/>
      <c r="H102" s="4"/>
      <c r="I102" s="4"/>
      <c r="J102" s="4"/>
    </row>
    <row r="103" spans="2:10" ht="12">
      <c r="B103" s="4"/>
      <c r="C103" s="4"/>
      <c r="D103" s="4"/>
      <c r="E103" s="4"/>
      <c r="F103" s="4"/>
      <c r="G103" s="4"/>
      <c r="H103" s="4"/>
      <c r="I103" s="4"/>
      <c r="J103" s="4"/>
    </row>
    <row r="104" spans="2:10" ht="12">
      <c r="B104" s="4"/>
      <c r="C104" s="4"/>
      <c r="D104" s="4"/>
      <c r="E104" s="4"/>
      <c r="F104" s="4"/>
      <c r="G104" s="4"/>
      <c r="H104" s="4"/>
      <c r="I104" s="4"/>
      <c r="J104" s="4"/>
    </row>
    <row r="105" spans="2:10" ht="12">
      <c r="B105" s="4"/>
      <c r="C105" s="4"/>
      <c r="D105" s="4"/>
      <c r="E105" s="4"/>
      <c r="F105" s="4"/>
      <c r="G105" s="4"/>
      <c r="H105" s="4"/>
      <c r="I105" s="4"/>
      <c r="J105" s="4"/>
    </row>
    <row r="106" spans="2:10" ht="12">
      <c r="B106" s="4"/>
      <c r="C106" s="4"/>
      <c r="D106" s="4"/>
      <c r="E106" s="4"/>
      <c r="F106" s="4"/>
      <c r="G106" s="4"/>
      <c r="H106" s="4"/>
      <c r="I106" s="4"/>
      <c r="J106" s="4"/>
    </row>
    <row r="107" spans="2:10" ht="12">
      <c r="B107" s="4"/>
      <c r="C107" s="4"/>
      <c r="D107" s="4"/>
      <c r="E107" s="4"/>
      <c r="F107" s="4"/>
      <c r="G107" s="4"/>
      <c r="H107" s="4"/>
      <c r="I107" s="4"/>
      <c r="J107" s="4"/>
    </row>
    <row r="108" spans="2:10" ht="12">
      <c r="B108" s="4"/>
      <c r="C108" s="4"/>
      <c r="D108" s="4"/>
      <c r="E108" s="4"/>
      <c r="F108" s="4"/>
      <c r="G108" s="4"/>
      <c r="H108" s="4"/>
      <c r="I108" s="4"/>
      <c r="J108" s="4"/>
    </row>
    <row r="109" spans="2:10" ht="12">
      <c r="B109" s="4"/>
      <c r="C109" s="4"/>
      <c r="D109" s="4"/>
      <c r="E109" s="4"/>
      <c r="F109" s="4"/>
      <c r="G109" s="4"/>
      <c r="H109" s="4"/>
      <c r="I109" s="4"/>
      <c r="J109" s="4"/>
    </row>
    <row r="110" spans="2:10" ht="12">
      <c r="B110" s="4"/>
      <c r="C110" s="4"/>
      <c r="D110" s="4"/>
      <c r="E110" s="4"/>
      <c r="F110" s="4"/>
      <c r="G110" s="4"/>
      <c r="H110" s="4"/>
      <c r="I110" s="4"/>
      <c r="J110" s="4"/>
    </row>
    <row r="111" spans="2:10" ht="12">
      <c r="B111" s="4"/>
      <c r="C111" s="4"/>
      <c r="D111" s="4"/>
      <c r="E111" s="4"/>
      <c r="F111" s="4"/>
      <c r="G111" s="4"/>
      <c r="H111" s="4"/>
      <c r="I111" s="4"/>
      <c r="J111" s="4"/>
    </row>
  </sheetData>
  <mergeCells count="17">
    <mergeCell ref="B33:J33"/>
    <mergeCell ref="B31:J31"/>
    <mergeCell ref="B32:J32"/>
    <mergeCell ref="B27:J27"/>
    <mergeCell ref="B28:J28"/>
    <mergeCell ref="B29:J29"/>
    <mergeCell ref="B30:J30"/>
    <mergeCell ref="B25:J25"/>
    <mergeCell ref="B23:J23"/>
    <mergeCell ref="B26:J26"/>
    <mergeCell ref="D4:K4"/>
    <mergeCell ref="B21:J21"/>
    <mergeCell ref="D7:K7"/>
    <mergeCell ref="B24:J24"/>
    <mergeCell ref="B22:J22"/>
    <mergeCell ref="B19:J19"/>
    <mergeCell ref="B20:J20"/>
  </mergeCells>
  <hyperlinks>
    <hyperlink ref="B19:J19" location="_SHAREFRUITFARMS" display="F1: Share of EU farms managing fruit orchards and of the EU's specialist fruit farms"/>
    <hyperlink ref="B21:J21" location="_SHAREVEGFARMS" display="F2: Share of EU farms managing fresh vegetables and of the EU's specialist horticultural farms"/>
    <hyperlink ref="B23:J23" location="_SHAREFRUITAREA" display="F3: Share of fruit area"/>
    <hyperlink ref="B25:J25" location="_FRUITAREA" display="F4: Fruit area"/>
    <hyperlink ref="B27:J27" location="_VEGAREA" display="F5: Vegetable area"/>
    <hyperlink ref="B29:J29" location="_RELSIZEFRUITVEG" display="F6: Relative size of fruit and fresh vegetable sectors"/>
    <hyperlink ref="B31:J31" location="_INTRAEXTRAEUTRADE" display="F7: Intra- and extra-EU trade in fruit and fresh vegetables"/>
    <hyperlink ref="B33:J33" location="_EXTRAEUTRADE" display="F8: Extra-EU trade in fruit, by main fruit groups"/>
    <hyperlink ref="B35" location="_EXTRAEUTRADE" display="F9: Extra-EU trade in fresh vegetables, by main vegetable groups"/>
  </hyperlink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2ABA8-F1C2-4034-9D6D-6976275D2AFB}">
  <sheetPr>
    <tabColor rgb="FFFF0000"/>
  </sheetPr>
  <dimension ref="B2:B2"/>
  <sheetViews>
    <sheetView workbookViewId="0" topLeftCell="A1"/>
  </sheetViews>
  <sheetFormatPr defaultColWidth="9.140625" defaultRowHeight="12"/>
  <cols>
    <col min="1" max="16384" width="9.140625" style="160" customWidth="1"/>
  </cols>
  <sheetData>
    <row r="2" ht="12">
      <c r="B2" s="161" t="s">
        <v>639</v>
      </c>
    </row>
  </sheetData>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BC049-3564-4163-8C18-1012CBBEDD3E}">
  <sheetPr>
    <tabColor theme="4"/>
  </sheetPr>
  <dimension ref="B2:I51"/>
  <sheetViews>
    <sheetView workbookViewId="0" topLeftCell="A1"/>
  </sheetViews>
  <sheetFormatPr defaultColWidth="9.140625" defaultRowHeight="12"/>
  <cols>
    <col min="1" max="8" width="9.140625" style="2" customWidth="1"/>
    <col min="9" max="9" width="10.28125" style="2" customWidth="1"/>
    <col min="10" max="16384" width="9.140625" style="2" customWidth="1"/>
  </cols>
  <sheetData>
    <row r="2" ht="12">
      <c r="B2" s="21" t="s">
        <v>184</v>
      </c>
    </row>
    <row r="4" spans="2:6" ht="12">
      <c r="B4" s="68" t="s">
        <v>185</v>
      </c>
      <c r="C4" s="69"/>
      <c r="D4" s="69"/>
      <c r="E4" s="69"/>
      <c r="F4" s="69"/>
    </row>
    <row r="5" spans="2:6" ht="12">
      <c r="B5" s="68" t="s">
        <v>157</v>
      </c>
      <c r="C5" s="70" t="s">
        <v>186</v>
      </c>
      <c r="D5" s="69"/>
      <c r="E5" s="69"/>
      <c r="F5" s="69"/>
    </row>
    <row r="6" spans="2:6" ht="12">
      <c r="B6" s="68" t="s">
        <v>159</v>
      </c>
      <c r="C6" s="68" t="s">
        <v>187</v>
      </c>
      <c r="D6" s="69"/>
      <c r="E6" s="69"/>
      <c r="F6" s="69"/>
    </row>
    <row r="7" spans="2:6" ht="12">
      <c r="B7" s="69"/>
      <c r="C7" s="69"/>
      <c r="D7" s="69"/>
      <c r="E7" s="69"/>
      <c r="F7" s="69"/>
    </row>
    <row r="8" spans="2:6" ht="12">
      <c r="B8" s="70" t="s">
        <v>161</v>
      </c>
      <c r="C8" s="69"/>
      <c r="D8" s="68" t="s">
        <v>162</v>
      </c>
      <c r="E8" s="69"/>
      <c r="F8" s="69"/>
    </row>
    <row r="9" spans="2:6" ht="12">
      <c r="B9" s="70" t="s">
        <v>164</v>
      </c>
      <c r="C9" s="69"/>
      <c r="D9" s="68" t="s">
        <v>44</v>
      </c>
      <c r="E9" s="69"/>
      <c r="F9" s="69"/>
    </row>
    <row r="10" spans="2:6" ht="12">
      <c r="B10" s="70" t="s">
        <v>166</v>
      </c>
      <c r="C10" s="69"/>
      <c r="D10" s="68" t="s">
        <v>44</v>
      </c>
      <c r="E10" s="69"/>
      <c r="F10" s="69"/>
    </row>
    <row r="11" spans="2:6" ht="12">
      <c r="B11" s="70" t="s">
        <v>167</v>
      </c>
      <c r="C11" s="69"/>
      <c r="D11" s="68" t="s">
        <v>168</v>
      </c>
      <c r="E11" s="69"/>
      <c r="F11" s="69"/>
    </row>
    <row r="12" spans="2:6" ht="12">
      <c r="B12" s="70" t="s">
        <v>169</v>
      </c>
      <c r="C12" s="69"/>
      <c r="D12" s="68" t="s">
        <v>170</v>
      </c>
      <c r="E12" s="69"/>
      <c r="F12" s="69"/>
    </row>
    <row r="13" spans="2:6" ht="12">
      <c r="B13" s="69"/>
      <c r="C13" s="69"/>
      <c r="D13" s="69"/>
      <c r="E13" s="69"/>
      <c r="F13" s="69"/>
    </row>
    <row r="14" spans="2:9" ht="25.5">
      <c r="B14" s="71" t="s">
        <v>188</v>
      </c>
      <c r="C14" s="132" t="s">
        <v>63</v>
      </c>
      <c r="D14" s="132" t="s">
        <v>65</v>
      </c>
      <c r="E14" s="132" t="s">
        <v>56</v>
      </c>
      <c r="F14" s="132" t="s">
        <v>68</v>
      </c>
      <c r="H14" s="2" t="s">
        <v>59</v>
      </c>
      <c r="I14" s="2" t="s">
        <v>209</v>
      </c>
    </row>
    <row r="15" spans="2:6" ht="12">
      <c r="B15" s="72" t="s">
        <v>172</v>
      </c>
      <c r="C15" s="73" t="s">
        <v>38</v>
      </c>
      <c r="D15" s="73" t="s">
        <v>38</v>
      </c>
      <c r="E15" s="73" t="s">
        <v>38</v>
      </c>
      <c r="F15" s="73" t="s">
        <v>38</v>
      </c>
    </row>
    <row r="16" spans="2:9" ht="12">
      <c r="B16" s="74" t="s">
        <v>0</v>
      </c>
      <c r="C16" s="75">
        <v>7670</v>
      </c>
      <c r="D16" s="75">
        <v>1610</v>
      </c>
      <c r="E16" s="75">
        <v>0</v>
      </c>
      <c r="F16" s="75">
        <v>140</v>
      </c>
      <c r="H16" s="77">
        <f>+SUM(D16:E42)</f>
        <v>1484630</v>
      </c>
      <c r="I16" s="77">
        <f>+SUM(C16:C42)</f>
        <v>709480</v>
      </c>
    </row>
    <row r="17" spans="2:6" ht="12">
      <c r="B17" s="74" t="s">
        <v>1</v>
      </c>
      <c r="C17" s="76">
        <v>21540</v>
      </c>
      <c r="D17" s="76">
        <v>24770</v>
      </c>
      <c r="E17" s="76">
        <v>0</v>
      </c>
      <c r="F17" s="76">
        <v>15320</v>
      </c>
    </row>
    <row r="18" spans="2:6" ht="12">
      <c r="B18" s="74" t="s">
        <v>2</v>
      </c>
      <c r="C18" s="75">
        <v>1220</v>
      </c>
      <c r="D18" s="75">
        <v>2360</v>
      </c>
      <c r="E18" s="75">
        <v>0</v>
      </c>
      <c r="F18" s="75">
        <v>4050</v>
      </c>
    </row>
    <row r="19" spans="2:6" ht="12">
      <c r="B19" s="74" t="s">
        <v>3</v>
      </c>
      <c r="C19" s="76">
        <v>1090</v>
      </c>
      <c r="D19" s="76">
        <v>660</v>
      </c>
      <c r="E19" s="76">
        <v>0</v>
      </c>
      <c r="F19" s="76">
        <v>0</v>
      </c>
    </row>
    <row r="20" spans="2:6" ht="12">
      <c r="B20" s="74" t="s">
        <v>35</v>
      </c>
      <c r="C20" s="75">
        <v>11860</v>
      </c>
      <c r="D20" s="75">
        <v>11460</v>
      </c>
      <c r="E20" s="75">
        <v>0</v>
      </c>
      <c r="F20" s="75">
        <v>15150</v>
      </c>
    </row>
    <row r="21" spans="2:6" ht="12">
      <c r="B21" s="74" t="s">
        <v>4</v>
      </c>
      <c r="C21" s="76">
        <v>1520</v>
      </c>
      <c r="D21" s="76">
        <v>1060</v>
      </c>
      <c r="E21" s="76">
        <v>0</v>
      </c>
      <c r="F21" s="76">
        <v>0</v>
      </c>
    </row>
    <row r="22" spans="2:6" ht="12">
      <c r="B22" s="74" t="s">
        <v>5</v>
      </c>
      <c r="C22" s="75">
        <v>330</v>
      </c>
      <c r="D22" s="75">
        <v>930</v>
      </c>
      <c r="E22" s="75">
        <v>0</v>
      </c>
      <c r="F22" s="75">
        <v>0</v>
      </c>
    </row>
    <row r="23" spans="2:6" ht="12">
      <c r="B23" s="74" t="s">
        <v>6</v>
      </c>
      <c r="C23" s="76">
        <v>25810</v>
      </c>
      <c r="D23" s="76">
        <v>71700</v>
      </c>
      <c r="E23" s="76">
        <v>46420</v>
      </c>
      <c r="F23" s="76">
        <v>77390</v>
      </c>
    </row>
    <row r="24" spans="2:6" ht="12">
      <c r="B24" s="74" t="s">
        <v>7</v>
      </c>
      <c r="C24" s="75">
        <v>102640</v>
      </c>
      <c r="D24" s="75">
        <v>201840</v>
      </c>
      <c r="E24" s="75">
        <v>78050</v>
      </c>
      <c r="F24" s="75">
        <v>137470</v>
      </c>
    </row>
    <row r="25" spans="2:6" ht="12">
      <c r="B25" s="74" t="s">
        <v>8</v>
      </c>
      <c r="C25" s="76">
        <v>41560</v>
      </c>
      <c r="D25" s="76">
        <v>41890</v>
      </c>
      <c r="E25" s="76">
        <v>5520</v>
      </c>
      <c r="F25" s="76">
        <v>69420</v>
      </c>
    </row>
    <row r="26" spans="2:6" ht="12">
      <c r="B26" s="74" t="s">
        <v>9</v>
      </c>
      <c r="C26" s="75">
        <v>13170</v>
      </c>
      <c r="D26" s="75">
        <v>21950</v>
      </c>
      <c r="E26" s="75">
        <v>2360</v>
      </c>
      <c r="F26" s="75">
        <v>42640</v>
      </c>
    </row>
    <row r="27" spans="2:6" ht="12">
      <c r="B27" s="74" t="s">
        <v>10</v>
      </c>
      <c r="C27" s="76">
        <v>88960</v>
      </c>
      <c r="D27" s="76">
        <v>154100</v>
      </c>
      <c r="E27" s="76">
        <v>49090</v>
      </c>
      <c r="F27" s="76">
        <v>255520</v>
      </c>
    </row>
    <row r="28" spans="2:6" ht="12">
      <c r="B28" s="74" t="s">
        <v>11</v>
      </c>
      <c r="C28" s="75">
        <v>2620</v>
      </c>
      <c r="D28" s="75">
        <v>18830</v>
      </c>
      <c r="E28" s="75">
        <v>10370</v>
      </c>
      <c r="F28" s="75">
        <v>8670</v>
      </c>
    </row>
    <row r="29" spans="2:6" ht="12">
      <c r="B29" s="74" t="s">
        <v>12</v>
      </c>
      <c r="C29" s="76">
        <v>12260</v>
      </c>
      <c r="D29" s="76">
        <v>6420</v>
      </c>
      <c r="E29" s="76">
        <v>0</v>
      </c>
      <c r="F29" s="76">
        <v>0</v>
      </c>
    </row>
    <row r="30" spans="2:6" ht="12">
      <c r="B30" s="74" t="s">
        <v>13</v>
      </c>
      <c r="C30" s="75">
        <v>75630</v>
      </c>
      <c r="D30" s="75">
        <v>57420</v>
      </c>
      <c r="E30" s="75">
        <v>0</v>
      </c>
      <c r="F30" s="75">
        <v>0</v>
      </c>
    </row>
    <row r="31" spans="2:6" ht="12">
      <c r="B31" s="74" t="s">
        <v>15</v>
      </c>
      <c r="C31" s="76">
        <v>100</v>
      </c>
      <c r="D31" s="76">
        <v>80</v>
      </c>
      <c r="E31" s="76">
        <v>0</v>
      </c>
      <c r="F31" s="76">
        <v>250</v>
      </c>
    </row>
    <row r="32" spans="2:6" ht="12">
      <c r="B32" s="74" t="s">
        <v>16</v>
      </c>
      <c r="C32" s="75">
        <v>19330</v>
      </c>
      <c r="D32" s="75">
        <v>32550</v>
      </c>
      <c r="E32" s="75">
        <v>0</v>
      </c>
      <c r="F32" s="75">
        <v>33830</v>
      </c>
    </row>
    <row r="33" spans="2:6" ht="12">
      <c r="B33" s="74" t="s">
        <v>17</v>
      </c>
      <c r="C33" s="76">
        <v>1810</v>
      </c>
      <c r="D33" s="76">
        <v>1140</v>
      </c>
      <c r="E33" s="76">
        <v>720</v>
      </c>
      <c r="F33" s="76">
        <v>970</v>
      </c>
    </row>
    <row r="34" spans="2:6" ht="12">
      <c r="B34" s="74" t="s">
        <v>14</v>
      </c>
      <c r="C34" s="75">
        <v>8280</v>
      </c>
      <c r="D34" s="75">
        <v>2660</v>
      </c>
      <c r="E34" s="75">
        <v>0</v>
      </c>
      <c r="F34" s="75">
        <v>90</v>
      </c>
    </row>
    <row r="35" spans="2:6" ht="12">
      <c r="B35" s="74" t="s">
        <v>18</v>
      </c>
      <c r="C35" s="76">
        <v>5310</v>
      </c>
      <c r="D35" s="76">
        <v>7480</v>
      </c>
      <c r="E35" s="76">
        <v>0</v>
      </c>
      <c r="F35" s="76">
        <v>11000</v>
      </c>
    </row>
    <row r="36" spans="2:6" ht="12">
      <c r="B36" s="74" t="s">
        <v>19</v>
      </c>
      <c r="C36" s="75">
        <v>91390</v>
      </c>
      <c r="D36" s="75">
        <v>132010</v>
      </c>
      <c r="E36" s="75">
        <v>0</v>
      </c>
      <c r="F36" s="75">
        <v>1850</v>
      </c>
    </row>
    <row r="37" spans="2:6" ht="12">
      <c r="B37" s="74" t="s">
        <v>20</v>
      </c>
      <c r="C37" s="76">
        <v>25220</v>
      </c>
      <c r="D37" s="76">
        <v>92930</v>
      </c>
      <c r="E37" s="76">
        <v>25080</v>
      </c>
      <c r="F37" s="76">
        <v>114220</v>
      </c>
    </row>
    <row r="38" spans="2:6" ht="12">
      <c r="B38" s="74" t="s">
        <v>21</v>
      </c>
      <c r="C38" s="75">
        <v>142470</v>
      </c>
      <c r="D38" s="75">
        <v>355480</v>
      </c>
      <c r="E38" s="75">
        <v>0</v>
      </c>
      <c r="F38" s="75">
        <v>509060</v>
      </c>
    </row>
    <row r="39" spans="2:6" ht="12">
      <c r="B39" s="74" t="s">
        <v>22</v>
      </c>
      <c r="C39" s="76">
        <v>2060</v>
      </c>
      <c r="D39" s="76">
        <v>22550</v>
      </c>
      <c r="E39" s="76">
        <v>70</v>
      </c>
      <c r="F39" s="76">
        <v>21430</v>
      </c>
    </row>
    <row r="40" spans="2:6" ht="12">
      <c r="B40" s="74" t="s">
        <v>23</v>
      </c>
      <c r="C40" s="75">
        <v>870</v>
      </c>
      <c r="D40" s="75">
        <v>990</v>
      </c>
      <c r="E40" s="75">
        <v>0</v>
      </c>
      <c r="F40" s="75">
        <v>2130</v>
      </c>
    </row>
    <row r="41" spans="2:6" ht="12">
      <c r="B41" s="74" t="s">
        <v>24</v>
      </c>
      <c r="C41" s="76">
        <v>2470</v>
      </c>
      <c r="D41" s="76">
        <v>1240</v>
      </c>
      <c r="E41" s="76">
        <v>0</v>
      </c>
      <c r="F41" s="76">
        <v>0</v>
      </c>
    </row>
    <row r="42" spans="2:6" ht="12">
      <c r="B42" s="74" t="s">
        <v>25</v>
      </c>
      <c r="C42" s="75">
        <v>2290</v>
      </c>
      <c r="D42" s="75">
        <v>840</v>
      </c>
      <c r="E42" s="75">
        <v>0</v>
      </c>
      <c r="F42" s="75">
        <v>0</v>
      </c>
    </row>
    <row r="43" spans="2:6" ht="12">
      <c r="B43" s="74" t="s">
        <v>27</v>
      </c>
      <c r="C43" s="76">
        <v>30</v>
      </c>
      <c r="D43" s="76">
        <v>0</v>
      </c>
      <c r="E43" s="76">
        <v>0</v>
      </c>
      <c r="F43" s="76">
        <v>0</v>
      </c>
    </row>
    <row r="44" spans="2:6" ht="12">
      <c r="B44" s="74" t="s">
        <v>28</v>
      </c>
      <c r="C44" s="75">
        <v>1230</v>
      </c>
      <c r="D44" s="75">
        <v>1330</v>
      </c>
      <c r="E44" s="75">
        <v>0</v>
      </c>
      <c r="F44" s="75">
        <v>0</v>
      </c>
    </row>
    <row r="45" spans="2:6" ht="12">
      <c r="B45" s="74" t="s">
        <v>29</v>
      </c>
      <c r="C45" s="76">
        <v>3590</v>
      </c>
      <c r="D45" s="76">
        <v>3100</v>
      </c>
      <c r="E45" s="76">
        <v>0</v>
      </c>
      <c r="F45" s="76">
        <v>3520</v>
      </c>
    </row>
    <row r="46" spans="2:6" ht="12">
      <c r="B46" s="74" t="s">
        <v>26</v>
      </c>
      <c r="C46" s="75" t="s">
        <v>36</v>
      </c>
      <c r="D46" s="75" t="s">
        <v>36</v>
      </c>
      <c r="E46" s="75" t="s">
        <v>36</v>
      </c>
      <c r="F46" s="75" t="s">
        <v>36</v>
      </c>
    </row>
    <row r="47" spans="2:6" ht="12">
      <c r="B47" s="74" t="s">
        <v>30</v>
      </c>
      <c r="C47" s="76" t="s">
        <v>36</v>
      </c>
      <c r="D47" s="76" t="s">
        <v>36</v>
      </c>
      <c r="E47" s="76" t="s">
        <v>36</v>
      </c>
      <c r="F47" s="76" t="s">
        <v>36</v>
      </c>
    </row>
    <row r="48" spans="2:6" ht="12">
      <c r="B48" s="74" t="s">
        <v>33</v>
      </c>
      <c r="C48" s="75" t="s">
        <v>36</v>
      </c>
      <c r="D48" s="75" t="s">
        <v>36</v>
      </c>
      <c r="E48" s="75" t="s">
        <v>36</v>
      </c>
      <c r="F48" s="75" t="s">
        <v>36</v>
      </c>
    </row>
    <row r="49" spans="2:6" ht="12">
      <c r="B49" s="69"/>
      <c r="C49" s="69"/>
      <c r="D49" s="69"/>
      <c r="E49" s="69"/>
      <c r="F49" s="69"/>
    </row>
    <row r="50" spans="2:6" ht="12">
      <c r="B50" s="70" t="s">
        <v>174</v>
      </c>
      <c r="C50" s="69"/>
      <c r="D50" s="69"/>
      <c r="E50" s="69"/>
      <c r="F50" s="69"/>
    </row>
    <row r="51" spans="2:6" ht="12">
      <c r="B51" s="70" t="s">
        <v>36</v>
      </c>
      <c r="C51" s="68" t="s">
        <v>40</v>
      </c>
      <c r="D51" s="69"/>
      <c r="E51" s="69"/>
      <c r="F51" s="69"/>
    </row>
  </sheetData>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159AF-3518-4ADC-8548-3A482608A491}">
  <sheetPr>
    <tabColor theme="4"/>
  </sheetPr>
  <dimension ref="B2:J58"/>
  <sheetViews>
    <sheetView workbookViewId="0" topLeftCell="A1"/>
  </sheetViews>
  <sheetFormatPr defaultColWidth="9.140625" defaultRowHeight="12"/>
  <cols>
    <col min="1" max="16384" width="9.140625" style="2" customWidth="1"/>
  </cols>
  <sheetData>
    <row r="2" ht="12">
      <c r="B2" s="21" t="s">
        <v>155</v>
      </c>
    </row>
    <row r="5" spans="2:10" ht="12">
      <c r="B5" s="68" t="s">
        <v>156</v>
      </c>
      <c r="C5" s="69"/>
      <c r="D5" s="69"/>
      <c r="E5" s="69"/>
      <c r="F5" s="69"/>
      <c r="G5" s="69"/>
      <c r="H5" s="69"/>
      <c r="I5" s="69"/>
      <c r="J5" s="69"/>
    </row>
    <row r="6" spans="2:10" ht="12">
      <c r="B6" s="68" t="s">
        <v>157</v>
      </c>
      <c r="C6" s="70" t="s">
        <v>158</v>
      </c>
      <c r="D6" s="69"/>
      <c r="E6" s="69"/>
      <c r="F6" s="69"/>
      <c r="G6" s="69"/>
      <c r="H6" s="69"/>
      <c r="I6" s="69"/>
      <c r="J6" s="69"/>
    </row>
    <row r="7" spans="2:10" ht="12">
      <c r="B7" s="68" t="s">
        <v>159</v>
      </c>
      <c r="C7" s="68" t="s">
        <v>160</v>
      </c>
      <c r="D7" s="69"/>
      <c r="E7" s="69"/>
      <c r="F7" s="69"/>
      <c r="G7" s="69"/>
      <c r="H7" s="69"/>
      <c r="I7" s="69"/>
      <c r="J7" s="69"/>
    </row>
    <row r="8" spans="2:10" ht="12">
      <c r="B8" s="69"/>
      <c r="C8" s="69"/>
      <c r="D8" s="69"/>
      <c r="E8" s="69"/>
      <c r="F8" s="69"/>
      <c r="G8" s="69"/>
      <c r="H8" s="69"/>
      <c r="I8" s="69"/>
      <c r="J8" s="69"/>
    </row>
    <row r="9" spans="2:10" ht="12">
      <c r="B9" s="70" t="s">
        <v>161</v>
      </c>
      <c r="C9" s="69"/>
      <c r="D9" s="68" t="s">
        <v>162</v>
      </c>
      <c r="E9" s="69"/>
      <c r="F9" s="69"/>
      <c r="G9" s="69"/>
      <c r="H9" s="69"/>
      <c r="I9" s="69"/>
      <c r="J9" s="69"/>
    </row>
    <row r="10" spans="2:10" ht="12">
      <c r="B10" s="70" t="s">
        <v>163</v>
      </c>
      <c r="C10" s="69"/>
      <c r="D10" s="68" t="s">
        <v>44</v>
      </c>
      <c r="E10" s="69"/>
      <c r="F10" s="69"/>
      <c r="G10" s="69"/>
      <c r="H10" s="69"/>
      <c r="I10" s="69"/>
      <c r="J10" s="69"/>
    </row>
    <row r="11" spans="2:10" ht="12">
      <c r="B11" s="70" t="s">
        <v>164</v>
      </c>
      <c r="C11" s="69"/>
      <c r="D11" s="68" t="s">
        <v>44</v>
      </c>
      <c r="E11" s="69"/>
      <c r="F11" s="69"/>
      <c r="G11" s="69"/>
      <c r="H11" s="69"/>
      <c r="I11" s="69"/>
      <c r="J11" s="69"/>
    </row>
    <row r="12" spans="2:10" ht="12">
      <c r="B12" s="70" t="s">
        <v>165</v>
      </c>
      <c r="C12" s="69"/>
      <c r="D12" s="68" t="s">
        <v>166</v>
      </c>
      <c r="E12" s="69"/>
      <c r="F12" s="69"/>
      <c r="G12" s="69"/>
      <c r="H12" s="69"/>
      <c r="I12" s="69"/>
      <c r="J12" s="69"/>
    </row>
    <row r="13" spans="2:10" ht="12">
      <c r="B13" s="70" t="s">
        <v>166</v>
      </c>
      <c r="C13" s="69"/>
      <c r="D13" s="68" t="s">
        <v>44</v>
      </c>
      <c r="E13" s="69"/>
      <c r="F13" s="69"/>
      <c r="G13" s="69"/>
      <c r="H13" s="69"/>
      <c r="I13" s="69"/>
      <c r="J13" s="69"/>
    </row>
    <row r="14" spans="2:10" ht="12">
      <c r="B14" s="70" t="s">
        <v>167</v>
      </c>
      <c r="C14" s="69"/>
      <c r="D14" s="68" t="s">
        <v>168</v>
      </c>
      <c r="E14" s="69"/>
      <c r="F14" s="69"/>
      <c r="G14" s="69"/>
      <c r="H14" s="69"/>
      <c r="I14" s="69"/>
      <c r="J14" s="69"/>
    </row>
    <row r="15" spans="2:10" ht="12">
      <c r="B15" s="70" t="s">
        <v>169</v>
      </c>
      <c r="C15" s="69"/>
      <c r="D15" s="68" t="s">
        <v>170</v>
      </c>
      <c r="E15" s="69"/>
      <c r="F15" s="69"/>
      <c r="G15" s="69"/>
      <c r="H15" s="69"/>
      <c r="I15" s="69"/>
      <c r="J15" s="69"/>
    </row>
    <row r="16" spans="2:10" ht="12">
      <c r="B16" s="69"/>
      <c r="C16" s="69"/>
      <c r="D16" s="69"/>
      <c r="E16" s="69"/>
      <c r="F16" s="69"/>
      <c r="G16" s="69"/>
      <c r="H16" s="69"/>
      <c r="I16" s="69"/>
      <c r="J16" s="69"/>
    </row>
    <row r="17" spans="2:10" ht="12">
      <c r="B17" s="71" t="s">
        <v>171</v>
      </c>
      <c r="C17" s="208" t="s">
        <v>75</v>
      </c>
      <c r="D17" s="208" t="s">
        <v>38</v>
      </c>
      <c r="E17" s="208" t="s">
        <v>76</v>
      </c>
      <c r="F17" s="208" t="s">
        <v>38</v>
      </c>
      <c r="G17" s="208" t="s">
        <v>77</v>
      </c>
      <c r="H17" s="208" t="s">
        <v>38</v>
      </c>
      <c r="I17" s="208" t="s">
        <v>78</v>
      </c>
      <c r="J17" s="208" t="s">
        <v>38</v>
      </c>
    </row>
    <row r="18" spans="2:10" ht="12">
      <c r="B18" s="72" t="s">
        <v>172</v>
      </c>
      <c r="C18" s="73" t="s">
        <v>38</v>
      </c>
      <c r="D18" s="73" t="s">
        <v>38</v>
      </c>
      <c r="E18" s="73" t="s">
        <v>38</v>
      </c>
      <c r="F18" s="73" t="s">
        <v>38</v>
      </c>
      <c r="G18" s="73" t="s">
        <v>38</v>
      </c>
      <c r="H18" s="73" t="s">
        <v>38</v>
      </c>
      <c r="I18" s="73" t="s">
        <v>38</v>
      </c>
      <c r="J18" s="73" t="s">
        <v>38</v>
      </c>
    </row>
    <row r="19" spans="2:10" ht="12">
      <c r="B19" s="74" t="s">
        <v>173</v>
      </c>
      <c r="C19" s="75">
        <v>92310</v>
      </c>
      <c r="D19" s="75" t="s">
        <v>38</v>
      </c>
      <c r="E19" s="75">
        <v>66290</v>
      </c>
      <c r="F19" s="75" t="s">
        <v>38</v>
      </c>
      <c r="G19" s="75">
        <v>47220</v>
      </c>
      <c r="H19" s="75" t="s">
        <v>38</v>
      </c>
      <c r="I19" s="75">
        <v>508920</v>
      </c>
      <c r="J19" s="75" t="s">
        <v>38</v>
      </c>
    </row>
    <row r="20" spans="2:10" ht="12">
      <c r="B20" s="74" t="s">
        <v>0</v>
      </c>
      <c r="C20" s="76">
        <v>920</v>
      </c>
      <c r="D20" s="76" t="s">
        <v>38</v>
      </c>
      <c r="E20" s="76">
        <v>750</v>
      </c>
      <c r="F20" s="76" t="s">
        <v>38</v>
      </c>
      <c r="G20" s="76">
        <v>510</v>
      </c>
      <c r="H20" s="76" t="s">
        <v>38</v>
      </c>
      <c r="I20" s="76">
        <v>880</v>
      </c>
      <c r="J20" s="76" t="s">
        <v>38</v>
      </c>
    </row>
    <row r="21" spans="2:10" ht="12">
      <c r="B21" s="74" t="s">
        <v>1</v>
      </c>
      <c r="C21" s="75">
        <v>3950</v>
      </c>
      <c r="D21" s="75" t="s">
        <v>38</v>
      </c>
      <c r="E21" s="75">
        <v>2340</v>
      </c>
      <c r="F21" s="75" t="s">
        <v>38</v>
      </c>
      <c r="G21" s="75">
        <v>860</v>
      </c>
      <c r="H21" s="75" t="s">
        <v>38</v>
      </c>
      <c r="I21" s="75">
        <v>10780</v>
      </c>
      <c r="J21" s="75" t="s">
        <v>38</v>
      </c>
    </row>
    <row r="22" spans="2:10" ht="12">
      <c r="B22" s="74" t="s">
        <v>2</v>
      </c>
      <c r="C22" s="76">
        <v>140</v>
      </c>
      <c r="D22" s="76" t="s">
        <v>38</v>
      </c>
      <c r="E22" s="76">
        <v>170</v>
      </c>
      <c r="F22" s="76" t="s">
        <v>38</v>
      </c>
      <c r="G22" s="76">
        <v>170</v>
      </c>
      <c r="H22" s="76" t="s">
        <v>38</v>
      </c>
      <c r="I22" s="76">
        <v>1000</v>
      </c>
      <c r="J22" s="76" t="s">
        <v>38</v>
      </c>
    </row>
    <row r="23" spans="2:10" ht="12">
      <c r="B23" s="74" t="s">
        <v>3</v>
      </c>
      <c r="C23" s="75">
        <v>170</v>
      </c>
      <c r="D23" s="75" t="s">
        <v>38</v>
      </c>
      <c r="E23" s="75">
        <v>260</v>
      </c>
      <c r="F23" s="75" t="s">
        <v>38</v>
      </c>
      <c r="G23" s="75">
        <v>120</v>
      </c>
      <c r="H23" s="75" t="s">
        <v>38</v>
      </c>
      <c r="I23" s="75">
        <v>210</v>
      </c>
      <c r="J23" s="75" t="s">
        <v>38</v>
      </c>
    </row>
    <row r="24" spans="2:10" ht="12">
      <c r="B24" s="74" t="s">
        <v>35</v>
      </c>
      <c r="C24" s="76">
        <v>2720</v>
      </c>
      <c r="D24" s="76" t="s">
        <v>38</v>
      </c>
      <c r="E24" s="76">
        <v>830</v>
      </c>
      <c r="F24" s="76" t="s">
        <v>38</v>
      </c>
      <c r="G24" s="76">
        <v>1880</v>
      </c>
      <c r="H24" s="76" t="s">
        <v>38</v>
      </c>
      <c r="I24" s="76">
        <v>4140</v>
      </c>
      <c r="J24" s="76" t="s">
        <v>38</v>
      </c>
    </row>
    <row r="25" spans="2:10" ht="12">
      <c r="B25" s="74" t="s">
        <v>4</v>
      </c>
      <c r="C25" s="75">
        <v>40</v>
      </c>
      <c r="D25" s="75" t="s">
        <v>38</v>
      </c>
      <c r="E25" s="75">
        <v>60</v>
      </c>
      <c r="F25" s="75" t="s">
        <v>38</v>
      </c>
      <c r="G25" s="75">
        <v>40</v>
      </c>
      <c r="H25" s="75" t="s">
        <v>38</v>
      </c>
      <c r="I25" s="75">
        <v>260</v>
      </c>
      <c r="J25" s="75" t="s">
        <v>38</v>
      </c>
    </row>
    <row r="26" spans="2:10" ht="12">
      <c r="B26" s="74" t="s">
        <v>5</v>
      </c>
      <c r="C26" s="76">
        <v>50</v>
      </c>
      <c r="D26" s="76" t="s">
        <v>38</v>
      </c>
      <c r="E26" s="76">
        <v>10</v>
      </c>
      <c r="F26" s="76" t="s">
        <v>38</v>
      </c>
      <c r="G26" s="76">
        <v>60</v>
      </c>
      <c r="H26" s="76" t="s">
        <v>38</v>
      </c>
      <c r="I26" s="76">
        <v>40</v>
      </c>
      <c r="J26" s="76" t="s">
        <v>38</v>
      </c>
    </row>
    <row r="27" spans="2:10" ht="12">
      <c r="B27" s="74" t="s">
        <v>6</v>
      </c>
      <c r="C27" s="75">
        <v>4340</v>
      </c>
      <c r="D27" s="75" t="s">
        <v>38</v>
      </c>
      <c r="E27" s="75">
        <v>3640</v>
      </c>
      <c r="F27" s="75" t="s">
        <v>38</v>
      </c>
      <c r="G27" s="75">
        <v>950</v>
      </c>
      <c r="H27" s="75" t="s">
        <v>38</v>
      </c>
      <c r="I27" s="75">
        <v>50110</v>
      </c>
      <c r="J27" s="75" t="s">
        <v>38</v>
      </c>
    </row>
    <row r="28" spans="2:10" ht="12">
      <c r="B28" s="74" t="s">
        <v>7</v>
      </c>
      <c r="C28" s="76">
        <v>26820</v>
      </c>
      <c r="D28" s="76" t="s">
        <v>38</v>
      </c>
      <c r="E28" s="76">
        <v>13060</v>
      </c>
      <c r="F28" s="76" t="s">
        <v>38</v>
      </c>
      <c r="G28" s="76">
        <v>2620</v>
      </c>
      <c r="H28" s="76" t="s">
        <v>38</v>
      </c>
      <c r="I28" s="76">
        <v>137490</v>
      </c>
      <c r="J28" s="76" t="s">
        <v>38</v>
      </c>
    </row>
    <row r="29" spans="2:10" ht="12">
      <c r="B29" s="74" t="s">
        <v>8</v>
      </c>
      <c r="C29" s="75">
        <v>5440</v>
      </c>
      <c r="D29" s="75" t="s">
        <v>38</v>
      </c>
      <c r="E29" s="75">
        <v>6320</v>
      </c>
      <c r="F29" s="75" t="s">
        <v>38</v>
      </c>
      <c r="G29" s="75">
        <v>4050</v>
      </c>
      <c r="H29" s="75" t="s">
        <v>38</v>
      </c>
      <c r="I29" s="75">
        <v>16380</v>
      </c>
      <c r="J29" s="75" t="s">
        <v>38</v>
      </c>
    </row>
    <row r="30" spans="2:10" ht="12">
      <c r="B30" s="74" t="s">
        <v>9</v>
      </c>
      <c r="C30" s="76">
        <v>690</v>
      </c>
      <c r="D30" s="76" t="s">
        <v>38</v>
      </c>
      <c r="E30" s="76">
        <v>990</v>
      </c>
      <c r="F30" s="76" t="s">
        <v>38</v>
      </c>
      <c r="G30" s="76">
        <v>500</v>
      </c>
      <c r="H30" s="76" t="s">
        <v>38</v>
      </c>
      <c r="I30" s="76">
        <v>6980</v>
      </c>
      <c r="J30" s="76" t="s">
        <v>38</v>
      </c>
    </row>
    <row r="31" spans="2:10" ht="12">
      <c r="B31" s="74" t="s">
        <v>10</v>
      </c>
      <c r="C31" s="75">
        <v>9860</v>
      </c>
      <c r="D31" s="75" t="s">
        <v>38</v>
      </c>
      <c r="E31" s="75">
        <v>9760</v>
      </c>
      <c r="F31" s="75" t="s">
        <v>38</v>
      </c>
      <c r="G31" s="75">
        <v>8160</v>
      </c>
      <c r="H31" s="75" t="s">
        <v>38</v>
      </c>
      <c r="I31" s="75">
        <v>74690</v>
      </c>
      <c r="J31" s="75" t="s">
        <v>38</v>
      </c>
    </row>
    <row r="32" spans="2:10" ht="12">
      <c r="B32" s="74" t="s">
        <v>11</v>
      </c>
      <c r="C32" s="76">
        <v>300</v>
      </c>
      <c r="D32" s="76" t="s">
        <v>38</v>
      </c>
      <c r="E32" s="76">
        <v>760</v>
      </c>
      <c r="F32" s="76" t="s">
        <v>38</v>
      </c>
      <c r="G32" s="76">
        <v>140</v>
      </c>
      <c r="H32" s="76" t="s">
        <v>38</v>
      </c>
      <c r="I32" s="76">
        <v>7140</v>
      </c>
      <c r="J32" s="76" t="s">
        <v>38</v>
      </c>
    </row>
    <row r="33" spans="2:10" ht="12">
      <c r="B33" s="74" t="s">
        <v>12</v>
      </c>
      <c r="C33" s="75">
        <v>410</v>
      </c>
      <c r="D33" s="75" t="s">
        <v>38</v>
      </c>
      <c r="E33" s="75">
        <v>250</v>
      </c>
      <c r="F33" s="75" t="s">
        <v>38</v>
      </c>
      <c r="G33" s="75">
        <v>170</v>
      </c>
      <c r="H33" s="75" t="s">
        <v>38</v>
      </c>
      <c r="I33" s="75">
        <v>1150</v>
      </c>
      <c r="J33" s="75" t="s">
        <v>38</v>
      </c>
    </row>
    <row r="34" spans="2:10" ht="12">
      <c r="B34" s="74" t="s">
        <v>13</v>
      </c>
      <c r="C34" s="76">
        <v>1160</v>
      </c>
      <c r="D34" s="76" t="s">
        <v>38</v>
      </c>
      <c r="E34" s="76">
        <v>1600</v>
      </c>
      <c r="F34" s="76" t="s">
        <v>38</v>
      </c>
      <c r="G34" s="76">
        <v>2990</v>
      </c>
      <c r="H34" s="76" t="s">
        <v>38</v>
      </c>
      <c r="I34" s="76">
        <v>1080</v>
      </c>
      <c r="J34" s="76" t="s">
        <v>38</v>
      </c>
    </row>
    <row r="35" spans="2:10" ht="12">
      <c r="B35" s="74" t="s">
        <v>15</v>
      </c>
      <c r="C35" s="75">
        <v>10</v>
      </c>
      <c r="D35" s="75" t="s">
        <v>38</v>
      </c>
      <c r="E35" s="75">
        <v>20</v>
      </c>
      <c r="F35" s="75" t="s">
        <v>38</v>
      </c>
      <c r="G35" s="75">
        <v>10</v>
      </c>
      <c r="H35" s="75" t="s">
        <v>38</v>
      </c>
      <c r="I35" s="75">
        <v>20</v>
      </c>
      <c r="J35" s="75" t="s">
        <v>38</v>
      </c>
    </row>
    <row r="36" spans="2:10" ht="12">
      <c r="B36" s="74" t="s">
        <v>16</v>
      </c>
      <c r="C36" s="76">
        <v>5690</v>
      </c>
      <c r="D36" s="76" t="s">
        <v>38</v>
      </c>
      <c r="E36" s="76">
        <v>3150</v>
      </c>
      <c r="F36" s="76" t="s">
        <v>38</v>
      </c>
      <c r="G36" s="76">
        <v>1890</v>
      </c>
      <c r="H36" s="76" t="s">
        <v>38</v>
      </c>
      <c r="I36" s="76">
        <v>14170</v>
      </c>
      <c r="J36" s="76" t="s">
        <v>38</v>
      </c>
    </row>
    <row r="37" spans="2:10" ht="12">
      <c r="B37" s="74" t="s">
        <v>17</v>
      </c>
      <c r="C37" s="75">
        <v>40</v>
      </c>
      <c r="D37" s="75" t="s">
        <v>38</v>
      </c>
      <c r="E37" s="75">
        <v>930</v>
      </c>
      <c r="F37" s="75" t="s">
        <v>38</v>
      </c>
      <c r="G37" s="75">
        <v>100</v>
      </c>
      <c r="H37" s="75" t="s">
        <v>38</v>
      </c>
      <c r="I37" s="75">
        <v>160</v>
      </c>
      <c r="J37" s="75" t="s">
        <v>38</v>
      </c>
    </row>
    <row r="38" spans="2:10" ht="12">
      <c r="B38" s="74" t="s">
        <v>14</v>
      </c>
      <c r="C38" s="76">
        <v>2750</v>
      </c>
      <c r="D38" s="76" t="s">
        <v>38</v>
      </c>
      <c r="E38" s="76">
        <v>2730</v>
      </c>
      <c r="F38" s="76" t="s">
        <v>38</v>
      </c>
      <c r="G38" s="76">
        <v>2150</v>
      </c>
      <c r="H38" s="76" t="s">
        <v>38</v>
      </c>
      <c r="I38" s="76">
        <v>1370</v>
      </c>
      <c r="J38" s="76" t="s">
        <v>38</v>
      </c>
    </row>
    <row r="39" spans="2:10" ht="12">
      <c r="B39" s="74" t="s">
        <v>18</v>
      </c>
      <c r="C39" s="75">
        <v>760</v>
      </c>
      <c r="D39" s="75" t="s">
        <v>38</v>
      </c>
      <c r="E39" s="75">
        <v>160</v>
      </c>
      <c r="F39" s="75" t="s">
        <v>38</v>
      </c>
      <c r="G39" s="75">
        <v>440</v>
      </c>
      <c r="H39" s="75" t="s">
        <v>38</v>
      </c>
      <c r="I39" s="75">
        <v>2720</v>
      </c>
      <c r="J39" s="75" t="s">
        <v>38</v>
      </c>
    </row>
    <row r="40" spans="2:10" ht="12">
      <c r="B40" s="74" t="s">
        <v>19</v>
      </c>
      <c r="C40" s="76">
        <v>9150</v>
      </c>
      <c r="D40" s="76" t="s">
        <v>38</v>
      </c>
      <c r="E40" s="76">
        <v>5220</v>
      </c>
      <c r="F40" s="76" t="s">
        <v>38</v>
      </c>
      <c r="G40" s="76">
        <v>15680</v>
      </c>
      <c r="H40" s="76" t="s">
        <v>38</v>
      </c>
      <c r="I40" s="76">
        <v>51170</v>
      </c>
      <c r="J40" s="76" t="s">
        <v>38</v>
      </c>
    </row>
    <row r="41" spans="2:10" ht="12">
      <c r="B41" s="74" t="s">
        <v>20</v>
      </c>
      <c r="C41" s="75">
        <v>1720</v>
      </c>
      <c r="D41" s="75" t="s">
        <v>38</v>
      </c>
      <c r="E41" s="75">
        <v>5090</v>
      </c>
      <c r="F41" s="75" t="s">
        <v>38</v>
      </c>
      <c r="G41" s="75">
        <v>1260</v>
      </c>
      <c r="H41" s="75" t="s">
        <v>38</v>
      </c>
      <c r="I41" s="75">
        <v>37530</v>
      </c>
      <c r="J41" s="75" t="s">
        <v>38</v>
      </c>
    </row>
    <row r="42" spans="2:10" ht="12">
      <c r="B42" s="74" t="s">
        <v>21</v>
      </c>
      <c r="C42" s="76">
        <v>13620</v>
      </c>
      <c r="D42" s="76" t="s">
        <v>38</v>
      </c>
      <c r="E42" s="76">
        <v>6810</v>
      </c>
      <c r="F42" s="76" t="s">
        <v>38</v>
      </c>
      <c r="G42" s="76">
        <v>2010</v>
      </c>
      <c r="H42" s="76" t="s">
        <v>38</v>
      </c>
      <c r="I42" s="76">
        <v>85580</v>
      </c>
      <c r="J42" s="76" t="s">
        <v>38</v>
      </c>
    </row>
    <row r="43" spans="2:10" ht="12">
      <c r="B43" s="74" t="s">
        <v>22</v>
      </c>
      <c r="C43" s="75">
        <v>160</v>
      </c>
      <c r="D43" s="75" t="s">
        <v>38</v>
      </c>
      <c r="E43" s="75">
        <v>170</v>
      </c>
      <c r="F43" s="75" t="s">
        <v>38</v>
      </c>
      <c r="G43" s="75">
        <v>110</v>
      </c>
      <c r="H43" s="75" t="s">
        <v>38</v>
      </c>
      <c r="I43" s="75">
        <v>3050</v>
      </c>
      <c r="J43" s="75" t="s">
        <v>38</v>
      </c>
    </row>
    <row r="44" spans="2:10" ht="12">
      <c r="B44" s="74" t="s">
        <v>23</v>
      </c>
      <c r="C44" s="76">
        <v>80</v>
      </c>
      <c r="D44" s="76" t="s">
        <v>38</v>
      </c>
      <c r="E44" s="76">
        <v>30</v>
      </c>
      <c r="F44" s="76" t="s">
        <v>38</v>
      </c>
      <c r="G44" s="76">
        <v>30</v>
      </c>
      <c r="H44" s="76" t="s">
        <v>38</v>
      </c>
      <c r="I44" s="76">
        <v>280</v>
      </c>
      <c r="J44" s="76" t="s">
        <v>38</v>
      </c>
    </row>
    <row r="45" spans="2:10" ht="12">
      <c r="B45" s="74" t="s">
        <v>24</v>
      </c>
      <c r="C45" s="75">
        <v>720</v>
      </c>
      <c r="D45" s="75" t="s">
        <v>38</v>
      </c>
      <c r="E45" s="75">
        <v>840</v>
      </c>
      <c r="F45" s="75" t="s">
        <v>38</v>
      </c>
      <c r="G45" s="75">
        <v>140</v>
      </c>
      <c r="H45" s="75" t="s">
        <v>38</v>
      </c>
      <c r="I45" s="75">
        <v>260</v>
      </c>
      <c r="J45" s="75" t="s">
        <v>38</v>
      </c>
    </row>
    <row r="46" spans="2:10" ht="12">
      <c r="B46" s="74" t="s">
        <v>25</v>
      </c>
      <c r="C46" s="76">
        <v>610</v>
      </c>
      <c r="D46" s="76" t="s">
        <v>38</v>
      </c>
      <c r="E46" s="76">
        <v>370</v>
      </c>
      <c r="F46" s="76" t="s">
        <v>38</v>
      </c>
      <c r="G46" s="76">
        <v>200</v>
      </c>
      <c r="H46" s="76" t="s">
        <v>38</v>
      </c>
      <c r="I46" s="76">
        <v>300</v>
      </c>
      <c r="J46" s="76" t="s">
        <v>38</v>
      </c>
    </row>
    <row r="47" spans="2:10" ht="12">
      <c r="B47" s="74" t="s">
        <v>27</v>
      </c>
      <c r="C47" s="75">
        <v>30</v>
      </c>
      <c r="D47" s="75" t="s">
        <v>38</v>
      </c>
      <c r="E47" s="75" t="s">
        <v>36</v>
      </c>
      <c r="F47" s="75" t="s">
        <v>38</v>
      </c>
      <c r="G47" s="75" t="s">
        <v>36</v>
      </c>
      <c r="H47" s="75" t="s">
        <v>39</v>
      </c>
      <c r="I47" s="75" t="s">
        <v>36</v>
      </c>
      <c r="J47" s="75" t="s">
        <v>38</v>
      </c>
    </row>
    <row r="48" spans="2:10" ht="12">
      <c r="B48" s="74" t="s">
        <v>28</v>
      </c>
      <c r="C48" s="76">
        <v>270</v>
      </c>
      <c r="D48" s="76" t="s">
        <v>38</v>
      </c>
      <c r="E48" s="76">
        <v>340</v>
      </c>
      <c r="F48" s="76" t="s">
        <v>38</v>
      </c>
      <c r="G48" s="76">
        <v>70</v>
      </c>
      <c r="H48" s="76" t="s">
        <v>38</v>
      </c>
      <c r="I48" s="76">
        <v>630</v>
      </c>
      <c r="J48" s="76" t="s">
        <v>38</v>
      </c>
    </row>
    <row r="49" spans="2:10" ht="12">
      <c r="B49" s="74" t="s">
        <v>29</v>
      </c>
      <c r="C49" s="75">
        <v>240</v>
      </c>
      <c r="D49" s="75" t="s">
        <v>38</v>
      </c>
      <c r="E49" s="75">
        <v>810</v>
      </c>
      <c r="F49" s="75" t="s">
        <v>38</v>
      </c>
      <c r="G49" s="75">
        <v>300</v>
      </c>
      <c r="H49" s="75" t="s">
        <v>38</v>
      </c>
      <c r="I49" s="75">
        <v>670</v>
      </c>
      <c r="J49" s="75" t="s">
        <v>38</v>
      </c>
    </row>
    <row r="50" spans="2:10" ht="12">
      <c r="B50" s="74" t="s">
        <v>26</v>
      </c>
      <c r="C50" s="76" t="s">
        <v>36</v>
      </c>
      <c r="D50" s="76" t="s">
        <v>38</v>
      </c>
      <c r="E50" s="76" t="s">
        <v>36</v>
      </c>
      <c r="F50" s="76" t="s">
        <v>38</v>
      </c>
      <c r="G50" s="76" t="s">
        <v>36</v>
      </c>
      <c r="H50" s="76" t="s">
        <v>38</v>
      </c>
      <c r="I50" s="76" t="s">
        <v>36</v>
      </c>
      <c r="J50" s="76" t="s">
        <v>38</v>
      </c>
    </row>
    <row r="51" spans="2:10" ht="12">
      <c r="B51" s="74" t="s">
        <v>30</v>
      </c>
      <c r="C51" s="75" t="s">
        <v>36</v>
      </c>
      <c r="D51" s="75" t="s">
        <v>38</v>
      </c>
      <c r="E51" s="75" t="s">
        <v>36</v>
      </c>
      <c r="F51" s="75" t="s">
        <v>38</v>
      </c>
      <c r="G51" s="75" t="s">
        <v>36</v>
      </c>
      <c r="H51" s="75" t="s">
        <v>38</v>
      </c>
      <c r="I51" s="75" t="s">
        <v>36</v>
      </c>
      <c r="J51" s="75" t="s">
        <v>38</v>
      </c>
    </row>
    <row r="52" spans="2:10" ht="12">
      <c r="B52" s="74" t="s">
        <v>31</v>
      </c>
      <c r="C52" s="76" t="s">
        <v>36</v>
      </c>
      <c r="D52" s="76" t="s">
        <v>38</v>
      </c>
      <c r="E52" s="76" t="s">
        <v>36</v>
      </c>
      <c r="F52" s="76" t="s">
        <v>38</v>
      </c>
      <c r="G52" s="76" t="s">
        <v>36</v>
      </c>
      <c r="H52" s="76" t="s">
        <v>38</v>
      </c>
      <c r="I52" s="76" t="s">
        <v>36</v>
      </c>
      <c r="J52" s="76" t="s">
        <v>38</v>
      </c>
    </row>
    <row r="53" spans="2:10" ht="12">
      <c r="B53" s="74" t="s">
        <v>33</v>
      </c>
      <c r="C53" s="75" t="s">
        <v>36</v>
      </c>
      <c r="D53" s="75" t="s">
        <v>38</v>
      </c>
      <c r="E53" s="75" t="s">
        <v>36</v>
      </c>
      <c r="F53" s="75" t="s">
        <v>38</v>
      </c>
      <c r="G53" s="75" t="s">
        <v>36</v>
      </c>
      <c r="H53" s="75" t="s">
        <v>38</v>
      </c>
      <c r="I53" s="75" t="s">
        <v>36</v>
      </c>
      <c r="J53" s="75" t="s">
        <v>38</v>
      </c>
    </row>
    <row r="54" spans="2:10" ht="12">
      <c r="B54" s="69"/>
      <c r="C54" s="69"/>
      <c r="D54" s="69"/>
      <c r="E54" s="69"/>
      <c r="F54" s="69"/>
      <c r="G54" s="69"/>
      <c r="H54" s="69"/>
      <c r="I54" s="69"/>
      <c r="J54" s="69"/>
    </row>
    <row r="55" spans="2:10" ht="12">
      <c r="B55" s="70" t="s">
        <v>174</v>
      </c>
      <c r="C55" s="69"/>
      <c r="D55" s="69"/>
      <c r="E55" s="69"/>
      <c r="F55" s="69"/>
      <c r="G55" s="69"/>
      <c r="H55" s="69"/>
      <c r="I55" s="69"/>
      <c r="J55" s="69"/>
    </row>
    <row r="56" spans="2:10" ht="12">
      <c r="B56" s="70" t="s">
        <v>36</v>
      </c>
      <c r="C56" s="68" t="s">
        <v>40</v>
      </c>
      <c r="D56" s="69"/>
      <c r="E56" s="69"/>
      <c r="F56" s="69"/>
      <c r="G56" s="69"/>
      <c r="H56" s="69"/>
      <c r="I56" s="69"/>
      <c r="J56" s="69"/>
    </row>
    <row r="57" spans="2:10" ht="12">
      <c r="B57" s="70" t="s">
        <v>175</v>
      </c>
      <c r="C57" s="69"/>
      <c r="D57" s="69"/>
      <c r="E57" s="69"/>
      <c r="F57" s="69"/>
      <c r="G57" s="69"/>
      <c r="H57" s="69"/>
      <c r="I57" s="69"/>
      <c r="J57" s="69"/>
    </row>
    <row r="58" spans="2:10" ht="12">
      <c r="B58" s="70" t="s">
        <v>39</v>
      </c>
      <c r="C58" s="68" t="s">
        <v>176</v>
      </c>
      <c r="D58" s="69"/>
      <c r="E58" s="69"/>
      <c r="F58" s="69"/>
      <c r="G58" s="69"/>
      <c r="H58" s="69"/>
      <c r="I58" s="69"/>
      <c r="J58" s="69"/>
    </row>
  </sheetData>
  <mergeCells count="4">
    <mergeCell ref="C17:D17"/>
    <mergeCell ref="E17:F17"/>
    <mergeCell ref="G17:H17"/>
    <mergeCell ref="I17:J17"/>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86DD0-F0F8-488D-BA49-65CBD4D3EBD5}">
  <sheetPr>
    <tabColor theme="4"/>
  </sheetPr>
  <dimension ref="B2:J57"/>
  <sheetViews>
    <sheetView workbookViewId="0" topLeftCell="A1"/>
  </sheetViews>
  <sheetFormatPr defaultColWidth="9.140625" defaultRowHeight="12"/>
  <cols>
    <col min="1" max="16384" width="9.140625" style="2" customWidth="1"/>
  </cols>
  <sheetData>
    <row r="2" ht="12">
      <c r="B2" s="21" t="s">
        <v>178</v>
      </c>
    </row>
    <row r="4" spans="2:10" ht="12">
      <c r="B4" s="68" t="s">
        <v>179</v>
      </c>
      <c r="C4" s="69"/>
      <c r="D4" s="69"/>
      <c r="E4" s="69"/>
      <c r="F4" s="69"/>
      <c r="G4" s="69"/>
      <c r="H4" s="69"/>
      <c r="I4" s="69"/>
      <c r="J4" s="69"/>
    </row>
    <row r="5" spans="2:10" ht="12">
      <c r="B5" s="68" t="s">
        <v>157</v>
      </c>
      <c r="C5" s="70" t="s">
        <v>180</v>
      </c>
      <c r="D5" s="69"/>
      <c r="E5" s="69"/>
      <c r="F5" s="69"/>
      <c r="G5" s="69"/>
      <c r="H5" s="69"/>
      <c r="I5" s="69"/>
      <c r="J5" s="69"/>
    </row>
    <row r="6" spans="2:10" ht="12">
      <c r="B6" s="68" t="s">
        <v>159</v>
      </c>
      <c r="C6" s="68" t="s">
        <v>181</v>
      </c>
      <c r="D6" s="69"/>
      <c r="E6" s="69"/>
      <c r="F6" s="69"/>
      <c r="G6" s="69"/>
      <c r="H6" s="69"/>
      <c r="I6" s="69"/>
      <c r="J6" s="69"/>
    </row>
    <row r="7" spans="2:10" ht="12">
      <c r="B7" s="69"/>
      <c r="C7" s="69"/>
      <c r="D7" s="69"/>
      <c r="E7" s="69"/>
      <c r="F7" s="69"/>
      <c r="G7" s="69"/>
      <c r="H7" s="69"/>
      <c r="I7" s="69"/>
      <c r="J7" s="69"/>
    </row>
    <row r="8" spans="2:10" ht="12">
      <c r="B8" s="70" t="s">
        <v>161</v>
      </c>
      <c r="C8" s="69"/>
      <c r="D8" s="68" t="s">
        <v>162</v>
      </c>
      <c r="E8" s="69"/>
      <c r="F8" s="69"/>
      <c r="G8" s="69"/>
      <c r="H8" s="69"/>
      <c r="I8" s="69"/>
      <c r="J8" s="69"/>
    </row>
    <row r="9" spans="2:10" ht="12">
      <c r="B9" s="70" t="s">
        <v>165</v>
      </c>
      <c r="C9" s="69"/>
      <c r="D9" s="68" t="s">
        <v>182</v>
      </c>
      <c r="E9" s="69"/>
      <c r="F9" s="69"/>
      <c r="G9" s="69"/>
      <c r="H9" s="69"/>
      <c r="I9" s="69"/>
      <c r="J9" s="69"/>
    </row>
    <row r="10" spans="2:10" ht="12">
      <c r="B10" s="70" t="s">
        <v>164</v>
      </c>
      <c r="C10" s="69"/>
      <c r="D10" s="68" t="s">
        <v>44</v>
      </c>
      <c r="E10" s="69"/>
      <c r="F10" s="69"/>
      <c r="G10" s="69"/>
      <c r="H10" s="69"/>
      <c r="I10" s="69"/>
      <c r="J10" s="69"/>
    </row>
    <row r="11" spans="2:10" ht="12">
      <c r="B11" s="70" t="s">
        <v>167</v>
      </c>
      <c r="C11" s="69"/>
      <c r="D11" s="68" t="s">
        <v>168</v>
      </c>
      <c r="E11" s="69"/>
      <c r="F11" s="69"/>
      <c r="G11" s="69"/>
      <c r="H11" s="69"/>
      <c r="I11" s="69"/>
      <c r="J11" s="69"/>
    </row>
    <row r="12" spans="2:10" ht="12">
      <c r="B12" s="70" t="s">
        <v>183</v>
      </c>
      <c r="C12" s="69"/>
      <c r="D12" s="68" t="s">
        <v>44</v>
      </c>
      <c r="E12" s="69"/>
      <c r="F12" s="69"/>
      <c r="G12" s="69"/>
      <c r="H12" s="69"/>
      <c r="I12" s="69"/>
      <c r="J12" s="69"/>
    </row>
    <row r="13" spans="2:10" ht="12">
      <c r="B13" s="70" t="s">
        <v>169</v>
      </c>
      <c r="C13" s="69"/>
      <c r="D13" s="68" t="s">
        <v>170</v>
      </c>
      <c r="E13" s="69"/>
      <c r="F13" s="69"/>
      <c r="G13" s="69"/>
      <c r="H13" s="69"/>
      <c r="I13" s="69"/>
      <c r="J13" s="69"/>
    </row>
    <row r="14" spans="2:10" ht="12">
      <c r="B14" s="69"/>
      <c r="C14" s="69"/>
      <c r="D14" s="69"/>
      <c r="E14" s="69"/>
      <c r="F14" s="69"/>
      <c r="G14" s="69"/>
      <c r="H14" s="69"/>
      <c r="I14" s="69"/>
      <c r="J14" s="69"/>
    </row>
    <row r="15" spans="2:10" ht="12">
      <c r="B15" s="71" t="s">
        <v>171</v>
      </c>
      <c r="C15" s="208" t="s">
        <v>75</v>
      </c>
      <c r="D15" s="208" t="s">
        <v>38</v>
      </c>
      <c r="E15" s="208" t="s">
        <v>76</v>
      </c>
      <c r="F15" s="208" t="s">
        <v>38</v>
      </c>
      <c r="G15" s="208" t="s">
        <v>77</v>
      </c>
      <c r="H15" s="208" t="s">
        <v>38</v>
      </c>
      <c r="I15" s="208" t="s">
        <v>78</v>
      </c>
      <c r="J15" s="208" t="s">
        <v>38</v>
      </c>
    </row>
    <row r="16" spans="2:10" ht="12">
      <c r="B16" s="72" t="s">
        <v>172</v>
      </c>
      <c r="C16" s="73" t="s">
        <v>38</v>
      </c>
      <c r="D16" s="73" t="s">
        <v>38</v>
      </c>
      <c r="E16" s="73" t="s">
        <v>38</v>
      </c>
      <c r="F16" s="73" t="s">
        <v>38</v>
      </c>
      <c r="G16" s="73" t="s">
        <v>38</v>
      </c>
      <c r="H16" s="73" t="s">
        <v>38</v>
      </c>
      <c r="I16" s="73" t="s">
        <v>38</v>
      </c>
      <c r="J16" s="73" t="s">
        <v>38</v>
      </c>
    </row>
    <row r="17" spans="2:10" ht="12">
      <c r="B17" s="74" t="s">
        <v>173</v>
      </c>
      <c r="C17" s="76">
        <v>4700</v>
      </c>
      <c r="D17" s="76" t="s">
        <v>38</v>
      </c>
      <c r="E17" s="76">
        <v>4650</v>
      </c>
      <c r="F17" s="76" t="s">
        <v>38</v>
      </c>
      <c r="G17" s="76">
        <v>2980</v>
      </c>
      <c r="H17" s="76" t="s">
        <v>38</v>
      </c>
      <c r="I17" s="76">
        <v>34860</v>
      </c>
      <c r="J17" s="76" t="s">
        <v>38</v>
      </c>
    </row>
    <row r="18" spans="2:10" ht="12">
      <c r="B18" s="74" t="s">
        <v>0</v>
      </c>
      <c r="C18" s="75">
        <v>50</v>
      </c>
      <c r="D18" s="75" t="s">
        <v>38</v>
      </c>
      <c r="E18" s="75">
        <v>110</v>
      </c>
      <c r="F18" s="75" t="s">
        <v>38</v>
      </c>
      <c r="G18" s="75">
        <v>90</v>
      </c>
      <c r="H18" s="75" t="s">
        <v>38</v>
      </c>
      <c r="I18" s="75">
        <v>80</v>
      </c>
      <c r="J18" s="75" t="s">
        <v>38</v>
      </c>
    </row>
    <row r="19" spans="2:10" ht="12">
      <c r="B19" s="74" t="s">
        <v>1</v>
      </c>
      <c r="C19" s="76">
        <v>50</v>
      </c>
      <c r="D19" s="76" t="s">
        <v>38</v>
      </c>
      <c r="E19" s="76">
        <v>70</v>
      </c>
      <c r="F19" s="76" t="s">
        <v>38</v>
      </c>
      <c r="G19" s="76">
        <v>40</v>
      </c>
      <c r="H19" s="76" t="s">
        <v>38</v>
      </c>
      <c r="I19" s="76">
        <v>1840</v>
      </c>
      <c r="J19" s="76" t="s">
        <v>38</v>
      </c>
    </row>
    <row r="20" spans="2:10" ht="12">
      <c r="B20" s="74" t="s">
        <v>2</v>
      </c>
      <c r="C20" s="75" t="s">
        <v>36</v>
      </c>
      <c r="D20" s="75" t="s">
        <v>39</v>
      </c>
      <c r="E20" s="75">
        <v>20</v>
      </c>
      <c r="F20" s="75" t="s">
        <v>38</v>
      </c>
      <c r="G20" s="75" t="s">
        <v>36</v>
      </c>
      <c r="H20" s="75" t="s">
        <v>39</v>
      </c>
      <c r="I20" s="75">
        <v>210</v>
      </c>
      <c r="J20" s="75" t="s">
        <v>38</v>
      </c>
    </row>
    <row r="21" spans="2:10" ht="12">
      <c r="B21" s="74" t="s">
        <v>3</v>
      </c>
      <c r="C21" s="76">
        <v>20</v>
      </c>
      <c r="D21" s="76" t="s">
        <v>38</v>
      </c>
      <c r="E21" s="76">
        <v>90</v>
      </c>
      <c r="F21" s="76" t="s">
        <v>38</v>
      </c>
      <c r="G21" s="76">
        <v>40</v>
      </c>
      <c r="H21" s="76" t="s">
        <v>38</v>
      </c>
      <c r="I21" s="76">
        <v>90</v>
      </c>
      <c r="J21" s="76" t="s">
        <v>38</v>
      </c>
    </row>
    <row r="22" spans="2:10" ht="12">
      <c r="B22" s="74" t="s">
        <v>35</v>
      </c>
      <c r="C22" s="75">
        <v>70</v>
      </c>
      <c r="D22" s="75" t="s">
        <v>38</v>
      </c>
      <c r="E22" s="75">
        <v>130</v>
      </c>
      <c r="F22" s="75" t="s">
        <v>38</v>
      </c>
      <c r="G22" s="75">
        <v>100</v>
      </c>
      <c r="H22" s="75" t="s">
        <v>38</v>
      </c>
      <c r="I22" s="75">
        <v>730</v>
      </c>
      <c r="J22" s="75" t="s">
        <v>38</v>
      </c>
    </row>
    <row r="23" spans="2:10" ht="12">
      <c r="B23" s="74" t="s">
        <v>4</v>
      </c>
      <c r="C23" s="76" t="s">
        <v>36</v>
      </c>
      <c r="D23" s="76" t="s">
        <v>39</v>
      </c>
      <c r="E23" s="76">
        <v>10</v>
      </c>
      <c r="F23" s="76" t="s">
        <v>38</v>
      </c>
      <c r="G23" s="76" t="s">
        <v>36</v>
      </c>
      <c r="H23" s="76" t="s">
        <v>39</v>
      </c>
      <c r="I23" s="76">
        <v>160</v>
      </c>
      <c r="J23" s="76" t="s">
        <v>38</v>
      </c>
    </row>
    <row r="24" spans="2:10" ht="12">
      <c r="B24" s="74" t="s">
        <v>5</v>
      </c>
      <c r="C24" s="75">
        <v>10</v>
      </c>
      <c r="D24" s="75" t="s">
        <v>38</v>
      </c>
      <c r="E24" s="75" t="s">
        <v>36</v>
      </c>
      <c r="F24" s="75" t="s">
        <v>39</v>
      </c>
      <c r="G24" s="75">
        <v>0</v>
      </c>
      <c r="H24" s="75" t="s">
        <v>38</v>
      </c>
      <c r="I24" s="75">
        <v>10</v>
      </c>
      <c r="J24" s="75" t="s">
        <v>38</v>
      </c>
    </row>
    <row r="25" spans="2:10" ht="12">
      <c r="B25" s="74" t="s">
        <v>6</v>
      </c>
      <c r="C25" s="76">
        <v>170</v>
      </c>
      <c r="D25" s="76" t="s">
        <v>38</v>
      </c>
      <c r="E25" s="76">
        <v>60</v>
      </c>
      <c r="F25" s="76" t="s">
        <v>38</v>
      </c>
      <c r="G25" s="76">
        <v>30</v>
      </c>
      <c r="H25" s="76" t="s">
        <v>38</v>
      </c>
      <c r="I25" s="76">
        <v>610</v>
      </c>
      <c r="J25" s="76" t="s">
        <v>38</v>
      </c>
    </row>
    <row r="26" spans="2:10" ht="12">
      <c r="B26" s="74" t="s">
        <v>7</v>
      </c>
      <c r="C26" s="75">
        <v>2160</v>
      </c>
      <c r="D26" s="75" t="s">
        <v>38</v>
      </c>
      <c r="E26" s="75">
        <v>950</v>
      </c>
      <c r="F26" s="75" t="s">
        <v>38</v>
      </c>
      <c r="G26" s="75">
        <v>240</v>
      </c>
      <c r="H26" s="75" t="s">
        <v>38</v>
      </c>
      <c r="I26" s="75">
        <v>9090</v>
      </c>
      <c r="J26" s="75" t="s">
        <v>38</v>
      </c>
    </row>
    <row r="27" spans="2:10" ht="12">
      <c r="B27" s="74" t="s">
        <v>8</v>
      </c>
      <c r="C27" s="76">
        <v>1150</v>
      </c>
      <c r="D27" s="76" t="s">
        <v>38</v>
      </c>
      <c r="E27" s="76">
        <v>1650</v>
      </c>
      <c r="F27" s="76" t="s">
        <v>38</v>
      </c>
      <c r="G27" s="76">
        <v>1420</v>
      </c>
      <c r="H27" s="76" t="s">
        <v>38</v>
      </c>
      <c r="I27" s="76">
        <v>3610</v>
      </c>
      <c r="J27" s="76" t="s">
        <v>38</v>
      </c>
    </row>
    <row r="28" spans="2:10" ht="12">
      <c r="B28" s="74" t="s">
        <v>9</v>
      </c>
      <c r="C28" s="75">
        <v>10</v>
      </c>
      <c r="D28" s="75" t="s">
        <v>38</v>
      </c>
      <c r="E28" s="75">
        <v>30</v>
      </c>
      <c r="F28" s="75" t="s">
        <v>38</v>
      </c>
      <c r="G28" s="75">
        <v>20</v>
      </c>
      <c r="H28" s="75" t="s">
        <v>38</v>
      </c>
      <c r="I28" s="75">
        <v>1500</v>
      </c>
      <c r="J28" s="75" t="s">
        <v>38</v>
      </c>
    </row>
    <row r="29" spans="2:10" ht="12">
      <c r="B29" s="74" t="s">
        <v>10</v>
      </c>
      <c r="C29" s="76">
        <v>600</v>
      </c>
      <c r="D29" s="76" t="s">
        <v>38</v>
      </c>
      <c r="E29" s="76">
        <v>710</v>
      </c>
      <c r="F29" s="76" t="s">
        <v>38</v>
      </c>
      <c r="G29" s="76">
        <v>460</v>
      </c>
      <c r="H29" s="76" t="s">
        <v>38</v>
      </c>
      <c r="I29" s="76">
        <v>8540</v>
      </c>
      <c r="J29" s="76" t="s">
        <v>38</v>
      </c>
    </row>
    <row r="30" spans="2:10" ht="12">
      <c r="B30" s="74" t="s">
        <v>11</v>
      </c>
      <c r="C30" s="75">
        <v>10</v>
      </c>
      <c r="D30" s="75" t="s">
        <v>38</v>
      </c>
      <c r="E30" s="75">
        <v>30</v>
      </c>
      <c r="F30" s="75" t="s">
        <v>38</v>
      </c>
      <c r="G30" s="75" t="s">
        <v>36</v>
      </c>
      <c r="H30" s="75" t="s">
        <v>39</v>
      </c>
      <c r="I30" s="75">
        <v>190</v>
      </c>
      <c r="J30" s="75" t="s">
        <v>38</v>
      </c>
    </row>
    <row r="31" spans="2:10" ht="12">
      <c r="B31" s="74" t="s">
        <v>12</v>
      </c>
      <c r="C31" s="76">
        <v>10</v>
      </c>
      <c r="D31" s="76" t="s">
        <v>38</v>
      </c>
      <c r="E31" s="76">
        <v>30</v>
      </c>
      <c r="F31" s="76" t="s">
        <v>38</v>
      </c>
      <c r="G31" s="76" t="s">
        <v>36</v>
      </c>
      <c r="H31" s="76" t="s">
        <v>39</v>
      </c>
      <c r="I31" s="76">
        <v>150</v>
      </c>
      <c r="J31" s="76" t="s">
        <v>38</v>
      </c>
    </row>
    <row r="32" spans="2:10" ht="12">
      <c r="B32" s="74" t="s">
        <v>13</v>
      </c>
      <c r="C32" s="75">
        <v>0</v>
      </c>
      <c r="D32" s="75" t="s">
        <v>38</v>
      </c>
      <c r="E32" s="75">
        <v>20</v>
      </c>
      <c r="F32" s="75" t="s">
        <v>38</v>
      </c>
      <c r="G32" s="75">
        <v>10</v>
      </c>
      <c r="H32" s="75" t="s">
        <v>38</v>
      </c>
      <c r="I32" s="75">
        <v>160</v>
      </c>
      <c r="J32" s="75" t="s">
        <v>38</v>
      </c>
    </row>
    <row r="33" spans="2:10" ht="12">
      <c r="B33" s="74" t="s">
        <v>15</v>
      </c>
      <c r="C33" s="76">
        <v>0</v>
      </c>
      <c r="D33" s="76" t="s">
        <v>38</v>
      </c>
      <c r="E33" s="76">
        <v>10</v>
      </c>
      <c r="F33" s="76" t="s">
        <v>38</v>
      </c>
      <c r="G33" s="76" t="s">
        <v>36</v>
      </c>
      <c r="H33" s="76" t="s">
        <v>39</v>
      </c>
      <c r="I33" s="76">
        <v>10</v>
      </c>
      <c r="J33" s="76" t="s">
        <v>38</v>
      </c>
    </row>
    <row r="34" spans="2:10" ht="12">
      <c r="B34" s="74" t="s">
        <v>16</v>
      </c>
      <c r="C34" s="75">
        <v>20</v>
      </c>
      <c r="D34" s="75" t="s">
        <v>38</v>
      </c>
      <c r="E34" s="75">
        <v>80</v>
      </c>
      <c r="F34" s="75" t="s">
        <v>38</v>
      </c>
      <c r="G34" s="75">
        <v>20</v>
      </c>
      <c r="H34" s="75" t="s">
        <v>38</v>
      </c>
      <c r="I34" s="75">
        <v>680</v>
      </c>
      <c r="J34" s="75" t="s">
        <v>38</v>
      </c>
    </row>
    <row r="35" spans="2:10" ht="12">
      <c r="B35" s="74" t="s">
        <v>17</v>
      </c>
      <c r="C35" s="76">
        <v>0</v>
      </c>
      <c r="D35" s="76" t="s">
        <v>38</v>
      </c>
      <c r="E35" s="76">
        <v>10</v>
      </c>
      <c r="F35" s="76" t="s">
        <v>38</v>
      </c>
      <c r="G35" s="76" t="s">
        <v>36</v>
      </c>
      <c r="H35" s="76" t="s">
        <v>39</v>
      </c>
      <c r="I35" s="76">
        <v>0</v>
      </c>
      <c r="J35" s="76" t="s">
        <v>38</v>
      </c>
    </row>
    <row r="36" spans="2:10" ht="12">
      <c r="B36" s="74" t="s">
        <v>14</v>
      </c>
      <c r="C36" s="75">
        <v>40</v>
      </c>
      <c r="D36" s="75" t="s">
        <v>38</v>
      </c>
      <c r="E36" s="75">
        <v>210</v>
      </c>
      <c r="F36" s="75" t="s">
        <v>38</v>
      </c>
      <c r="G36" s="75">
        <v>30</v>
      </c>
      <c r="H36" s="75" t="s">
        <v>38</v>
      </c>
      <c r="I36" s="75">
        <v>80</v>
      </c>
      <c r="J36" s="75" t="s">
        <v>38</v>
      </c>
    </row>
    <row r="37" spans="2:10" ht="12">
      <c r="B37" s="74" t="s">
        <v>18</v>
      </c>
      <c r="C37" s="76">
        <v>90</v>
      </c>
      <c r="D37" s="76" t="s">
        <v>38</v>
      </c>
      <c r="E37" s="76">
        <v>40</v>
      </c>
      <c r="F37" s="76" t="s">
        <v>38</v>
      </c>
      <c r="G37" s="76">
        <v>60</v>
      </c>
      <c r="H37" s="76" t="s">
        <v>38</v>
      </c>
      <c r="I37" s="76">
        <v>660</v>
      </c>
      <c r="J37" s="76" t="s">
        <v>38</v>
      </c>
    </row>
    <row r="38" spans="2:10" ht="12">
      <c r="B38" s="74" t="s">
        <v>19</v>
      </c>
      <c r="C38" s="75">
        <v>60</v>
      </c>
      <c r="D38" s="75" t="s">
        <v>38</v>
      </c>
      <c r="E38" s="75">
        <v>50</v>
      </c>
      <c r="F38" s="75" t="s">
        <v>38</v>
      </c>
      <c r="G38" s="75">
        <v>280</v>
      </c>
      <c r="H38" s="75" t="s">
        <v>38</v>
      </c>
      <c r="I38" s="75">
        <v>1920</v>
      </c>
      <c r="J38" s="75" t="s">
        <v>38</v>
      </c>
    </row>
    <row r="39" spans="2:10" ht="12">
      <c r="B39" s="74" t="s">
        <v>20</v>
      </c>
      <c r="C39" s="76">
        <v>30</v>
      </c>
      <c r="D39" s="76" t="s">
        <v>38</v>
      </c>
      <c r="E39" s="76">
        <v>70</v>
      </c>
      <c r="F39" s="76" t="s">
        <v>38</v>
      </c>
      <c r="G39" s="76">
        <v>50</v>
      </c>
      <c r="H39" s="76" t="s">
        <v>38</v>
      </c>
      <c r="I39" s="76">
        <v>1120</v>
      </c>
      <c r="J39" s="76" t="s">
        <v>38</v>
      </c>
    </row>
    <row r="40" spans="2:10" ht="12">
      <c r="B40" s="74" t="s">
        <v>21</v>
      </c>
      <c r="C40" s="75">
        <v>90</v>
      </c>
      <c r="D40" s="75" t="s">
        <v>38</v>
      </c>
      <c r="E40" s="75">
        <v>20</v>
      </c>
      <c r="F40" s="75" t="s">
        <v>38</v>
      </c>
      <c r="G40" s="75">
        <v>10</v>
      </c>
      <c r="H40" s="75" t="s">
        <v>38</v>
      </c>
      <c r="I40" s="75">
        <v>1230</v>
      </c>
      <c r="J40" s="75" t="s">
        <v>38</v>
      </c>
    </row>
    <row r="41" spans="2:10" ht="12">
      <c r="B41" s="74" t="s">
        <v>22</v>
      </c>
      <c r="C41" s="76" t="s">
        <v>36</v>
      </c>
      <c r="D41" s="76" t="s">
        <v>39</v>
      </c>
      <c r="E41" s="76">
        <v>20</v>
      </c>
      <c r="F41" s="76" t="s">
        <v>38</v>
      </c>
      <c r="G41" s="76">
        <v>0</v>
      </c>
      <c r="H41" s="76" t="s">
        <v>38</v>
      </c>
      <c r="I41" s="76">
        <v>410</v>
      </c>
      <c r="J41" s="76" t="s">
        <v>38</v>
      </c>
    </row>
    <row r="42" spans="2:10" ht="12">
      <c r="B42" s="74" t="s">
        <v>23</v>
      </c>
      <c r="C42" s="75" t="s">
        <v>36</v>
      </c>
      <c r="D42" s="75" t="s">
        <v>39</v>
      </c>
      <c r="E42" s="75">
        <v>0</v>
      </c>
      <c r="F42" s="75" t="s">
        <v>38</v>
      </c>
      <c r="G42" s="75">
        <v>0</v>
      </c>
      <c r="H42" s="75" t="s">
        <v>38</v>
      </c>
      <c r="I42" s="75">
        <v>20</v>
      </c>
      <c r="J42" s="75" t="s">
        <v>38</v>
      </c>
    </row>
    <row r="43" spans="2:10" ht="12">
      <c r="B43" s="74" t="s">
        <v>24</v>
      </c>
      <c r="C43" s="76">
        <v>20</v>
      </c>
      <c r="D43" s="76" t="s">
        <v>38</v>
      </c>
      <c r="E43" s="76">
        <v>110</v>
      </c>
      <c r="F43" s="76" t="s">
        <v>38</v>
      </c>
      <c r="G43" s="76">
        <v>10</v>
      </c>
      <c r="H43" s="76" t="s">
        <v>38</v>
      </c>
      <c r="I43" s="76">
        <v>50</v>
      </c>
      <c r="J43" s="76" t="s">
        <v>38</v>
      </c>
    </row>
    <row r="44" spans="2:10" ht="12">
      <c r="B44" s="74" t="s">
        <v>25</v>
      </c>
      <c r="C44" s="75">
        <v>30</v>
      </c>
      <c r="D44" s="75" t="s">
        <v>38</v>
      </c>
      <c r="E44" s="75">
        <v>70</v>
      </c>
      <c r="F44" s="75" t="s">
        <v>38</v>
      </c>
      <c r="G44" s="75">
        <v>40</v>
      </c>
      <c r="H44" s="75" t="s">
        <v>38</v>
      </c>
      <c r="I44" s="75">
        <v>70</v>
      </c>
      <c r="J44" s="75" t="s">
        <v>38</v>
      </c>
    </row>
    <row r="45" spans="2:10" ht="12">
      <c r="B45" s="74" t="s">
        <v>27</v>
      </c>
      <c r="C45" s="76" t="s">
        <v>36</v>
      </c>
      <c r="D45" s="76" t="s">
        <v>38</v>
      </c>
      <c r="E45" s="76" t="s">
        <v>36</v>
      </c>
      <c r="F45" s="76" t="s">
        <v>38</v>
      </c>
      <c r="G45" s="76" t="s">
        <v>36</v>
      </c>
      <c r="H45" s="76" t="s">
        <v>38</v>
      </c>
      <c r="I45" s="76" t="s">
        <v>36</v>
      </c>
      <c r="J45" s="76" t="s">
        <v>38</v>
      </c>
    </row>
    <row r="46" spans="2:10" ht="12">
      <c r="B46" s="74" t="s">
        <v>28</v>
      </c>
      <c r="C46" s="75" t="s">
        <v>36</v>
      </c>
      <c r="D46" s="75" t="s">
        <v>38</v>
      </c>
      <c r="E46" s="75" t="s">
        <v>36</v>
      </c>
      <c r="F46" s="75" t="s">
        <v>38</v>
      </c>
      <c r="G46" s="75" t="s">
        <v>36</v>
      </c>
      <c r="H46" s="75" t="s">
        <v>38</v>
      </c>
      <c r="I46" s="75" t="s">
        <v>36</v>
      </c>
      <c r="J46" s="75" t="s">
        <v>38</v>
      </c>
    </row>
    <row r="47" spans="2:10" ht="12">
      <c r="B47" s="74" t="s">
        <v>29</v>
      </c>
      <c r="C47" s="76" t="s">
        <v>36</v>
      </c>
      <c r="D47" s="76" t="s">
        <v>38</v>
      </c>
      <c r="E47" s="76" t="s">
        <v>36</v>
      </c>
      <c r="F47" s="76" t="s">
        <v>38</v>
      </c>
      <c r="G47" s="76" t="s">
        <v>36</v>
      </c>
      <c r="H47" s="76" t="s">
        <v>38</v>
      </c>
      <c r="I47" s="76" t="s">
        <v>36</v>
      </c>
      <c r="J47" s="76" t="s">
        <v>38</v>
      </c>
    </row>
    <row r="48" spans="2:10" ht="12">
      <c r="B48" s="74" t="s">
        <v>26</v>
      </c>
      <c r="C48" s="75" t="s">
        <v>36</v>
      </c>
      <c r="D48" s="75" t="s">
        <v>38</v>
      </c>
      <c r="E48" s="75" t="s">
        <v>36</v>
      </c>
      <c r="F48" s="75" t="s">
        <v>38</v>
      </c>
      <c r="G48" s="75" t="s">
        <v>36</v>
      </c>
      <c r="H48" s="75" t="s">
        <v>38</v>
      </c>
      <c r="I48" s="75" t="s">
        <v>36</v>
      </c>
      <c r="J48" s="75" t="s">
        <v>38</v>
      </c>
    </row>
    <row r="49" spans="2:10" ht="12">
      <c r="B49" s="74" t="s">
        <v>30</v>
      </c>
      <c r="C49" s="76" t="s">
        <v>36</v>
      </c>
      <c r="D49" s="76" t="s">
        <v>38</v>
      </c>
      <c r="E49" s="76" t="s">
        <v>36</v>
      </c>
      <c r="F49" s="76" t="s">
        <v>38</v>
      </c>
      <c r="G49" s="76" t="s">
        <v>36</v>
      </c>
      <c r="H49" s="76" t="s">
        <v>38</v>
      </c>
      <c r="I49" s="76" t="s">
        <v>36</v>
      </c>
      <c r="J49" s="76" t="s">
        <v>38</v>
      </c>
    </row>
    <row r="50" spans="2:10" ht="12">
      <c r="B50" s="74" t="s">
        <v>31</v>
      </c>
      <c r="C50" s="75" t="s">
        <v>36</v>
      </c>
      <c r="D50" s="75" t="s">
        <v>38</v>
      </c>
      <c r="E50" s="75" t="s">
        <v>36</v>
      </c>
      <c r="F50" s="75" t="s">
        <v>38</v>
      </c>
      <c r="G50" s="75" t="s">
        <v>36</v>
      </c>
      <c r="H50" s="75" t="s">
        <v>38</v>
      </c>
      <c r="I50" s="75" t="s">
        <v>36</v>
      </c>
      <c r="J50" s="75" t="s">
        <v>38</v>
      </c>
    </row>
    <row r="51" spans="2:10" ht="12">
      <c r="B51" s="74" t="s">
        <v>33</v>
      </c>
      <c r="C51" s="76" t="s">
        <v>36</v>
      </c>
      <c r="D51" s="76" t="s">
        <v>38</v>
      </c>
      <c r="E51" s="76" t="s">
        <v>36</v>
      </c>
      <c r="F51" s="76" t="s">
        <v>38</v>
      </c>
      <c r="G51" s="76" t="s">
        <v>36</v>
      </c>
      <c r="H51" s="76" t="s">
        <v>38</v>
      </c>
      <c r="I51" s="76" t="s">
        <v>36</v>
      </c>
      <c r="J51" s="76" t="s">
        <v>38</v>
      </c>
    </row>
    <row r="52" spans="2:10" ht="12">
      <c r="B52" s="69"/>
      <c r="C52" s="69"/>
      <c r="D52" s="69"/>
      <c r="E52" s="69"/>
      <c r="F52" s="69"/>
      <c r="G52" s="69"/>
      <c r="H52" s="69"/>
      <c r="I52" s="69"/>
      <c r="J52" s="69"/>
    </row>
    <row r="53" spans="2:10" ht="12">
      <c r="B53" s="70" t="s">
        <v>174</v>
      </c>
      <c r="C53" s="69"/>
      <c r="D53" s="69"/>
      <c r="E53" s="69"/>
      <c r="F53" s="69"/>
      <c r="G53" s="69"/>
      <c r="H53" s="69"/>
      <c r="I53" s="69"/>
      <c r="J53" s="69"/>
    </row>
    <row r="54" spans="2:10" ht="12">
      <c r="B54" s="70" t="s">
        <v>36</v>
      </c>
      <c r="C54" s="68" t="s">
        <v>40</v>
      </c>
      <c r="D54" s="69"/>
      <c r="E54" s="69"/>
      <c r="F54" s="69"/>
      <c r="G54" s="69"/>
      <c r="H54" s="69"/>
      <c r="I54" s="69"/>
      <c r="J54" s="69"/>
    </row>
    <row r="55" spans="2:10" ht="12">
      <c r="B55" s="70" t="s">
        <v>175</v>
      </c>
      <c r="C55" s="69"/>
      <c r="D55" s="69"/>
      <c r="E55" s="69"/>
      <c r="F55" s="69"/>
      <c r="G55" s="69"/>
      <c r="H55" s="69"/>
      <c r="I55" s="69"/>
      <c r="J55" s="69"/>
    </row>
    <row r="56" spans="2:10" ht="12">
      <c r="B56" s="70" t="s">
        <v>39</v>
      </c>
      <c r="C56" s="68" t="s">
        <v>176</v>
      </c>
      <c r="D56" s="69"/>
      <c r="E56" s="69"/>
      <c r="F56" s="69"/>
      <c r="G56" s="69"/>
      <c r="H56" s="69"/>
      <c r="I56" s="69"/>
      <c r="J56" s="69"/>
    </row>
    <row r="57" spans="2:10" ht="12">
      <c r="B57" s="69"/>
      <c r="C57" s="69"/>
      <c r="D57" s="69"/>
      <c r="E57" s="69"/>
      <c r="F57" s="69"/>
      <c r="G57" s="69"/>
      <c r="H57" s="69"/>
      <c r="I57" s="69"/>
      <c r="J57" s="69"/>
    </row>
  </sheetData>
  <mergeCells count="4">
    <mergeCell ref="C15:D15"/>
    <mergeCell ref="E15:F15"/>
    <mergeCell ref="G15:H15"/>
    <mergeCell ref="I15:J15"/>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708C0-B0D1-4F57-82E2-0A3AF03DFCB6}">
  <sheetPr>
    <tabColor rgb="FFFF0000"/>
  </sheetPr>
  <dimension ref="B3:B3"/>
  <sheetViews>
    <sheetView workbookViewId="0" topLeftCell="A1">
      <selection activeCell="B4" sqref="B4"/>
    </sheetView>
  </sheetViews>
  <sheetFormatPr defaultColWidth="9.140625" defaultRowHeight="12"/>
  <cols>
    <col min="1" max="16384" width="9.140625" style="161" customWidth="1"/>
  </cols>
  <sheetData>
    <row r="3" ht="12">
      <c r="B3" s="161" t="s">
        <v>640</v>
      </c>
    </row>
  </sheetData>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FD815-2DAE-4B9C-88A9-9C1FD8EBBF3E}">
  <sheetPr>
    <tabColor theme="4"/>
  </sheetPr>
  <dimension ref="A1:AN184"/>
  <sheetViews>
    <sheetView workbookViewId="0" topLeftCell="A1"/>
  </sheetViews>
  <sheetFormatPr defaultColWidth="9.140625" defaultRowHeight="12"/>
  <cols>
    <col min="1" max="5" width="9.140625" style="87" customWidth="1"/>
    <col min="6" max="6" width="11.57421875" style="87" bestFit="1" customWidth="1"/>
    <col min="7" max="7" width="9.140625" style="87" customWidth="1"/>
    <col min="8" max="8" width="11.57421875" style="87" bestFit="1" customWidth="1"/>
    <col min="9" max="13" width="9.140625" style="87" customWidth="1"/>
    <col min="14" max="14" width="11.57421875" style="87" bestFit="1" customWidth="1"/>
    <col min="15" max="22" width="9.140625" style="87" customWidth="1"/>
    <col min="23" max="23" width="11.421875" style="87" bestFit="1" customWidth="1"/>
    <col min="24" max="16384" width="9.140625" style="87" customWidth="1"/>
  </cols>
  <sheetData>
    <row r="1" ht="12">
      <c r="A1" s="87" t="s">
        <v>652</v>
      </c>
    </row>
    <row r="2" ht="12">
      <c r="B2" s="88" t="s">
        <v>191</v>
      </c>
    </row>
    <row r="3" ht="12">
      <c r="Y3" s="88" t="s">
        <v>210</v>
      </c>
    </row>
    <row r="4" spans="2:12" ht="12">
      <c r="B4" s="68" t="s">
        <v>192</v>
      </c>
      <c r="C4" s="69"/>
      <c r="D4" s="69"/>
      <c r="E4" s="69"/>
      <c r="F4" s="69"/>
      <c r="G4" s="69"/>
      <c r="H4" s="69"/>
      <c r="I4" s="69"/>
      <c r="J4" s="69"/>
      <c r="K4" s="69"/>
      <c r="L4" s="69"/>
    </row>
    <row r="5" spans="2:40" ht="12">
      <c r="B5" s="68" t="s">
        <v>157</v>
      </c>
      <c r="C5" s="70" t="s">
        <v>193</v>
      </c>
      <c r="D5" s="69"/>
      <c r="E5" s="69"/>
      <c r="F5" s="69"/>
      <c r="G5" s="69"/>
      <c r="H5" s="69"/>
      <c r="I5" s="69"/>
      <c r="J5" s="69"/>
      <c r="K5" s="69"/>
      <c r="L5" s="69"/>
      <c r="Y5" s="68" t="s">
        <v>211</v>
      </c>
      <c r="Z5" s="69"/>
      <c r="AA5" s="69"/>
      <c r="AB5" s="69"/>
      <c r="AC5" s="69"/>
      <c r="AD5" s="69"/>
      <c r="AE5" s="69"/>
      <c r="AF5" s="69"/>
      <c r="AG5" s="69"/>
      <c r="AH5" s="69"/>
      <c r="AI5" s="69"/>
      <c r="AJ5" s="69"/>
      <c r="AK5" s="69"/>
      <c r="AL5" s="69"/>
      <c r="AM5" s="69"/>
      <c r="AN5" s="69"/>
    </row>
    <row r="6" spans="2:40" ht="12">
      <c r="B6" s="68" t="s">
        <v>159</v>
      </c>
      <c r="C6" s="68" t="s">
        <v>194</v>
      </c>
      <c r="D6" s="69"/>
      <c r="E6" s="69"/>
      <c r="F6" s="69"/>
      <c r="G6" s="69"/>
      <c r="H6" s="69"/>
      <c r="I6" s="69"/>
      <c r="J6" s="69"/>
      <c r="K6" s="69"/>
      <c r="L6" s="69"/>
      <c r="Y6" s="68" t="s">
        <v>157</v>
      </c>
      <c r="Z6" s="70" t="s">
        <v>212</v>
      </c>
      <c r="AA6" s="69"/>
      <c r="AB6" s="69"/>
      <c r="AC6" s="69"/>
      <c r="AD6" s="69"/>
      <c r="AE6" s="69"/>
      <c r="AF6" s="69"/>
      <c r="AG6" s="69"/>
      <c r="AH6" s="69"/>
      <c r="AI6" s="69"/>
      <c r="AJ6" s="69"/>
      <c r="AK6" s="69"/>
      <c r="AL6" s="69"/>
      <c r="AM6" s="69"/>
      <c r="AN6" s="69"/>
    </row>
    <row r="7" spans="2:40" ht="12">
      <c r="B7" s="69"/>
      <c r="C7" s="69"/>
      <c r="D7" s="69"/>
      <c r="E7" s="69"/>
      <c r="F7" s="69"/>
      <c r="G7" s="69"/>
      <c r="H7" s="69"/>
      <c r="I7" s="69"/>
      <c r="J7" s="69"/>
      <c r="K7" s="69"/>
      <c r="L7" s="69"/>
      <c r="Y7" s="68" t="s">
        <v>159</v>
      </c>
      <c r="Z7" s="68" t="s">
        <v>194</v>
      </c>
      <c r="AA7" s="69"/>
      <c r="AB7" s="69"/>
      <c r="AC7" s="69"/>
      <c r="AD7" s="69"/>
      <c r="AE7" s="69"/>
      <c r="AF7" s="69"/>
      <c r="AG7" s="69"/>
      <c r="AH7" s="69"/>
      <c r="AI7" s="69"/>
      <c r="AJ7" s="69"/>
      <c r="AK7" s="69"/>
      <c r="AL7" s="69"/>
      <c r="AM7" s="69"/>
      <c r="AN7" s="69"/>
    </row>
    <row r="8" spans="2:40" ht="12">
      <c r="B8" s="70" t="s">
        <v>161</v>
      </c>
      <c r="C8" s="69"/>
      <c r="D8" s="68" t="s">
        <v>162</v>
      </c>
      <c r="E8" s="69"/>
      <c r="F8" s="69"/>
      <c r="G8" s="69"/>
      <c r="H8" s="69"/>
      <c r="I8" s="69"/>
      <c r="J8" s="69"/>
      <c r="K8" s="69"/>
      <c r="L8" s="69"/>
      <c r="Y8" s="69"/>
      <c r="Z8" s="69"/>
      <c r="AA8" s="69"/>
      <c r="AB8" s="69"/>
      <c r="AC8" s="69"/>
      <c r="AD8" s="69"/>
      <c r="AE8" s="69"/>
      <c r="AF8" s="69"/>
      <c r="AG8" s="69"/>
      <c r="AH8" s="69"/>
      <c r="AI8" s="69"/>
      <c r="AJ8" s="69"/>
      <c r="AK8" s="69"/>
      <c r="AL8" s="69"/>
      <c r="AM8" s="69"/>
      <c r="AN8" s="69"/>
    </row>
    <row r="9" spans="2:40" ht="12">
      <c r="B9" s="70" t="s">
        <v>195</v>
      </c>
      <c r="C9" s="69"/>
      <c r="D9" s="68" t="s">
        <v>64</v>
      </c>
      <c r="E9" s="69"/>
      <c r="F9" s="69"/>
      <c r="G9" s="69"/>
      <c r="H9" s="69"/>
      <c r="I9" s="69"/>
      <c r="J9" s="69"/>
      <c r="K9" s="69"/>
      <c r="L9" s="69"/>
      <c r="Y9" s="70" t="s">
        <v>161</v>
      </c>
      <c r="Z9" s="69"/>
      <c r="AA9" s="68" t="s">
        <v>162</v>
      </c>
      <c r="AB9" s="69"/>
      <c r="AC9" s="69"/>
      <c r="AD9" s="69"/>
      <c r="AE9" s="69"/>
      <c r="AF9" s="69"/>
      <c r="AG9" s="69"/>
      <c r="AH9" s="69"/>
      <c r="AI9" s="69"/>
      <c r="AJ9" s="69"/>
      <c r="AK9" s="69"/>
      <c r="AL9" s="69"/>
      <c r="AM9" s="69"/>
      <c r="AN9" s="69"/>
    </row>
    <row r="10" spans="2:40" ht="12">
      <c r="B10" s="70" t="s">
        <v>169</v>
      </c>
      <c r="C10" s="69"/>
      <c r="D10" s="68" t="s">
        <v>196</v>
      </c>
      <c r="E10" s="69"/>
      <c r="F10" s="69"/>
      <c r="G10" s="69"/>
      <c r="H10" s="69"/>
      <c r="I10" s="69"/>
      <c r="J10" s="69"/>
      <c r="K10" s="69"/>
      <c r="L10" s="69"/>
      <c r="Y10" s="70" t="s">
        <v>195</v>
      </c>
      <c r="Z10" s="69"/>
      <c r="AA10" s="68" t="s">
        <v>64</v>
      </c>
      <c r="AB10" s="69"/>
      <c r="AC10" s="69"/>
      <c r="AD10" s="69"/>
      <c r="AE10" s="69"/>
      <c r="AF10" s="69"/>
      <c r="AG10" s="69"/>
      <c r="AH10" s="69"/>
      <c r="AI10" s="69"/>
      <c r="AJ10" s="69"/>
      <c r="AK10" s="69"/>
      <c r="AL10" s="69"/>
      <c r="AM10" s="69"/>
      <c r="AN10" s="69"/>
    </row>
    <row r="11" spans="2:40" ht="12">
      <c r="B11" s="69"/>
      <c r="C11" s="69"/>
      <c r="D11" s="69"/>
      <c r="E11" s="69"/>
      <c r="F11" s="69"/>
      <c r="G11" s="69"/>
      <c r="H11" s="69"/>
      <c r="I11" s="69"/>
      <c r="J11" s="69"/>
      <c r="K11" s="69"/>
      <c r="L11" s="69"/>
      <c r="Y11" s="70" t="s">
        <v>169</v>
      </c>
      <c r="Z11" s="69"/>
      <c r="AA11" s="68" t="s">
        <v>196</v>
      </c>
      <c r="AB11" s="69"/>
      <c r="AC11" s="69"/>
      <c r="AD11" s="69"/>
      <c r="AE11" s="69"/>
      <c r="AF11" s="69"/>
      <c r="AG11" s="69"/>
      <c r="AH11" s="69"/>
      <c r="AI11" s="69"/>
      <c r="AJ11" s="69"/>
      <c r="AK11" s="69"/>
      <c r="AL11" s="69"/>
      <c r="AM11" s="69"/>
      <c r="AN11" s="69"/>
    </row>
    <row r="12" spans="2:40" ht="38.25">
      <c r="B12" s="71" t="s">
        <v>188</v>
      </c>
      <c r="C12" s="208" t="s">
        <v>197</v>
      </c>
      <c r="D12" s="208" t="s">
        <v>38</v>
      </c>
      <c r="E12" s="208" t="s">
        <v>67</v>
      </c>
      <c r="F12" s="208" t="s">
        <v>38</v>
      </c>
      <c r="G12" s="208" t="s">
        <v>68</v>
      </c>
      <c r="H12" s="208" t="s">
        <v>38</v>
      </c>
      <c r="I12" s="208" t="s">
        <v>66</v>
      </c>
      <c r="J12" s="208" t="s">
        <v>38</v>
      </c>
      <c r="K12" s="208" t="s">
        <v>69</v>
      </c>
      <c r="L12" s="208" t="s">
        <v>38</v>
      </c>
      <c r="O12" s="166" t="s">
        <v>59</v>
      </c>
      <c r="P12" s="166" t="s">
        <v>242</v>
      </c>
      <c r="Q12" s="166" t="s">
        <v>216</v>
      </c>
      <c r="R12" s="166" t="s">
        <v>217</v>
      </c>
      <c r="S12" s="166" t="s">
        <v>218</v>
      </c>
      <c r="T12" s="166" t="s">
        <v>85</v>
      </c>
      <c r="U12" s="166" t="s">
        <v>79</v>
      </c>
      <c r="V12" s="166" t="s">
        <v>219</v>
      </c>
      <c r="W12" s="166" t="s">
        <v>220</v>
      </c>
      <c r="Y12" s="69"/>
      <c r="Z12" s="69"/>
      <c r="AA12" s="69"/>
      <c r="AB12" s="69"/>
      <c r="AC12" s="69"/>
      <c r="AD12" s="69"/>
      <c r="AE12" s="69"/>
      <c r="AF12" s="69"/>
      <c r="AG12" s="69"/>
      <c r="AH12" s="69"/>
      <c r="AI12" s="69"/>
      <c r="AJ12" s="69"/>
      <c r="AK12" s="69"/>
      <c r="AL12" s="69"/>
      <c r="AM12" s="69"/>
      <c r="AN12" s="69"/>
    </row>
    <row r="13" spans="2:40" ht="12">
      <c r="B13" s="72" t="s">
        <v>172</v>
      </c>
      <c r="C13" s="73" t="s">
        <v>38</v>
      </c>
      <c r="D13" s="73" t="s">
        <v>38</v>
      </c>
      <c r="E13" s="73" t="s">
        <v>38</v>
      </c>
      <c r="F13" s="73" t="s">
        <v>38</v>
      </c>
      <c r="G13" s="73" t="s">
        <v>38</v>
      </c>
      <c r="H13" s="73" t="s">
        <v>38</v>
      </c>
      <c r="I13" s="73" t="s">
        <v>38</v>
      </c>
      <c r="J13" s="73" t="s">
        <v>38</v>
      </c>
      <c r="K13" s="73" t="s">
        <v>38</v>
      </c>
      <c r="L13" s="73" t="s">
        <v>38</v>
      </c>
      <c r="O13" s="163"/>
      <c r="P13" s="163"/>
      <c r="Q13" s="163"/>
      <c r="R13" s="163"/>
      <c r="S13" s="163"/>
      <c r="T13" s="163"/>
      <c r="U13" s="163"/>
      <c r="V13" s="163"/>
      <c r="W13" s="163"/>
      <c r="Y13" s="71" t="s">
        <v>188</v>
      </c>
      <c r="Z13" s="208" t="s">
        <v>166</v>
      </c>
      <c r="AA13" s="208" t="s">
        <v>38</v>
      </c>
      <c r="AB13" s="208" t="s">
        <v>213</v>
      </c>
      <c r="AC13" s="208" t="s">
        <v>38</v>
      </c>
      <c r="AD13" s="208" t="s">
        <v>84</v>
      </c>
      <c r="AE13" s="208" t="s">
        <v>38</v>
      </c>
      <c r="AF13" s="208" t="s">
        <v>214</v>
      </c>
      <c r="AG13" s="208" t="s">
        <v>38</v>
      </c>
      <c r="AH13" s="208" t="s">
        <v>215</v>
      </c>
      <c r="AI13" s="208" t="s">
        <v>38</v>
      </c>
      <c r="AJ13" s="208" t="s">
        <v>79</v>
      </c>
      <c r="AK13" s="208" t="s">
        <v>38</v>
      </c>
      <c r="AL13" s="208" t="s">
        <v>56</v>
      </c>
      <c r="AM13" s="208" t="s">
        <v>38</v>
      </c>
      <c r="AN13" s="132" t="s">
        <v>66</v>
      </c>
    </row>
    <row r="14" spans="2:40" ht="12">
      <c r="B14" s="74" t="s">
        <v>173</v>
      </c>
      <c r="C14" s="90">
        <v>1891.21</v>
      </c>
      <c r="D14" s="75" t="s">
        <v>38</v>
      </c>
      <c r="E14" s="90">
        <v>11695.53</v>
      </c>
      <c r="F14" s="75" t="s">
        <v>38</v>
      </c>
      <c r="G14" s="90">
        <v>3109.62</v>
      </c>
      <c r="H14" s="75" t="s">
        <v>38</v>
      </c>
      <c r="I14" s="90">
        <v>94.68</v>
      </c>
      <c r="J14" s="75" t="s">
        <v>38</v>
      </c>
      <c r="K14" s="90">
        <v>4986.66</v>
      </c>
      <c r="L14" s="75" t="s">
        <v>38</v>
      </c>
      <c r="O14" s="168">
        <f>+E14-K14-G14+I14</f>
        <v>3693.9300000000007</v>
      </c>
      <c r="P14" s="168"/>
      <c r="Q14" s="164">
        <f>+AB15/O14*100</f>
        <v>16.0777275151397</v>
      </c>
      <c r="R14" s="164">
        <f>+AD15/O14*100</f>
        <v>16.320016892577822</v>
      </c>
      <c r="S14" s="164">
        <f>+AF15/O14*100</f>
        <v>4.82034039627172</v>
      </c>
      <c r="T14" s="164">
        <f>+AH15/O14*100</f>
        <v>4.37934665789552</v>
      </c>
      <c r="U14" s="164">
        <f>+AJ15/O14*100</f>
        <v>39.51969853245729</v>
      </c>
      <c r="V14" s="164">
        <f>+AL15/O14*100</f>
        <v>14.10015890934587</v>
      </c>
      <c r="W14" s="164">
        <f>+AN15/O14*100</f>
        <v>2.563123827468306</v>
      </c>
      <c r="Y14" s="72" t="s">
        <v>172</v>
      </c>
      <c r="Z14" s="73" t="s">
        <v>38</v>
      </c>
      <c r="AA14" s="73" t="s">
        <v>38</v>
      </c>
      <c r="AB14" s="73" t="s">
        <v>38</v>
      </c>
      <c r="AC14" s="73" t="s">
        <v>38</v>
      </c>
      <c r="AD14" s="73" t="s">
        <v>38</v>
      </c>
      <c r="AE14" s="73" t="s">
        <v>38</v>
      </c>
      <c r="AF14" s="73" t="s">
        <v>38</v>
      </c>
      <c r="AG14" s="73" t="s">
        <v>38</v>
      </c>
      <c r="AH14" s="73" t="s">
        <v>38</v>
      </c>
      <c r="AI14" s="73" t="s">
        <v>38</v>
      </c>
      <c r="AJ14" s="73" t="s">
        <v>38</v>
      </c>
      <c r="AK14" s="73" t="s">
        <v>38</v>
      </c>
      <c r="AL14" s="73" t="s">
        <v>38</v>
      </c>
      <c r="AM14" s="73" t="s">
        <v>38</v>
      </c>
      <c r="AN14" s="73" t="s">
        <v>38</v>
      </c>
    </row>
    <row r="15" spans="2:40" ht="12">
      <c r="B15" s="74" t="s">
        <v>0</v>
      </c>
      <c r="C15" s="93">
        <v>64.39</v>
      </c>
      <c r="D15" s="76" t="s">
        <v>38</v>
      </c>
      <c r="E15" s="94">
        <v>18.3</v>
      </c>
      <c r="F15" s="76" t="s">
        <v>38</v>
      </c>
      <c r="G15" s="93">
        <v>0.68</v>
      </c>
      <c r="H15" s="76" t="s">
        <v>38</v>
      </c>
      <c r="I15" s="94">
        <v>0</v>
      </c>
      <c r="J15" s="76" t="s">
        <v>198</v>
      </c>
      <c r="K15" s="94">
        <v>0</v>
      </c>
      <c r="L15" s="76" t="s">
        <v>38</v>
      </c>
      <c r="O15" s="168">
        <f aca="true" t="shared" si="0" ref="O15:O41">+E15-K15-G15+I15</f>
        <v>17.62</v>
      </c>
      <c r="P15" s="168">
        <f>+O15/O$14*100</f>
        <v>0.4769987520066703</v>
      </c>
      <c r="Q15" s="165"/>
      <c r="R15" s="165"/>
      <c r="S15" s="165"/>
      <c r="T15" s="165"/>
      <c r="U15" s="165"/>
      <c r="V15" s="163"/>
      <c r="W15" s="163"/>
      <c r="Y15" s="74" t="s">
        <v>173</v>
      </c>
      <c r="Z15" s="75" t="s">
        <v>36</v>
      </c>
      <c r="AA15" s="75" t="s">
        <v>38</v>
      </c>
      <c r="AB15" s="95">
        <v>593.9</v>
      </c>
      <c r="AC15" s="75" t="s">
        <v>38</v>
      </c>
      <c r="AD15" s="90">
        <v>602.85</v>
      </c>
      <c r="AE15" s="75" t="s">
        <v>38</v>
      </c>
      <c r="AF15" s="90">
        <v>178.06</v>
      </c>
      <c r="AG15" s="75" t="s">
        <v>38</v>
      </c>
      <c r="AH15" s="90">
        <v>161.77</v>
      </c>
      <c r="AI15" s="75" t="s">
        <v>38</v>
      </c>
      <c r="AJ15" s="90">
        <v>1459.83</v>
      </c>
      <c r="AK15" s="75" t="s">
        <v>38</v>
      </c>
      <c r="AL15" s="90">
        <v>520.85</v>
      </c>
      <c r="AM15" s="75" t="s">
        <v>38</v>
      </c>
      <c r="AN15" s="90">
        <v>94.68</v>
      </c>
    </row>
    <row r="16" spans="2:40" ht="12">
      <c r="B16" s="74" t="s">
        <v>1</v>
      </c>
      <c r="C16" s="90">
        <v>20.65</v>
      </c>
      <c r="D16" s="75" t="s">
        <v>38</v>
      </c>
      <c r="E16" s="90">
        <v>73.99</v>
      </c>
      <c r="F16" s="75" t="s">
        <v>38</v>
      </c>
      <c r="G16" s="90">
        <v>28.47</v>
      </c>
      <c r="H16" s="75" t="s">
        <v>38</v>
      </c>
      <c r="I16" s="90">
        <v>2.22</v>
      </c>
      <c r="J16" s="75" t="s">
        <v>38</v>
      </c>
      <c r="K16" s="95">
        <v>0</v>
      </c>
      <c r="L16" s="75" t="s">
        <v>38</v>
      </c>
      <c r="O16" s="168">
        <f t="shared" si="0"/>
        <v>47.739999999999995</v>
      </c>
      <c r="P16" s="168">
        <f aca="true" t="shared" si="1" ref="P16:P41">+O16/O$14*100</f>
        <v>1.2923904892621134</v>
      </c>
      <c r="Q16" s="165"/>
      <c r="R16" s="165"/>
      <c r="S16" s="165"/>
      <c r="T16" s="165"/>
      <c r="U16" s="165"/>
      <c r="V16" s="163"/>
      <c r="W16" s="163"/>
      <c r="Y16" s="74" t="s">
        <v>0</v>
      </c>
      <c r="Z16" s="76" t="s">
        <v>36</v>
      </c>
      <c r="AA16" s="76" t="s">
        <v>38</v>
      </c>
      <c r="AB16" s="94">
        <v>15.8</v>
      </c>
      <c r="AC16" s="76" t="s">
        <v>38</v>
      </c>
      <c r="AD16" s="93">
        <v>1.18</v>
      </c>
      <c r="AE16" s="76" t="s">
        <v>38</v>
      </c>
      <c r="AF16" s="94">
        <v>0</v>
      </c>
      <c r="AG16" s="76" t="s">
        <v>38</v>
      </c>
      <c r="AH16" s="93">
        <v>0.42</v>
      </c>
      <c r="AI16" s="76" t="s">
        <v>38</v>
      </c>
      <c r="AJ16" s="93">
        <v>0.22</v>
      </c>
      <c r="AK16" s="76" t="s">
        <v>38</v>
      </c>
      <c r="AL16" s="94">
        <v>0</v>
      </c>
      <c r="AM16" s="76" t="s">
        <v>38</v>
      </c>
      <c r="AN16" s="94">
        <v>0</v>
      </c>
    </row>
    <row r="17" spans="2:40" ht="12">
      <c r="B17" s="74" t="s">
        <v>2</v>
      </c>
      <c r="C17" s="93">
        <v>11.12</v>
      </c>
      <c r="D17" s="76" t="s">
        <v>38</v>
      </c>
      <c r="E17" s="93">
        <v>30.41</v>
      </c>
      <c r="F17" s="76" t="s">
        <v>38</v>
      </c>
      <c r="G17" s="93">
        <v>16.42</v>
      </c>
      <c r="H17" s="76" t="s">
        <v>38</v>
      </c>
      <c r="I17" s="94">
        <v>0</v>
      </c>
      <c r="J17" s="76" t="s">
        <v>198</v>
      </c>
      <c r="K17" s="94">
        <v>0</v>
      </c>
      <c r="L17" s="76" t="s">
        <v>38</v>
      </c>
      <c r="O17" s="168">
        <f t="shared" si="0"/>
        <v>13.989999999999998</v>
      </c>
      <c r="P17" s="168">
        <f t="shared" si="1"/>
        <v>0.3787294290904266</v>
      </c>
      <c r="Q17" s="167" t="s">
        <v>229</v>
      </c>
      <c r="R17" s="165"/>
      <c r="S17" s="165"/>
      <c r="T17" s="165"/>
      <c r="U17" s="165"/>
      <c r="V17" s="163"/>
      <c r="W17" s="163"/>
      <c r="Y17" s="74" t="s">
        <v>1</v>
      </c>
      <c r="Z17" s="75" t="s">
        <v>36</v>
      </c>
      <c r="AA17" s="75" t="s">
        <v>38</v>
      </c>
      <c r="AB17" s="90">
        <v>4.38</v>
      </c>
      <c r="AC17" s="75" t="s">
        <v>38</v>
      </c>
      <c r="AD17" s="90">
        <v>26.89</v>
      </c>
      <c r="AE17" s="75" t="s">
        <v>38</v>
      </c>
      <c r="AF17" s="90">
        <v>0.06</v>
      </c>
      <c r="AG17" s="75" t="s">
        <v>38</v>
      </c>
      <c r="AH17" s="90">
        <v>2.82</v>
      </c>
      <c r="AI17" s="75" t="s">
        <v>38</v>
      </c>
      <c r="AJ17" s="90">
        <v>11.38</v>
      </c>
      <c r="AK17" s="75" t="s">
        <v>38</v>
      </c>
      <c r="AL17" s="95">
        <v>0</v>
      </c>
      <c r="AM17" s="75" t="s">
        <v>38</v>
      </c>
      <c r="AN17" s="90">
        <v>2.22</v>
      </c>
    </row>
    <row r="18" spans="2:40" ht="12">
      <c r="B18" s="74" t="s">
        <v>3</v>
      </c>
      <c r="C18" s="90">
        <v>11.66</v>
      </c>
      <c r="D18" s="75" t="s">
        <v>38</v>
      </c>
      <c r="E18" s="90">
        <v>3.57</v>
      </c>
      <c r="F18" s="75" t="s">
        <v>38</v>
      </c>
      <c r="G18" s="95">
        <v>0</v>
      </c>
      <c r="H18" s="75" t="s">
        <v>198</v>
      </c>
      <c r="I18" s="95">
        <v>0</v>
      </c>
      <c r="J18" s="75" t="s">
        <v>198</v>
      </c>
      <c r="K18" s="95">
        <v>0</v>
      </c>
      <c r="L18" s="75" t="s">
        <v>38</v>
      </c>
      <c r="O18" s="168">
        <f t="shared" si="0"/>
        <v>3.57</v>
      </c>
      <c r="P18" s="168">
        <f t="shared" si="1"/>
        <v>0.09664503658704955</v>
      </c>
      <c r="Q18" s="165">
        <f>477.97/O14*100</f>
        <v>12.93933561274848</v>
      </c>
      <c r="R18" s="165"/>
      <c r="S18" s="165"/>
      <c r="T18" s="165"/>
      <c r="U18" s="165"/>
      <c r="V18" s="163"/>
      <c r="W18" s="163"/>
      <c r="Y18" s="74" t="s">
        <v>2</v>
      </c>
      <c r="Z18" s="76" t="s">
        <v>36</v>
      </c>
      <c r="AA18" s="76" t="s">
        <v>38</v>
      </c>
      <c r="AB18" s="93">
        <v>7.81</v>
      </c>
      <c r="AC18" s="76" t="s">
        <v>38</v>
      </c>
      <c r="AD18" s="93">
        <v>5.38</v>
      </c>
      <c r="AE18" s="76" t="s">
        <v>38</v>
      </c>
      <c r="AF18" s="94">
        <v>0</v>
      </c>
      <c r="AG18" s="76" t="s">
        <v>38</v>
      </c>
      <c r="AH18" s="93">
        <v>0.67</v>
      </c>
      <c r="AI18" s="76" t="s">
        <v>38</v>
      </c>
      <c r="AJ18" s="93">
        <v>0.14</v>
      </c>
      <c r="AK18" s="76" t="s">
        <v>38</v>
      </c>
      <c r="AL18" s="94">
        <v>0</v>
      </c>
      <c r="AM18" s="76" t="s">
        <v>38</v>
      </c>
      <c r="AN18" s="94">
        <v>0</v>
      </c>
    </row>
    <row r="19" spans="2:40" ht="12">
      <c r="B19" s="74" t="s">
        <v>35</v>
      </c>
      <c r="C19" s="93">
        <v>122.68</v>
      </c>
      <c r="D19" s="76" t="s">
        <v>38</v>
      </c>
      <c r="E19" s="93">
        <v>159.86</v>
      </c>
      <c r="F19" s="76" t="s">
        <v>38</v>
      </c>
      <c r="G19" s="76" t="s">
        <v>36</v>
      </c>
      <c r="H19" s="76" t="s">
        <v>199</v>
      </c>
      <c r="I19" s="76" t="s">
        <v>36</v>
      </c>
      <c r="J19" s="76" t="s">
        <v>199</v>
      </c>
      <c r="K19" s="94">
        <v>0</v>
      </c>
      <c r="L19" s="76" t="s">
        <v>38</v>
      </c>
      <c r="O19" s="168">
        <f>+O14-SUM(O15:O18)-SUM(O20:O41)</f>
        <v>58.990000000001146</v>
      </c>
      <c r="P19" s="165">
        <f t="shared" si="1"/>
        <v>1.59694417598604</v>
      </c>
      <c r="Q19" s="91"/>
      <c r="R19" s="91"/>
      <c r="S19" s="91"/>
      <c r="T19" s="91"/>
      <c r="U19" s="91"/>
      <c r="Y19" s="74" t="s">
        <v>3</v>
      </c>
      <c r="Z19" s="75" t="s">
        <v>36</v>
      </c>
      <c r="AA19" s="75" t="s">
        <v>38</v>
      </c>
      <c r="AB19" s="95">
        <v>1.7</v>
      </c>
      <c r="AC19" s="75" t="s">
        <v>38</v>
      </c>
      <c r="AD19" s="90">
        <v>0.78</v>
      </c>
      <c r="AE19" s="75" t="s">
        <v>38</v>
      </c>
      <c r="AF19" s="95">
        <v>0</v>
      </c>
      <c r="AG19" s="75" t="s">
        <v>38</v>
      </c>
      <c r="AH19" s="95">
        <v>1.1</v>
      </c>
      <c r="AI19" s="75" t="s">
        <v>38</v>
      </c>
      <c r="AJ19" s="95">
        <v>0</v>
      </c>
      <c r="AK19" s="75" t="s">
        <v>198</v>
      </c>
      <c r="AL19" s="95">
        <v>0</v>
      </c>
      <c r="AM19" s="75" t="s">
        <v>38</v>
      </c>
      <c r="AN19" s="95">
        <v>0</v>
      </c>
    </row>
    <row r="20" spans="2:40" ht="12">
      <c r="B20" s="74" t="s">
        <v>4</v>
      </c>
      <c r="C20" s="90">
        <v>1.45</v>
      </c>
      <c r="D20" s="75" t="s">
        <v>38</v>
      </c>
      <c r="E20" s="90">
        <v>2.75</v>
      </c>
      <c r="F20" s="75" t="s">
        <v>38</v>
      </c>
      <c r="G20" s="95">
        <v>0</v>
      </c>
      <c r="H20" s="75" t="s">
        <v>38</v>
      </c>
      <c r="I20" s="95">
        <v>0</v>
      </c>
      <c r="J20" s="75" t="s">
        <v>38</v>
      </c>
      <c r="K20" s="95">
        <v>0</v>
      </c>
      <c r="L20" s="75" t="s">
        <v>38</v>
      </c>
      <c r="O20" s="168">
        <f t="shared" si="0"/>
        <v>2.75</v>
      </c>
      <c r="P20" s="165">
        <f t="shared" si="1"/>
        <v>0.07444645675473004</v>
      </c>
      <c r="Q20" s="91"/>
      <c r="R20" s="91"/>
      <c r="S20" s="91"/>
      <c r="T20" s="91"/>
      <c r="U20" s="91"/>
      <c r="Y20" s="74" t="s">
        <v>35</v>
      </c>
      <c r="Z20" s="76" t="s">
        <v>36</v>
      </c>
      <c r="AA20" s="76" t="s">
        <v>38</v>
      </c>
      <c r="AB20" s="93">
        <v>35.29</v>
      </c>
      <c r="AC20" s="76" t="s">
        <v>38</v>
      </c>
      <c r="AD20" s="94">
        <v>12.5</v>
      </c>
      <c r="AE20" s="76" t="s">
        <v>38</v>
      </c>
      <c r="AF20" s="94">
        <v>0</v>
      </c>
      <c r="AG20" s="76" t="s">
        <v>38</v>
      </c>
      <c r="AH20" s="93">
        <v>9.34</v>
      </c>
      <c r="AI20" s="76" t="s">
        <v>38</v>
      </c>
      <c r="AJ20" s="94">
        <v>1.5</v>
      </c>
      <c r="AK20" s="76" t="s">
        <v>38</v>
      </c>
      <c r="AL20" s="94">
        <v>0</v>
      </c>
      <c r="AM20" s="76" t="s">
        <v>38</v>
      </c>
      <c r="AN20" s="76" t="s">
        <v>36</v>
      </c>
    </row>
    <row r="21" spans="2:40" ht="12">
      <c r="B21" s="74" t="s">
        <v>5</v>
      </c>
      <c r="C21" s="93">
        <v>4.32</v>
      </c>
      <c r="D21" s="76" t="s">
        <v>38</v>
      </c>
      <c r="E21" s="93">
        <v>0.76</v>
      </c>
      <c r="F21" s="76" t="s">
        <v>38</v>
      </c>
      <c r="G21" s="94">
        <v>0</v>
      </c>
      <c r="H21" s="76" t="s">
        <v>38</v>
      </c>
      <c r="I21" s="94">
        <v>0</v>
      </c>
      <c r="J21" s="76" t="s">
        <v>38</v>
      </c>
      <c r="K21" s="94">
        <v>0</v>
      </c>
      <c r="L21" s="76" t="s">
        <v>38</v>
      </c>
      <c r="O21" s="168">
        <f t="shared" si="0"/>
        <v>0.76</v>
      </c>
      <c r="P21" s="165">
        <f t="shared" si="1"/>
        <v>0.020574293503125396</v>
      </c>
      <c r="Q21" s="91"/>
      <c r="R21" s="91"/>
      <c r="S21" s="165"/>
      <c r="T21" s="165"/>
      <c r="U21" s="167" t="s">
        <v>79</v>
      </c>
      <c r="V21" s="166" t="s">
        <v>82</v>
      </c>
      <c r="Y21" s="74" t="s">
        <v>4</v>
      </c>
      <c r="Z21" s="75" t="s">
        <v>36</v>
      </c>
      <c r="AA21" s="75" t="s">
        <v>38</v>
      </c>
      <c r="AB21" s="90">
        <v>0.71</v>
      </c>
      <c r="AC21" s="75" t="s">
        <v>38</v>
      </c>
      <c r="AD21" s="95">
        <v>0</v>
      </c>
      <c r="AE21" s="75" t="s">
        <v>198</v>
      </c>
      <c r="AF21" s="95">
        <v>0</v>
      </c>
      <c r="AG21" s="75" t="s">
        <v>38</v>
      </c>
      <c r="AH21" s="90">
        <v>2.02</v>
      </c>
      <c r="AI21" s="75" t="s">
        <v>38</v>
      </c>
      <c r="AJ21" s="95">
        <v>0</v>
      </c>
      <c r="AK21" s="75" t="s">
        <v>38</v>
      </c>
      <c r="AL21" s="95">
        <v>0</v>
      </c>
      <c r="AM21" s="75" t="s">
        <v>38</v>
      </c>
      <c r="AN21" s="95">
        <v>0</v>
      </c>
    </row>
    <row r="22" spans="2:40" ht="12">
      <c r="B22" s="74" t="s">
        <v>6</v>
      </c>
      <c r="C22" s="90">
        <v>58.28</v>
      </c>
      <c r="D22" s="75" t="s">
        <v>38</v>
      </c>
      <c r="E22" s="90">
        <v>1130.59</v>
      </c>
      <c r="F22" s="75" t="s">
        <v>38</v>
      </c>
      <c r="G22" s="90">
        <v>84.26</v>
      </c>
      <c r="H22" s="75" t="s">
        <v>38</v>
      </c>
      <c r="I22" s="90">
        <v>13.02</v>
      </c>
      <c r="J22" s="75" t="s">
        <v>38</v>
      </c>
      <c r="K22" s="90">
        <v>846.66</v>
      </c>
      <c r="L22" s="75" t="s">
        <v>38</v>
      </c>
      <c r="O22" s="168">
        <f t="shared" si="0"/>
        <v>212.68999999999997</v>
      </c>
      <c r="P22" s="165">
        <f t="shared" si="1"/>
        <v>5.75782432260492</v>
      </c>
      <c r="Q22" s="91"/>
      <c r="R22" s="91"/>
      <c r="S22" s="165"/>
      <c r="T22" s="165"/>
      <c r="U22" s="165"/>
      <c r="V22" s="163"/>
      <c r="Y22" s="74" t="s">
        <v>5</v>
      </c>
      <c r="Z22" s="76" t="s">
        <v>36</v>
      </c>
      <c r="AA22" s="76" t="s">
        <v>38</v>
      </c>
      <c r="AB22" s="93">
        <v>0.71</v>
      </c>
      <c r="AC22" s="76" t="s">
        <v>38</v>
      </c>
      <c r="AD22" s="94">
        <v>0</v>
      </c>
      <c r="AE22" s="76" t="s">
        <v>198</v>
      </c>
      <c r="AF22" s="94">
        <v>0</v>
      </c>
      <c r="AG22" s="76" t="s">
        <v>38</v>
      </c>
      <c r="AH22" s="93">
        <v>0.05</v>
      </c>
      <c r="AI22" s="76" t="s">
        <v>38</v>
      </c>
      <c r="AJ22" s="94">
        <v>0</v>
      </c>
      <c r="AK22" s="76" t="s">
        <v>38</v>
      </c>
      <c r="AL22" s="94">
        <v>0</v>
      </c>
      <c r="AM22" s="76" t="s">
        <v>38</v>
      </c>
      <c r="AN22" s="94">
        <v>0</v>
      </c>
    </row>
    <row r="23" spans="2:40" ht="12">
      <c r="B23" s="74" t="s">
        <v>7</v>
      </c>
      <c r="C23" s="94">
        <v>366.9</v>
      </c>
      <c r="D23" s="76" t="s">
        <v>38</v>
      </c>
      <c r="E23" s="94">
        <v>5078.6</v>
      </c>
      <c r="F23" s="76" t="s">
        <v>38</v>
      </c>
      <c r="G23" s="93">
        <v>922.92</v>
      </c>
      <c r="H23" s="76" t="s">
        <v>38</v>
      </c>
      <c r="I23" s="93">
        <v>15.25</v>
      </c>
      <c r="J23" s="76" t="s">
        <v>38</v>
      </c>
      <c r="K23" s="93">
        <v>2635.28</v>
      </c>
      <c r="L23" s="76" t="s">
        <v>38</v>
      </c>
      <c r="O23" s="168">
        <f t="shared" si="0"/>
        <v>1535.65</v>
      </c>
      <c r="P23" s="165">
        <f t="shared" si="1"/>
        <v>41.57225502378225</v>
      </c>
      <c r="Q23" s="91"/>
      <c r="R23" s="91"/>
      <c r="S23" s="167" t="s">
        <v>7</v>
      </c>
      <c r="T23" s="165"/>
      <c r="U23" s="164">
        <f>+AJ24/O23*100</f>
        <v>58.33099990232149</v>
      </c>
      <c r="V23" s="164">
        <f>+AL24/O23*100</f>
        <v>19.4236968059128</v>
      </c>
      <c r="Y23" s="74" t="s">
        <v>6</v>
      </c>
      <c r="Z23" s="75" t="s">
        <v>36</v>
      </c>
      <c r="AA23" s="75" t="s">
        <v>38</v>
      </c>
      <c r="AB23" s="90">
        <v>14.97</v>
      </c>
      <c r="AC23" s="75" t="s">
        <v>38</v>
      </c>
      <c r="AD23" s="90">
        <v>67.47</v>
      </c>
      <c r="AE23" s="75" t="s">
        <v>38</v>
      </c>
      <c r="AF23" s="90">
        <v>19.95</v>
      </c>
      <c r="AG23" s="75" t="s">
        <v>38</v>
      </c>
      <c r="AH23" s="90">
        <v>0.26</v>
      </c>
      <c r="AI23" s="75" t="s">
        <v>38</v>
      </c>
      <c r="AJ23" s="90">
        <v>51.81</v>
      </c>
      <c r="AK23" s="75" t="s">
        <v>38</v>
      </c>
      <c r="AL23" s="90">
        <v>42.98</v>
      </c>
      <c r="AM23" s="75" t="s">
        <v>38</v>
      </c>
      <c r="AN23" s="90">
        <v>13.02</v>
      </c>
    </row>
    <row r="24" spans="2:40" ht="12">
      <c r="B24" s="74" t="s">
        <v>8</v>
      </c>
      <c r="C24" s="90">
        <v>274.63</v>
      </c>
      <c r="D24" s="75" t="s">
        <v>38</v>
      </c>
      <c r="E24" s="90">
        <v>976.49</v>
      </c>
      <c r="F24" s="75" t="s">
        <v>38</v>
      </c>
      <c r="G24" s="90">
        <v>757.55</v>
      </c>
      <c r="H24" s="75" t="s">
        <v>38</v>
      </c>
      <c r="I24" s="90">
        <v>6.07</v>
      </c>
      <c r="J24" s="75" t="s">
        <v>38</v>
      </c>
      <c r="K24" s="90">
        <v>17.18</v>
      </c>
      <c r="L24" s="75" t="s">
        <v>38</v>
      </c>
      <c r="O24" s="168">
        <f t="shared" si="0"/>
        <v>207.8300000000001</v>
      </c>
      <c r="P24" s="165">
        <f t="shared" si="1"/>
        <v>5.626257129940201</v>
      </c>
      <c r="Q24" s="91"/>
      <c r="R24" s="91"/>
      <c r="S24" s="91"/>
      <c r="T24" s="91"/>
      <c r="U24" s="91"/>
      <c r="Y24" s="74" t="s">
        <v>7</v>
      </c>
      <c r="Z24" s="76" t="s">
        <v>36</v>
      </c>
      <c r="AA24" s="76" t="s">
        <v>38</v>
      </c>
      <c r="AB24" s="93">
        <v>51.55</v>
      </c>
      <c r="AC24" s="76" t="s">
        <v>38</v>
      </c>
      <c r="AD24" s="93">
        <v>131.12</v>
      </c>
      <c r="AE24" s="76" t="s">
        <v>38</v>
      </c>
      <c r="AF24" s="93">
        <v>80.45</v>
      </c>
      <c r="AG24" s="76" t="s">
        <v>38</v>
      </c>
      <c r="AH24" s="93">
        <v>7.29</v>
      </c>
      <c r="AI24" s="76" t="s">
        <v>38</v>
      </c>
      <c r="AJ24" s="93">
        <v>895.76</v>
      </c>
      <c r="AK24" s="76" t="s">
        <v>38</v>
      </c>
      <c r="AL24" s="93">
        <v>298.28</v>
      </c>
      <c r="AM24" s="76" t="s">
        <v>38</v>
      </c>
      <c r="AN24" s="93">
        <v>15.25</v>
      </c>
    </row>
    <row r="25" spans="2:40" ht="12">
      <c r="B25" s="74" t="s">
        <v>9</v>
      </c>
      <c r="C25" s="93">
        <v>7.88</v>
      </c>
      <c r="D25" s="76" t="s">
        <v>38</v>
      </c>
      <c r="E25" s="93">
        <v>75.17</v>
      </c>
      <c r="F25" s="76" t="s">
        <v>38</v>
      </c>
      <c r="G25" s="94">
        <v>20.6</v>
      </c>
      <c r="H25" s="76" t="s">
        <v>38</v>
      </c>
      <c r="I25" s="93">
        <v>0.24</v>
      </c>
      <c r="J25" s="76" t="s">
        <v>38</v>
      </c>
      <c r="K25" s="94">
        <v>19.9</v>
      </c>
      <c r="L25" s="76" t="s">
        <v>38</v>
      </c>
      <c r="O25" s="168">
        <f t="shared" si="0"/>
        <v>34.910000000000004</v>
      </c>
      <c r="P25" s="165">
        <f t="shared" si="1"/>
        <v>0.945063929202773</v>
      </c>
      <c r="Q25" s="91"/>
      <c r="R25" s="91"/>
      <c r="S25" s="91"/>
      <c r="T25" s="91"/>
      <c r="U25" s="91"/>
      <c r="Y25" s="74" t="s">
        <v>8</v>
      </c>
      <c r="Z25" s="75" t="s">
        <v>36</v>
      </c>
      <c r="AA25" s="75" t="s">
        <v>38</v>
      </c>
      <c r="AB25" s="90">
        <v>64.26</v>
      </c>
      <c r="AC25" s="75" t="s">
        <v>38</v>
      </c>
      <c r="AD25" s="90">
        <v>51.85</v>
      </c>
      <c r="AE25" s="75" t="s">
        <v>38</v>
      </c>
      <c r="AF25" s="90">
        <v>21.59</v>
      </c>
      <c r="AG25" s="75" t="s">
        <v>38</v>
      </c>
      <c r="AH25" s="90">
        <v>4.61</v>
      </c>
      <c r="AI25" s="75" t="s">
        <v>38</v>
      </c>
      <c r="AJ25" s="90">
        <v>52.68</v>
      </c>
      <c r="AK25" s="75" t="s">
        <v>38</v>
      </c>
      <c r="AL25" s="90">
        <v>6.79</v>
      </c>
      <c r="AM25" s="75" t="s">
        <v>38</v>
      </c>
      <c r="AN25" s="90">
        <v>6.07</v>
      </c>
    </row>
    <row r="26" spans="2:40" ht="12">
      <c r="B26" s="74" t="s">
        <v>10</v>
      </c>
      <c r="C26" s="90">
        <v>385.56</v>
      </c>
      <c r="D26" s="75" t="s">
        <v>38</v>
      </c>
      <c r="E26" s="90">
        <v>2355.65</v>
      </c>
      <c r="F26" s="75" t="s">
        <v>38</v>
      </c>
      <c r="G26" s="90">
        <v>709.89</v>
      </c>
      <c r="H26" s="75" t="s">
        <v>38</v>
      </c>
      <c r="I26" s="90">
        <v>47.25</v>
      </c>
      <c r="J26" s="75" t="s">
        <v>38</v>
      </c>
      <c r="K26" s="90">
        <v>1076.52</v>
      </c>
      <c r="L26" s="75" t="s">
        <v>38</v>
      </c>
      <c r="O26" s="168">
        <f t="shared" si="0"/>
        <v>616.4900000000001</v>
      </c>
      <c r="P26" s="165">
        <f t="shared" si="1"/>
        <v>16.689271318081282</v>
      </c>
      <c r="Q26" s="91"/>
      <c r="R26" s="91"/>
      <c r="S26" s="91"/>
      <c r="T26" s="91"/>
      <c r="U26" s="91"/>
      <c r="Y26" s="74" t="s">
        <v>9</v>
      </c>
      <c r="Z26" s="76" t="s">
        <v>36</v>
      </c>
      <c r="AA26" s="76" t="s">
        <v>38</v>
      </c>
      <c r="AB26" s="93">
        <v>4.25</v>
      </c>
      <c r="AC26" s="76" t="s">
        <v>38</v>
      </c>
      <c r="AD26" s="93">
        <v>7.44</v>
      </c>
      <c r="AE26" s="76" t="s">
        <v>38</v>
      </c>
      <c r="AF26" s="93">
        <v>0.56</v>
      </c>
      <c r="AG26" s="76" t="s">
        <v>38</v>
      </c>
      <c r="AH26" s="93">
        <v>1.73</v>
      </c>
      <c r="AI26" s="76" t="s">
        <v>38</v>
      </c>
      <c r="AJ26" s="93">
        <v>18.56</v>
      </c>
      <c r="AK26" s="76" t="s">
        <v>38</v>
      </c>
      <c r="AL26" s="93">
        <v>2.14</v>
      </c>
      <c r="AM26" s="76" t="s">
        <v>38</v>
      </c>
      <c r="AN26" s="93">
        <v>0.24</v>
      </c>
    </row>
    <row r="27" spans="2:40" ht="12">
      <c r="B27" s="74" t="s">
        <v>11</v>
      </c>
      <c r="C27" s="94">
        <v>2.6</v>
      </c>
      <c r="D27" s="76" t="s">
        <v>200</v>
      </c>
      <c r="E27" s="94">
        <v>25.9</v>
      </c>
      <c r="F27" s="76" t="s">
        <v>200</v>
      </c>
      <c r="G27" s="94">
        <v>6.1</v>
      </c>
      <c r="H27" s="76" t="s">
        <v>200</v>
      </c>
      <c r="I27" s="93">
        <v>0.58</v>
      </c>
      <c r="J27" s="76" t="s">
        <v>200</v>
      </c>
      <c r="K27" s="93">
        <v>9.99</v>
      </c>
      <c r="L27" s="76" t="s">
        <v>200</v>
      </c>
      <c r="O27" s="168">
        <f t="shared" si="0"/>
        <v>10.389999999999999</v>
      </c>
      <c r="P27" s="165">
        <f t="shared" si="1"/>
        <v>0.28127224933878003</v>
      </c>
      <c r="Q27" s="91"/>
      <c r="R27" s="91"/>
      <c r="S27" s="91"/>
      <c r="T27" s="91"/>
      <c r="U27" s="91"/>
      <c r="Y27" s="74" t="s">
        <v>10</v>
      </c>
      <c r="Z27" s="75" t="s">
        <v>36</v>
      </c>
      <c r="AA27" s="75" t="s">
        <v>38</v>
      </c>
      <c r="AB27" s="95">
        <v>78.4</v>
      </c>
      <c r="AC27" s="75" t="s">
        <v>38</v>
      </c>
      <c r="AD27" s="90">
        <v>114.96</v>
      </c>
      <c r="AE27" s="75" t="s">
        <v>38</v>
      </c>
      <c r="AF27" s="90">
        <v>38.38</v>
      </c>
      <c r="AG27" s="75" t="s">
        <v>38</v>
      </c>
      <c r="AH27" s="90">
        <v>2.07</v>
      </c>
      <c r="AI27" s="75" t="s">
        <v>38</v>
      </c>
      <c r="AJ27" s="90">
        <v>183.98</v>
      </c>
      <c r="AK27" s="75" t="s">
        <v>38</v>
      </c>
      <c r="AL27" s="90">
        <v>145.93</v>
      </c>
      <c r="AM27" s="75" t="s">
        <v>38</v>
      </c>
      <c r="AN27" s="90">
        <v>47.25</v>
      </c>
    </row>
    <row r="28" spans="2:40" ht="12">
      <c r="B28" s="74" t="s">
        <v>12</v>
      </c>
      <c r="C28" s="90">
        <v>3.26</v>
      </c>
      <c r="D28" s="75" t="s">
        <v>38</v>
      </c>
      <c r="E28" s="90">
        <v>8.04</v>
      </c>
      <c r="F28" s="75" t="s">
        <v>38</v>
      </c>
      <c r="G28" s="95">
        <v>0</v>
      </c>
      <c r="H28" s="75" t="s">
        <v>198</v>
      </c>
      <c r="I28" s="95">
        <v>0</v>
      </c>
      <c r="J28" s="75" t="s">
        <v>38</v>
      </c>
      <c r="K28" s="95">
        <v>0</v>
      </c>
      <c r="L28" s="75" t="s">
        <v>38</v>
      </c>
      <c r="O28" s="168">
        <f t="shared" si="0"/>
        <v>8.04</v>
      </c>
      <c r="P28" s="165">
        <f t="shared" si="1"/>
        <v>0.21765436811201072</v>
      </c>
      <c r="Q28" s="91"/>
      <c r="R28" s="91"/>
      <c r="S28" s="91"/>
      <c r="T28" s="91"/>
      <c r="U28" s="91"/>
      <c r="Y28" s="74" t="s">
        <v>11</v>
      </c>
      <c r="Z28" s="76" t="s">
        <v>36</v>
      </c>
      <c r="AA28" s="76" t="s">
        <v>38</v>
      </c>
      <c r="AB28" s="93">
        <v>0.48</v>
      </c>
      <c r="AC28" s="76" t="s">
        <v>200</v>
      </c>
      <c r="AD28" s="94">
        <v>1.2</v>
      </c>
      <c r="AE28" s="76" t="s">
        <v>200</v>
      </c>
      <c r="AF28" s="93">
        <v>1.27</v>
      </c>
      <c r="AG28" s="76" t="s">
        <v>200</v>
      </c>
      <c r="AH28" s="94">
        <v>0</v>
      </c>
      <c r="AI28" s="76" t="s">
        <v>198</v>
      </c>
      <c r="AJ28" s="94">
        <v>2.7</v>
      </c>
      <c r="AK28" s="76" t="s">
        <v>200</v>
      </c>
      <c r="AL28" s="93">
        <v>2.86</v>
      </c>
      <c r="AM28" s="76" t="s">
        <v>200</v>
      </c>
      <c r="AN28" s="93">
        <v>0.58</v>
      </c>
    </row>
    <row r="29" spans="2:40" ht="12">
      <c r="B29" s="74" t="s">
        <v>13</v>
      </c>
      <c r="C29" s="93">
        <v>12.49</v>
      </c>
      <c r="D29" s="76" t="s">
        <v>38</v>
      </c>
      <c r="E29" s="93">
        <v>21.48</v>
      </c>
      <c r="F29" s="76" t="s">
        <v>38</v>
      </c>
      <c r="G29" s="94">
        <v>0</v>
      </c>
      <c r="H29" s="76" t="s">
        <v>38</v>
      </c>
      <c r="I29" s="94">
        <v>0</v>
      </c>
      <c r="J29" s="76" t="s">
        <v>38</v>
      </c>
      <c r="K29" s="94">
        <v>0</v>
      </c>
      <c r="L29" s="76" t="s">
        <v>38</v>
      </c>
      <c r="O29" s="168">
        <f t="shared" si="0"/>
        <v>21.48</v>
      </c>
      <c r="P29" s="165">
        <f t="shared" si="1"/>
        <v>0.5814945058514913</v>
      </c>
      <c r="Q29" s="91"/>
      <c r="R29" s="91"/>
      <c r="S29" s="91"/>
      <c r="T29" s="91"/>
      <c r="U29" s="91"/>
      <c r="Y29" s="74" t="s">
        <v>12</v>
      </c>
      <c r="Z29" s="75" t="s">
        <v>36</v>
      </c>
      <c r="AA29" s="75" t="s">
        <v>38</v>
      </c>
      <c r="AB29" s="90">
        <v>4.07</v>
      </c>
      <c r="AC29" s="75" t="s">
        <v>38</v>
      </c>
      <c r="AD29" s="90">
        <v>0.17</v>
      </c>
      <c r="AE29" s="75" t="s">
        <v>38</v>
      </c>
      <c r="AF29" s="95">
        <v>0</v>
      </c>
      <c r="AG29" s="75" t="s">
        <v>38</v>
      </c>
      <c r="AH29" s="95">
        <v>3.8</v>
      </c>
      <c r="AI29" s="75" t="s">
        <v>38</v>
      </c>
      <c r="AJ29" s="95">
        <v>0</v>
      </c>
      <c r="AK29" s="75" t="s">
        <v>38</v>
      </c>
      <c r="AL29" s="95">
        <v>0</v>
      </c>
      <c r="AM29" s="75" t="s">
        <v>38</v>
      </c>
      <c r="AN29" s="95">
        <v>0</v>
      </c>
    </row>
    <row r="30" spans="2:40" ht="12">
      <c r="B30" s="74" t="s">
        <v>15</v>
      </c>
      <c r="C30" s="90">
        <v>0.28</v>
      </c>
      <c r="D30" s="75" t="s">
        <v>38</v>
      </c>
      <c r="E30" s="90">
        <v>1.39</v>
      </c>
      <c r="F30" s="75" t="s">
        <v>38</v>
      </c>
      <c r="G30" s="90">
        <v>1.22</v>
      </c>
      <c r="H30" s="75" t="s">
        <v>38</v>
      </c>
      <c r="I30" s="90">
        <v>0.01</v>
      </c>
      <c r="J30" s="75" t="s">
        <v>38</v>
      </c>
      <c r="K30" s="95">
        <v>0</v>
      </c>
      <c r="L30" s="75" t="s">
        <v>38</v>
      </c>
      <c r="O30" s="168">
        <f t="shared" si="0"/>
        <v>0.17999999999999994</v>
      </c>
      <c r="P30" s="165">
        <f t="shared" si="1"/>
        <v>0.004872858987582328</v>
      </c>
      <c r="Q30" s="91"/>
      <c r="R30" s="91"/>
      <c r="S30" s="91"/>
      <c r="T30" s="91"/>
      <c r="U30" s="91"/>
      <c r="Y30" s="74" t="s">
        <v>13</v>
      </c>
      <c r="Z30" s="76" t="s">
        <v>36</v>
      </c>
      <c r="AA30" s="76" t="s">
        <v>38</v>
      </c>
      <c r="AB30" s="93">
        <v>11.07</v>
      </c>
      <c r="AC30" s="76" t="s">
        <v>38</v>
      </c>
      <c r="AD30" s="93">
        <v>1.48</v>
      </c>
      <c r="AE30" s="76" t="s">
        <v>38</v>
      </c>
      <c r="AF30" s="94">
        <v>0</v>
      </c>
      <c r="AG30" s="76" t="s">
        <v>38</v>
      </c>
      <c r="AH30" s="93">
        <v>8.42</v>
      </c>
      <c r="AI30" s="76" t="s">
        <v>38</v>
      </c>
      <c r="AJ30" s="94">
        <v>0.5</v>
      </c>
      <c r="AK30" s="76" t="s">
        <v>38</v>
      </c>
      <c r="AL30" s="94">
        <v>0</v>
      </c>
      <c r="AM30" s="76" t="s">
        <v>38</v>
      </c>
      <c r="AN30" s="94">
        <v>0</v>
      </c>
    </row>
    <row r="31" spans="2:40" ht="12">
      <c r="B31" s="74" t="s">
        <v>16</v>
      </c>
      <c r="C31" s="93">
        <v>76.91</v>
      </c>
      <c r="D31" s="76" t="s">
        <v>38</v>
      </c>
      <c r="E31" s="93">
        <v>134.97</v>
      </c>
      <c r="F31" s="76" t="s">
        <v>38</v>
      </c>
      <c r="G31" s="93">
        <v>58.01</v>
      </c>
      <c r="H31" s="76" t="s">
        <v>38</v>
      </c>
      <c r="I31" s="93">
        <v>1.22</v>
      </c>
      <c r="J31" s="76" t="s">
        <v>38</v>
      </c>
      <c r="K31" s="94">
        <v>0</v>
      </c>
      <c r="L31" s="76" t="s">
        <v>38</v>
      </c>
      <c r="O31" s="168">
        <f t="shared" si="0"/>
        <v>78.18</v>
      </c>
      <c r="P31" s="165">
        <f t="shared" si="1"/>
        <v>2.1164450869399256</v>
      </c>
      <c r="Q31" s="91"/>
      <c r="R31" s="91"/>
      <c r="S31" s="91"/>
      <c r="T31" s="91"/>
      <c r="U31" s="91"/>
      <c r="Y31" s="74" t="s">
        <v>15</v>
      </c>
      <c r="Z31" s="75" t="s">
        <v>36</v>
      </c>
      <c r="AA31" s="75" t="s">
        <v>38</v>
      </c>
      <c r="AB31" s="90">
        <v>0.11</v>
      </c>
      <c r="AC31" s="75" t="s">
        <v>38</v>
      </c>
      <c r="AD31" s="90">
        <v>0.04</v>
      </c>
      <c r="AE31" s="75" t="s">
        <v>38</v>
      </c>
      <c r="AF31" s="95">
        <v>0</v>
      </c>
      <c r="AG31" s="75" t="s">
        <v>38</v>
      </c>
      <c r="AH31" s="95">
        <v>0</v>
      </c>
      <c r="AI31" s="75" t="s">
        <v>38</v>
      </c>
      <c r="AJ31" s="90">
        <v>0.01</v>
      </c>
      <c r="AK31" s="75" t="s">
        <v>38</v>
      </c>
      <c r="AL31" s="95">
        <v>0</v>
      </c>
      <c r="AM31" s="75" t="s">
        <v>38</v>
      </c>
      <c r="AN31" s="90">
        <v>0.01</v>
      </c>
    </row>
    <row r="32" spans="2:40" ht="12">
      <c r="B32" s="74" t="s">
        <v>17</v>
      </c>
      <c r="C32" s="95">
        <v>0</v>
      </c>
      <c r="D32" s="75" t="s">
        <v>198</v>
      </c>
      <c r="E32" s="90">
        <v>0.95</v>
      </c>
      <c r="F32" s="75" t="s">
        <v>38</v>
      </c>
      <c r="G32" s="90">
        <v>0.46</v>
      </c>
      <c r="H32" s="75" t="s">
        <v>38</v>
      </c>
      <c r="I32" s="90">
        <v>0.05</v>
      </c>
      <c r="J32" s="75" t="s">
        <v>38</v>
      </c>
      <c r="K32" s="95">
        <v>0</v>
      </c>
      <c r="L32" s="75" t="s">
        <v>198</v>
      </c>
      <c r="O32" s="168">
        <f t="shared" si="0"/>
        <v>0.5399999999999999</v>
      </c>
      <c r="P32" s="165">
        <f t="shared" si="1"/>
        <v>0.01461857696274699</v>
      </c>
      <c r="Q32" s="91"/>
      <c r="R32" s="91"/>
      <c r="S32" s="91"/>
      <c r="T32" s="91"/>
      <c r="U32" s="91"/>
      <c r="Y32" s="74" t="s">
        <v>16</v>
      </c>
      <c r="Z32" s="76" t="s">
        <v>36</v>
      </c>
      <c r="AA32" s="76" t="s">
        <v>38</v>
      </c>
      <c r="AB32" s="93">
        <v>27.04</v>
      </c>
      <c r="AC32" s="76" t="s">
        <v>38</v>
      </c>
      <c r="AD32" s="93">
        <v>33.13</v>
      </c>
      <c r="AE32" s="76" t="s">
        <v>38</v>
      </c>
      <c r="AF32" s="94">
        <v>0</v>
      </c>
      <c r="AG32" s="76" t="s">
        <v>38</v>
      </c>
      <c r="AH32" s="93">
        <v>6.54</v>
      </c>
      <c r="AI32" s="76" t="s">
        <v>38</v>
      </c>
      <c r="AJ32" s="93">
        <v>10.25</v>
      </c>
      <c r="AK32" s="76" t="s">
        <v>38</v>
      </c>
      <c r="AL32" s="94">
        <v>0</v>
      </c>
      <c r="AM32" s="76" t="s">
        <v>38</v>
      </c>
      <c r="AN32" s="93">
        <v>1.22</v>
      </c>
    </row>
    <row r="33" spans="2:40" ht="12">
      <c r="B33" s="74" t="s">
        <v>14</v>
      </c>
      <c r="C33" s="93">
        <v>92.84</v>
      </c>
      <c r="D33" s="76" t="s">
        <v>38</v>
      </c>
      <c r="E33" s="94">
        <v>18.8</v>
      </c>
      <c r="F33" s="76" t="s">
        <v>38</v>
      </c>
      <c r="G33" s="93">
        <v>0.21</v>
      </c>
      <c r="H33" s="76" t="s">
        <v>38</v>
      </c>
      <c r="I33" s="94">
        <v>0</v>
      </c>
      <c r="J33" s="76" t="s">
        <v>38</v>
      </c>
      <c r="K33" s="94">
        <v>0</v>
      </c>
      <c r="L33" s="76" t="s">
        <v>38</v>
      </c>
      <c r="O33" s="168">
        <f t="shared" si="0"/>
        <v>18.59</v>
      </c>
      <c r="P33" s="165">
        <f t="shared" si="1"/>
        <v>0.503258047661975</v>
      </c>
      <c r="Q33" s="91"/>
      <c r="R33" s="91"/>
      <c r="S33" s="91"/>
      <c r="T33" s="91"/>
      <c r="U33" s="91"/>
      <c r="Y33" s="74" t="s">
        <v>17</v>
      </c>
      <c r="Z33" s="75" t="s">
        <v>36</v>
      </c>
      <c r="AA33" s="75" t="s">
        <v>38</v>
      </c>
      <c r="AB33" s="95">
        <v>0</v>
      </c>
      <c r="AC33" s="75" t="s">
        <v>198</v>
      </c>
      <c r="AD33" s="95">
        <v>0</v>
      </c>
      <c r="AE33" s="75" t="s">
        <v>198</v>
      </c>
      <c r="AF33" s="95">
        <v>0</v>
      </c>
      <c r="AG33" s="75" t="s">
        <v>198</v>
      </c>
      <c r="AH33" s="95">
        <v>0</v>
      </c>
      <c r="AI33" s="75" t="s">
        <v>198</v>
      </c>
      <c r="AJ33" s="95">
        <v>0</v>
      </c>
      <c r="AK33" s="75" t="s">
        <v>38</v>
      </c>
      <c r="AL33" s="90">
        <v>0.11</v>
      </c>
      <c r="AM33" s="75" t="s">
        <v>38</v>
      </c>
      <c r="AN33" s="90">
        <v>0.05</v>
      </c>
    </row>
    <row r="34" spans="2:40" ht="12">
      <c r="B34" s="74" t="s">
        <v>18</v>
      </c>
      <c r="C34" s="90">
        <v>18.48</v>
      </c>
      <c r="D34" s="75" t="s">
        <v>38</v>
      </c>
      <c r="E34" s="90">
        <v>53.48</v>
      </c>
      <c r="F34" s="75" t="s">
        <v>38</v>
      </c>
      <c r="G34" s="90">
        <v>42.84</v>
      </c>
      <c r="H34" s="75" t="s">
        <v>38</v>
      </c>
      <c r="I34" s="95">
        <v>0</v>
      </c>
      <c r="J34" s="75" t="s">
        <v>198</v>
      </c>
      <c r="K34" s="95">
        <v>0</v>
      </c>
      <c r="L34" s="75" t="s">
        <v>38</v>
      </c>
      <c r="O34" s="168">
        <f t="shared" si="0"/>
        <v>10.639999999999993</v>
      </c>
      <c r="P34" s="165">
        <f t="shared" si="1"/>
        <v>0.2880401090437553</v>
      </c>
      <c r="Q34" s="91"/>
      <c r="R34" s="91"/>
      <c r="S34" s="91"/>
      <c r="T34" s="91"/>
      <c r="U34" s="91"/>
      <c r="Y34" s="74" t="s">
        <v>14</v>
      </c>
      <c r="Z34" s="76" t="s">
        <v>36</v>
      </c>
      <c r="AA34" s="76" t="s">
        <v>38</v>
      </c>
      <c r="AB34" s="94">
        <v>16</v>
      </c>
      <c r="AC34" s="76" t="s">
        <v>38</v>
      </c>
      <c r="AD34" s="94">
        <v>1</v>
      </c>
      <c r="AE34" s="76" t="s">
        <v>38</v>
      </c>
      <c r="AF34" s="94">
        <v>0</v>
      </c>
      <c r="AG34" s="76" t="s">
        <v>38</v>
      </c>
      <c r="AH34" s="93">
        <v>1.56</v>
      </c>
      <c r="AI34" s="76" t="s">
        <v>38</v>
      </c>
      <c r="AJ34" s="94">
        <v>0</v>
      </c>
      <c r="AK34" s="76" t="s">
        <v>198</v>
      </c>
      <c r="AL34" s="94">
        <v>0</v>
      </c>
      <c r="AM34" s="76" t="s">
        <v>38</v>
      </c>
      <c r="AN34" s="94">
        <v>0</v>
      </c>
    </row>
    <row r="35" spans="2:40" ht="12">
      <c r="B35" s="74" t="s">
        <v>19</v>
      </c>
      <c r="C35" s="94">
        <v>160</v>
      </c>
      <c r="D35" s="76" t="s">
        <v>38</v>
      </c>
      <c r="E35" s="94">
        <v>321.3</v>
      </c>
      <c r="F35" s="76" t="s">
        <v>38</v>
      </c>
      <c r="G35" s="94">
        <v>1.1</v>
      </c>
      <c r="H35" s="76" t="s">
        <v>38</v>
      </c>
      <c r="I35" s="94">
        <v>0</v>
      </c>
      <c r="J35" s="76" t="s">
        <v>198</v>
      </c>
      <c r="K35" s="94">
        <v>0</v>
      </c>
      <c r="L35" s="76" t="s">
        <v>38</v>
      </c>
      <c r="O35" s="168">
        <f t="shared" si="0"/>
        <v>320.2</v>
      </c>
      <c r="P35" s="165">
        <f t="shared" si="1"/>
        <v>8.668274710132568</v>
      </c>
      <c r="Q35" s="91"/>
      <c r="R35" s="91"/>
      <c r="S35" s="91"/>
      <c r="T35" s="91"/>
      <c r="U35" s="91"/>
      <c r="Y35" s="74" t="s">
        <v>18</v>
      </c>
      <c r="Z35" s="75" t="s">
        <v>36</v>
      </c>
      <c r="AA35" s="75" t="s">
        <v>38</v>
      </c>
      <c r="AB35" s="90">
        <v>6.87</v>
      </c>
      <c r="AC35" s="75" t="s">
        <v>38</v>
      </c>
      <c r="AD35" s="90">
        <v>1.53</v>
      </c>
      <c r="AE35" s="75" t="s">
        <v>38</v>
      </c>
      <c r="AF35" s="95">
        <v>0</v>
      </c>
      <c r="AG35" s="75" t="s">
        <v>198</v>
      </c>
      <c r="AH35" s="90">
        <v>0.65</v>
      </c>
      <c r="AI35" s="75" t="s">
        <v>38</v>
      </c>
      <c r="AJ35" s="90">
        <v>0.19</v>
      </c>
      <c r="AK35" s="75" t="s">
        <v>38</v>
      </c>
      <c r="AL35" s="95">
        <v>0</v>
      </c>
      <c r="AM35" s="75" t="s">
        <v>38</v>
      </c>
      <c r="AN35" s="95">
        <v>0</v>
      </c>
    </row>
    <row r="36" spans="2:40" ht="12">
      <c r="B36" s="74" t="s">
        <v>20</v>
      </c>
      <c r="C36" s="90">
        <v>56.11</v>
      </c>
      <c r="D36" s="75" t="s">
        <v>38</v>
      </c>
      <c r="E36" s="90">
        <v>866.32</v>
      </c>
      <c r="F36" s="75" t="s">
        <v>38</v>
      </c>
      <c r="G36" s="90">
        <v>175.79</v>
      </c>
      <c r="H36" s="75" t="s">
        <v>38</v>
      </c>
      <c r="I36" s="90">
        <v>2.27</v>
      </c>
      <c r="J36" s="75" t="s">
        <v>38</v>
      </c>
      <c r="K36" s="90">
        <v>379.57</v>
      </c>
      <c r="L36" s="75" t="s">
        <v>38</v>
      </c>
      <c r="O36" s="168">
        <f t="shared" si="0"/>
        <v>313.23</v>
      </c>
      <c r="P36" s="165">
        <f t="shared" si="1"/>
        <v>8.479586781557853</v>
      </c>
      <c r="Q36" s="91"/>
      <c r="R36" s="91"/>
      <c r="S36" s="91"/>
      <c r="T36" s="91"/>
      <c r="U36" s="91"/>
      <c r="Y36" s="74" t="s">
        <v>19</v>
      </c>
      <c r="Z36" s="76" t="s">
        <v>36</v>
      </c>
      <c r="AA36" s="76" t="s">
        <v>38</v>
      </c>
      <c r="AB36" s="94">
        <v>157.7</v>
      </c>
      <c r="AC36" s="76" t="s">
        <v>38</v>
      </c>
      <c r="AD36" s="94">
        <v>54.4</v>
      </c>
      <c r="AE36" s="76" t="s">
        <v>38</v>
      </c>
      <c r="AF36" s="94">
        <v>0</v>
      </c>
      <c r="AG36" s="76" t="s">
        <v>38</v>
      </c>
      <c r="AH36" s="94">
        <v>99.1</v>
      </c>
      <c r="AI36" s="76" t="s">
        <v>38</v>
      </c>
      <c r="AJ36" s="94">
        <v>9</v>
      </c>
      <c r="AK36" s="76" t="s">
        <v>38</v>
      </c>
      <c r="AL36" s="94">
        <v>0</v>
      </c>
      <c r="AM36" s="76" t="s">
        <v>38</v>
      </c>
      <c r="AN36" s="94">
        <v>0</v>
      </c>
    </row>
    <row r="37" spans="2:40" ht="12">
      <c r="B37" s="74" t="s">
        <v>21</v>
      </c>
      <c r="C37" s="93">
        <v>97.51</v>
      </c>
      <c r="D37" s="76" t="s">
        <v>38</v>
      </c>
      <c r="E37" s="93">
        <v>299.48</v>
      </c>
      <c r="F37" s="76" t="s">
        <v>38</v>
      </c>
      <c r="G37" s="93">
        <v>159.74</v>
      </c>
      <c r="H37" s="76" t="s">
        <v>38</v>
      </c>
      <c r="I37" s="93">
        <v>6.19</v>
      </c>
      <c r="J37" s="76" t="s">
        <v>38</v>
      </c>
      <c r="K37" s="94">
        <v>0</v>
      </c>
      <c r="L37" s="76" t="s">
        <v>38</v>
      </c>
      <c r="O37" s="168">
        <f t="shared" si="0"/>
        <v>145.93</v>
      </c>
      <c r="P37" s="165">
        <f t="shared" si="1"/>
        <v>3.950535066988275</v>
      </c>
      <c r="Q37" s="91"/>
      <c r="R37" s="91"/>
      <c r="S37" s="91"/>
      <c r="T37" s="91"/>
      <c r="U37" s="91"/>
      <c r="Y37" s="74" t="s">
        <v>20</v>
      </c>
      <c r="Z37" s="75" t="s">
        <v>36</v>
      </c>
      <c r="AA37" s="75" t="s">
        <v>38</v>
      </c>
      <c r="AB37" s="90">
        <v>26.05</v>
      </c>
      <c r="AC37" s="75" t="s">
        <v>38</v>
      </c>
      <c r="AD37" s="90">
        <v>12.61</v>
      </c>
      <c r="AE37" s="75" t="s">
        <v>38</v>
      </c>
      <c r="AF37" s="90">
        <v>15.62</v>
      </c>
      <c r="AG37" s="75" t="s">
        <v>38</v>
      </c>
      <c r="AH37" s="90">
        <v>4.46</v>
      </c>
      <c r="AI37" s="75" t="s">
        <v>38</v>
      </c>
      <c r="AJ37" s="90">
        <v>215.44</v>
      </c>
      <c r="AK37" s="75" t="s">
        <v>38</v>
      </c>
      <c r="AL37" s="90">
        <v>21.77</v>
      </c>
      <c r="AM37" s="75" t="s">
        <v>38</v>
      </c>
      <c r="AN37" s="90">
        <v>2.27</v>
      </c>
    </row>
    <row r="38" spans="2:40" ht="12">
      <c r="B38" s="74" t="s">
        <v>22</v>
      </c>
      <c r="C38" s="90">
        <v>6.09</v>
      </c>
      <c r="D38" s="75" t="s">
        <v>38</v>
      </c>
      <c r="E38" s="90">
        <v>20.24</v>
      </c>
      <c r="F38" s="75" t="s">
        <v>38</v>
      </c>
      <c r="G38" s="90">
        <v>14.42</v>
      </c>
      <c r="H38" s="75" t="s">
        <v>38</v>
      </c>
      <c r="I38" s="90">
        <v>0.03</v>
      </c>
      <c r="J38" s="75" t="s">
        <v>38</v>
      </c>
      <c r="K38" s="90">
        <v>1.57</v>
      </c>
      <c r="L38" s="75" t="s">
        <v>38</v>
      </c>
      <c r="O38" s="168">
        <f t="shared" si="0"/>
        <v>4.2799999999999985</v>
      </c>
      <c r="P38" s="165">
        <f t="shared" si="1"/>
        <v>0.1158657581491798</v>
      </c>
      <c r="Q38" s="91"/>
      <c r="R38" s="91"/>
      <c r="S38" s="91"/>
      <c r="T38" s="91"/>
      <c r="U38" s="91"/>
      <c r="Y38" s="74" t="s">
        <v>21</v>
      </c>
      <c r="Z38" s="76" t="s">
        <v>36</v>
      </c>
      <c r="AA38" s="76" t="s">
        <v>38</v>
      </c>
      <c r="AB38" s="93">
        <v>58.57</v>
      </c>
      <c r="AC38" s="76" t="s">
        <v>38</v>
      </c>
      <c r="AD38" s="93">
        <v>75.83</v>
      </c>
      <c r="AE38" s="76" t="s">
        <v>38</v>
      </c>
      <c r="AF38" s="94">
        <v>0</v>
      </c>
      <c r="AG38" s="76" t="s">
        <v>38</v>
      </c>
      <c r="AH38" s="93">
        <v>1.66</v>
      </c>
      <c r="AI38" s="76" t="s">
        <v>38</v>
      </c>
      <c r="AJ38" s="93">
        <v>3.68</v>
      </c>
      <c r="AK38" s="76" t="s">
        <v>38</v>
      </c>
      <c r="AL38" s="94">
        <v>0</v>
      </c>
      <c r="AM38" s="76" t="s">
        <v>38</v>
      </c>
      <c r="AN38" s="93">
        <v>6.19</v>
      </c>
    </row>
    <row r="39" spans="2:40" ht="12">
      <c r="B39" s="74" t="s">
        <v>23</v>
      </c>
      <c r="C39" s="93">
        <v>8.09</v>
      </c>
      <c r="D39" s="76" t="s">
        <v>38</v>
      </c>
      <c r="E39" s="93">
        <v>12.08</v>
      </c>
      <c r="F39" s="76" t="s">
        <v>38</v>
      </c>
      <c r="G39" s="93">
        <v>7.79</v>
      </c>
      <c r="H39" s="76" t="s">
        <v>38</v>
      </c>
      <c r="I39" s="93">
        <v>0.08</v>
      </c>
      <c r="J39" s="76" t="s">
        <v>38</v>
      </c>
      <c r="K39" s="94">
        <v>0</v>
      </c>
      <c r="L39" s="76" t="s">
        <v>38</v>
      </c>
      <c r="O39" s="168">
        <f t="shared" si="0"/>
        <v>4.37</v>
      </c>
      <c r="P39" s="165">
        <f t="shared" si="1"/>
        <v>0.11830218764297101</v>
      </c>
      <c r="Q39" s="91"/>
      <c r="R39" s="91"/>
      <c r="S39" s="91"/>
      <c r="T39" s="91"/>
      <c r="U39" s="91"/>
      <c r="Y39" s="74" t="s">
        <v>22</v>
      </c>
      <c r="Z39" s="75" t="s">
        <v>36</v>
      </c>
      <c r="AA39" s="75" t="s">
        <v>38</v>
      </c>
      <c r="AB39" s="90">
        <v>2.26</v>
      </c>
      <c r="AC39" s="75" t="s">
        <v>38</v>
      </c>
      <c r="AD39" s="90">
        <v>0.61</v>
      </c>
      <c r="AE39" s="75" t="s">
        <v>38</v>
      </c>
      <c r="AF39" s="90">
        <v>0.17</v>
      </c>
      <c r="AG39" s="75" t="s">
        <v>38</v>
      </c>
      <c r="AH39" s="90">
        <v>0.36</v>
      </c>
      <c r="AI39" s="75" t="s">
        <v>38</v>
      </c>
      <c r="AJ39" s="90">
        <v>0.84</v>
      </c>
      <c r="AK39" s="75" t="s">
        <v>38</v>
      </c>
      <c r="AL39" s="95">
        <v>0</v>
      </c>
      <c r="AM39" s="75" t="s">
        <v>198</v>
      </c>
      <c r="AN39" s="90">
        <v>0.03</v>
      </c>
    </row>
    <row r="40" spans="2:40" ht="12">
      <c r="B40" s="74" t="s">
        <v>24</v>
      </c>
      <c r="C40" s="90">
        <v>11.02</v>
      </c>
      <c r="D40" s="75" t="s">
        <v>38</v>
      </c>
      <c r="E40" s="90">
        <v>2.71</v>
      </c>
      <c r="F40" s="75" t="s">
        <v>38</v>
      </c>
      <c r="G40" s="95">
        <v>0</v>
      </c>
      <c r="H40" s="75" t="s">
        <v>38</v>
      </c>
      <c r="I40" s="95">
        <v>0</v>
      </c>
      <c r="J40" s="75" t="s">
        <v>38</v>
      </c>
      <c r="K40" s="95">
        <v>0</v>
      </c>
      <c r="L40" s="75" t="s">
        <v>38</v>
      </c>
      <c r="O40" s="168">
        <f t="shared" si="0"/>
        <v>2.71</v>
      </c>
      <c r="P40" s="165">
        <f t="shared" si="1"/>
        <v>0.07336359920193397</v>
      </c>
      <c r="Q40" s="91"/>
      <c r="R40" s="91"/>
      <c r="S40" s="91"/>
      <c r="T40" s="91"/>
      <c r="U40" s="91"/>
      <c r="Y40" s="74" t="s">
        <v>23</v>
      </c>
      <c r="Z40" s="76" t="s">
        <v>36</v>
      </c>
      <c r="AA40" s="76" t="s">
        <v>38</v>
      </c>
      <c r="AB40" s="93">
        <v>1.64</v>
      </c>
      <c r="AC40" s="76" t="s">
        <v>38</v>
      </c>
      <c r="AD40" s="94">
        <v>1.2</v>
      </c>
      <c r="AE40" s="76" t="s">
        <v>38</v>
      </c>
      <c r="AF40" s="94">
        <v>0</v>
      </c>
      <c r="AG40" s="76" t="s">
        <v>38</v>
      </c>
      <c r="AH40" s="93">
        <v>0.27</v>
      </c>
      <c r="AI40" s="76" t="s">
        <v>38</v>
      </c>
      <c r="AJ40" s="93">
        <v>1.19</v>
      </c>
      <c r="AK40" s="76" t="s">
        <v>38</v>
      </c>
      <c r="AL40" s="94">
        <v>0</v>
      </c>
      <c r="AM40" s="76" t="s">
        <v>38</v>
      </c>
      <c r="AN40" s="93">
        <v>0.08</v>
      </c>
    </row>
    <row r="41" spans="2:40" ht="12">
      <c r="B41" s="74" t="s">
        <v>25</v>
      </c>
      <c r="C41" s="93">
        <v>16.03</v>
      </c>
      <c r="D41" s="76" t="s">
        <v>38</v>
      </c>
      <c r="E41" s="93">
        <v>2.27</v>
      </c>
      <c r="F41" s="76" t="s">
        <v>38</v>
      </c>
      <c r="G41" s="93">
        <v>0.09</v>
      </c>
      <c r="H41" s="76" t="s">
        <v>38</v>
      </c>
      <c r="I41" s="94">
        <v>0</v>
      </c>
      <c r="J41" s="76" t="s">
        <v>38</v>
      </c>
      <c r="K41" s="94">
        <v>0</v>
      </c>
      <c r="L41" s="76" t="s">
        <v>38</v>
      </c>
      <c r="O41" s="168">
        <f t="shared" si="0"/>
        <v>2.18</v>
      </c>
      <c r="P41" s="165">
        <f t="shared" si="1"/>
        <v>0.059015736627385997</v>
      </c>
      <c r="Q41" s="91"/>
      <c r="R41" s="91"/>
      <c r="S41" s="91"/>
      <c r="T41" s="91"/>
      <c r="U41" s="91"/>
      <c r="Y41" s="74" t="s">
        <v>24</v>
      </c>
      <c r="Z41" s="75" t="s">
        <v>36</v>
      </c>
      <c r="AA41" s="75" t="s">
        <v>38</v>
      </c>
      <c r="AB41" s="90">
        <v>0.67</v>
      </c>
      <c r="AC41" s="75" t="s">
        <v>38</v>
      </c>
      <c r="AD41" s="95">
        <v>0</v>
      </c>
      <c r="AE41" s="75" t="s">
        <v>198</v>
      </c>
      <c r="AF41" s="95">
        <v>0</v>
      </c>
      <c r="AG41" s="75" t="s">
        <v>38</v>
      </c>
      <c r="AH41" s="90">
        <v>2.04</v>
      </c>
      <c r="AI41" s="75" t="s">
        <v>38</v>
      </c>
      <c r="AJ41" s="95">
        <v>0</v>
      </c>
      <c r="AK41" s="75" t="s">
        <v>38</v>
      </c>
      <c r="AL41" s="95">
        <v>0</v>
      </c>
      <c r="AM41" s="75" t="s">
        <v>38</v>
      </c>
      <c r="AN41" s="95">
        <v>0</v>
      </c>
    </row>
    <row r="42" spans="2:40" ht="12">
      <c r="B42" s="74" t="s">
        <v>27</v>
      </c>
      <c r="C42" s="90">
        <v>0.13</v>
      </c>
      <c r="D42" s="75" t="s">
        <v>38</v>
      </c>
      <c r="E42" s="75" t="s">
        <v>36</v>
      </c>
      <c r="F42" s="75" t="s">
        <v>38</v>
      </c>
      <c r="G42" s="95">
        <v>0</v>
      </c>
      <c r="H42" s="75" t="s">
        <v>38</v>
      </c>
      <c r="I42" s="95">
        <v>0</v>
      </c>
      <c r="J42" s="75" t="s">
        <v>38</v>
      </c>
      <c r="K42" s="95">
        <v>0</v>
      </c>
      <c r="L42" s="75" t="s">
        <v>38</v>
      </c>
      <c r="Y42" s="74" t="s">
        <v>25</v>
      </c>
      <c r="Z42" s="76" t="s">
        <v>36</v>
      </c>
      <c r="AA42" s="76" t="s">
        <v>38</v>
      </c>
      <c r="AB42" s="93">
        <v>1.57</v>
      </c>
      <c r="AC42" s="76" t="s">
        <v>38</v>
      </c>
      <c r="AD42" s="93">
        <v>0.09</v>
      </c>
      <c r="AE42" s="76" t="s">
        <v>38</v>
      </c>
      <c r="AF42" s="94">
        <v>0</v>
      </c>
      <c r="AG42" s="76" t="s">
        <v>38</v>
      </c>
      <c r="AH42" s="93">
        <v>0.52</v>
      </c>
      <c r="AI42" s="76" t="s">
        <v>38</v>
      </c>
      <c r="AJ42" s="94">
        <v>0</v>
      </c>
      <c r="AK42" s="76" t="s">
        <v>38</v>
      </c>
      <c r="AL42" s="94">
        <v>0</v>
      </c>
      <c r="AM42" s="76" t="s">
        <v>38</v>
      </c>
      <c r="AN42" s="94">
        <v>0</v>
      </c>
    </row>
    <row r="43" spans="2:40" ht="12">
      <c r="B43" s="74" t="s">
        <v>28</v>
      </c>
      <c r="C43" s="76" t="s">
        <v>36</v>
      </c>
      <c r="D43" s="76" t="s">
        <v>38</v>
      </c>
      <c r="E43" s="76" t="s">
        <v>36</v>
      </c>
      <c r="F43" s="76" t="s">
        <v>38</v>
      </c>
      <c r="G43" s="94">
        <v>0</v>
      </c>
      <c r="H43" s="76" t="s">
        <v>38</v>
      </c>
      <c r="I43" s="94">
        <v>0</v>
      </c>
      <c r="J43" s="76" t="s">
        <v>38</v>
      </c>
      <c r="K43" s="94">
        <v>0</v>
      </c>
      <c r="L43" s="76" t="s">
        <v>38</v>
      </c>
      <c r="Y43" s="74" t="s">
        <v>27</v>
      </c>
      <c r="Z43" s="75" t="s">
        <v>36</v>
      </c>
      <c r="AA43" s="75" t="s">
        <v>38</v>
      </c>
      <c r="AB43" s="75" t="s">
        <v>36</v>
      </c>
      <c r="AC43" s="75" t="s">
        <v>38</v>
      </c>
      <c r="AD43" s="95">
        <v>0</v>
      </c>
      <c r="AE43" s="75" t="s">
        <v>38</v>
      </c>
      <c r="AF43" s="95">
        <v>0</v>
      </c>
      <c r="AG43" s="75" t="s">
        <v>38</v>
      </c>
      <c r="AH43" s="75" t="s">
        <v>36</v>
      </c>
      <c r="AI43" s="75" t="s">
        <v>38</v>
      </c>
      <c r="AJ43" s="95">
        <v>0</v>
      </c>
      <c r="AK43" s="75" t="s">
        <v>38</v>
      </c>
      <c r="AL43" s="95">
        <v>0</v>
      </c>
      <c r="AM43" s="75" t="s">
        <v>38</v>
      </c>
      <c r="AN43" s="95">
        <v>0</v>
      </c>
    </row>
    <row r="44" spans="2:40" ht="12">
      <c r="B44" s="74" t="s">
        <v>29</v>
      </c>
      <c r="C44" s="75" t="s">
        <v>36</v>
      </c>
      <c r="D44" s="75" t="s">
        <v>38</v>
      </c>
      <c r="E44" s="75" t="s">
        <v>36</v>
      </c>
      <c r="F44" s="75" t="s">
        <v>38</v>
      </c>
      <c r="G44" s="75" t="s">
        <v>36</v>
      </c>
      <c r="H44" s="75" t="s">
        <v>38</v>
      </c>
      <c r="I44" s="75" t="s">
        <v>36</v>
      </c>
      <c r="J44" s="75" t="s">
        <v>38</v>
      </c>
      <c r="K44" s="95">
        <v>0</v>
      </c>
      <c r="L44" s="75" t="s">
        <v>38</v>
      </c>
      <c r="Y44" s="74" t="s">
        <v>28</v>
      </c>
      <c r="Z44" s="76" t="s">
        <v>36</v>
      </c>
      <c r="AA44" s="76" t="s">
        <v>38</v>
      </c>
      <c r="AB44" s="76" t="s">
        <v>36</v>
      </c>
      <c r="AC44" s="76" t="s">
        <v>38</v>
      </c>
      <c r="AD44" s="76" t="s">
        <v>36</v>
      </c>
      <c r="AE44" s="76" t="s">
        <v>38</v>
      </c>
      <c r="AF44" s="94">
        <v>0</v>
      </c>
      <c r="AG44" s="76" t="s">
        <v>38</v>
      </c>
      <c r="AH44" s="76" t="s">
        <v>36</v>
      </c>
      <c r="AI44" s="76" t="s">
        <v>38</v>
      </c>
      <c r="AJ44" s="94">
        <v>0</v>
      </c>
      <c r="AK44" s="76" t="s">
        <v>38</v>
      </c>
      <c r="AL44" s="94">
        <v>0</v>
      </c>
      <c r="AM44" s="76" t="s">
        <v>38</v>
      </c>
      <c r="AN44" s="94">
        <v>0</v>
      </c>
    </row>
    <row r="45" spans="2:40" ht="12">
      <c r="B45" s="74" t="s">
        <v>26</v>
      </c>
      <c r="C45" s="76" t="s">
        <v>36</v>
      </c>
      <c r="D45" s="76" t="s">
        <v>38</v>
      </c>
      <c r="E45" s="76" t="s">
        <v>36</v>
      </c>
      <c r="F45" s="76" t="s">
        <v>38</v>
      </c>
      <c r="G45" s="76" t="s">
        <v>36</v>
      </c>
      <c r="H45" s="76" t="s">
        <v>38</v>
      </c>
      <c r="I45" s="76" t="s">
        <v>36</v>
      </c>
      <c r="J45" s="76" t="s">
        <v>38</v>
      </c>
      <c r="K45" s="76" t="s">
        <v>36</v>
      </c>
      <c r="L45" s="76" t="s">
        <v>38</v>
      </c>
      <c r="Y45" s="74" t="s">
        <v>29</v>
      </c>
      <c r="Z45" s="75" t="s">
        <v>36</v>
      </c>
      <c r="AA45" s="75" t="s">
        <v>38</v>
      </c>
      <c r="AB45" s="75" t="s">
        <v>36</v>
      </c>
      <c r="AC45" s="75" t="s">
        <v>38</v>
      </c>
      <c r="AD45" s="75" t="s">
        <v>36</v>
      </c>
      <c r="AE45" s="75" t="s">
        <v>38</v>
      </c>
      <c r="AF45" s="75" t="s">
        <v>36</v>
      </c>
      <c r="AG45" s="75" t="s">
        <v>38</v>
      </c>
      <c r="AH45" s="75" t="s">
        <v>36</v>
      </c>
      <c r="AI45" s="75" t="s">
        <v>38</v>
      </c>
      <c r="AJ45" s="95">
        <v>0</v>
      </c>
      <c r="AK45" s="75" t="s">
        <v>198</v>
      </c>
      <c r="AL45" s="95">
        <v>0</v>
      </c>
      <c r="AM45" s="75" t="s">
        <v>38</v>
      </c>
      <c r="AN45" s="75" t="s">
        <v>36</v>
      </c>
    </row>
    <row r="46" spans="2:40" ht="12">
      <c r="B46" s="74" t="s">
        <v>34</v>
      </c>
      <c r="C46" s="90">
        <v>15.01</v>
      </c>
      <c r="D46" s="75" t="s">
        <v>201</v>
      </c>
      <c r="E46" s="90">
        <v>74.02</v>
      </c>
      <c r="F46" s="75" t="s">
        <v>201</v>
      </c>
      <c r="G46" s="90">
        <v>3.15</v>
      </c>
      <c r="H46" s="75" t="s">
        <v>201</v>
      </c>
      <c r="I46" s="90">
        <v>0.95</v>
      </c>
      <c r="J46" s="75" t="s">
        <v>201</v>
      </c>
      <c r="K46" s="90">
        <v>0.31</v>
      </c>
      <c r="L46" s="75" t="s">
        <v>201</v>
      </c>
      <c r="Y46" s="74" t="s">
        <v>26</v>
      </c>
      <c r="Z46" s="76" t="s">
        <v>36</v>
      </c>
      <c r="AA46" s="76" t="s">
        <v>38</v>
      </c>
      <c r="AB46" s="76" t="s">
        <v>36</v>
      </c>
      <c r="AC46" s="76" t="s">
        <v>38</v>
      </c>
      <c r="AD46" s="76" t="s">
        <v>36</v>
      </c>
      <c r="AE46" s="76" t="s">
        <v>38</v>
      </c>
      <c r="AF46" s="76" t="s">
        <v>36</v>
      </c>
      <c r="AG46" s="76" t="s">
        <v>38</v>
      </c>
      <c r="AH46" s="76" t="s">
        <v>36</v>
      </c>
      <c r="AI46" s="76" t="s">
        <v>38</v>
      </c>
      <c r="AJ46" s="76" t="s">
        <v>36</v>
      </c>
      <c r="AK46" s="76" t="s">
        <v>38</v>
      </c>
      <c r="AL46" s="76" t="s">
        <v>36</v>
      </c>
      <c r="AM46" s="76" t="s">
        <v>38</v>
      </c>
      <c r="AN46" s="76" t="s">
        <v>36</v>
      </c>
    </row>
    <row r="47" spans="2:40" ht="12">
      <c r="B47" s="74" t="s">
        <v>30</v>
      </c>
      <c r="C47" s="93">
        <v>1.29</v>
      </c>
      <c r="D47" s="76" t="s">
        <v>200</v>
      </c>
      <c r="E47" s="93">
        <v>4.09</v>
      </c>
      <c r="F47" s="76" t="s">
        <v>200</v>
      </c>
      <c r="G47" s="93">
        <v>2.78</v>
      </c>
      <c r="H47" s="76" t="s">
        <v>200</v>
      </c>
      <c r="I47" s="94">
        <v>0.2</v>
      </c>
      <c r="J47" s="76" t="s">
        <v>200</v>
      </c>
      <c r="K47" s="93">
        <v>0.14</v>
      </c>
      <c r="L47" s="76" t="s">
        <v>200</v>
      </c>
      <c r="Y47" s="74" t="s">
        <v>34</v>
      </c>
      <c r="Z47" s="75" t="s">
        <v>36</v>
      </c>
      <c r="AA47" s="75" t="s">
        <v>38</v>
      </c>
      <c r="AB47" s="90">
        <v>21.28</v>
      </c>
      <c r="AC47" s="75" t="s">
        <v>201</v>
      </c>
      <c r="AD47" s="95">
        <v>44.7</v>
      </c>
      <c r="AE47" s="75" t="s">
        <v>201</v>
      </c>
      <c r="AF47" s="90">
        <v>0.64</v>
      </c>
      <c r="AG47" s="75" t="s">
        <v>201</v>
      </c>
      <c r="AH47" s="90">
        <v>2.04</v>
      </c>
      <c r="AI47" s="75" t="s">
        <v>201</v>
      </c>
      <c r="AJ47" s="90">
        <v>2.49</v>
      </c>
      <c r="AK47" s="75" t="s">
        <v>201</v>
      </c>
      <c r="AL47" s="90">
        <v>0.04</v>
      </c>
      <c r="AM47" s="75" t="s">
        <v>201</v>
      </c>
      <c r="AN47" s="90">
        <v>0.95</v>
      </c>
    </row>
    <row r="48" spans="2:40" ht="12">
      <c r="B48" s="74" t="s">
        <v>31</v>
      </c>
      <c r="C48" s="90">
        <v>35.91</v>
      </c>
      <c r="D48" s="75" t="s">
        <v>38</v>
      </c>
      <c r="E48" s="90">
        <v>40.28</v>
      </c>
      <c r="F48" s="75" t="s">
        <v>38</v>
      </c>
      <c r="G48" s="90">
        <v>23.43</v>
      </c>
      <c r="H48" s="75" t="s">
        <v>38</v>
      </c>
      <c r="I48" s="90">
        <v>3.32</v>
      </c>
      <c r="J48" s="75" t="s">
        <v>38</v>
      </c>
      <c r="K48" s="75" t="s">
        <v>36</v>
      </c>
      <c r="L48" s="75" t="s">
        <v>38</v>
      </c>
      <c r="Y48" s="74" t="s">
        <v>30</v>
      </c>
      <c r="Z48" s="76" t="s">
        <v>36</v>
      </c>
      <c r="AA48" s="76" t="s">
        <v>38</v>
      </c>
      <c r="AB48" s="93">
        <v>0.29</v>
      </c>
      <c r="AC48" s="76" t="s">
        <v>200</v>
      </c>
      <c r="AD48" s="93">
        <v>0.44</v>
      </c>
      <c r="AE48" s="76" t="s">
        <v>200</v>
      </c>
      <c r="AF48" s="94">
        <v>0</v>
      </c>
      <c r="AG48" s="76" t="s">
        <v>198</v>
      </c>
      <c r="AH48" s="94">
        <v>0</v>
      </c>
      <c r="AI48" s="76" t="s">
        <v>198</v>
      </c>
      <c r="AJ48" s="94">
        <v>0</v>
      </c>
      <c r="AK48" s="76" t="s">
        <v>198</v>
      </c>
      <c r="AL48" s="93">
        <v>0.19</v>
      </c>
      <c r="AM48" s="76" t="s">
        <v>200</v>
      </c>
      <c r="AN48" s="94">
        <v>0.2</v>
      </c>
    </row>
    <row r="49" spans="2:40" ht="12">
      <c r="B49" s="74" t="s">
        <v>32</v>
      </c>
      <c r="C49" s="94">
        <v>43.6</v>
      </c>
      <c r="D49" s="76" t="s">
        <v>38</v>
      </c>
      <c r="E49" s="94">
        <v>79.3</v>
      </c>
      <c r="F49" s="76" t="s">
        <v>38</v>
      </c>
      <c r="G49" s="94">
        <v>10.6</v>
      </c>
      <c r="H49" s="76" t="s">
        <v>38</v>
      </c>
      <c r="I49" s="94">
        <v>1.6</v>
      </c>
      <c r="J49" s="76" t="s">
        <v>38</v>
      </c>
      <c r="K49" s="94">
        <v>49.5</v>
      </c>
      <c r="L49" s="76" t="s">
        <v>38</v>
      </c>
      <c r="Y49" s="74" t="s">
        <v>31</v>
      </c>
      <c r="Z49" s="75" t="s">
        <v>36</v>
      </c>
      <c r="AA49" s="75" t="s">
        <v>38</v>
      </c>
      <c r="AB49" s="75" t="s">
        <v>36</v>
      </c>
      <c r="AC49" s="75" t="s">
        <v>38</v>
      </c>
      <c r="AD49" s="75" t="s">
        <v>36</v>
      </c>
      <c r="AE49" s="75" t="s">
        <v>38</v>
      </c>
      <c r="AF49" s="75" t="s">
        <v>36</v>
      </c>
      <c r="AG49" s="75" t="s">
        <v>38</v>
      </c>
      <c r="AH49" s="95">
        <v>0</v>
      </c>
      <c r="AI49" s="75" t="s">
        <v>198</v>
      </c>
      <c r="AJ49" s="75" t="s">
        <v>36</v>
      </c>
      <c r="AK49" s="75" t="s">
        <v>38</v>
      </c>
      <c r="AL49" s="95">
        <v>0</v>
      </c>
      <c r="AM49" s="75" t="s">
        <v>38</v>
      </c>
      <c r="AN49" s="90">
        <v>3.32</v>
      </c>
    </row>
    <row r="50" spans="2:40" ht="12">
      <c r="B50" s="74" t="s">
        <v>33</v>
      </c>
      <c r="C50" s="95">
        <v>52.9</v>
      </c>
      <c r="D50" s="75" t="s">
        <v>38</v>
      </c>
      <c r="E50" s="90">
        <v>204.23</v>
      </c>
      <c r="F50" s="75" t="s">
        <v>38</v>
      </c>
      <c r="G50" s="90">
        <v>19.97</v>
      </c>
      <c r="H50" s="75" t="s">
        <v>38</v>
      </c>
      <c r="I50" s="90">
        <v>3.89</v>
      </c>
      <c r="J50" s="75" t="s">
        <v>38</v>
      </c>
      <c r="K50" s="95">
        <v>0</v>
      </c>
      <c r="L50" s="75" t="s">
        <v>38</v>
      </c>
      <c r="Y50" s="74" t="s">
        <v>32</v>
      </c>
      <c r="Z50" s="76" t="s">
        <v>36</v>
      </c>
      <c r="AA50" s="76" t="s">
        <v>38</v>
      </c>
      <c r="AB50" s="94">
        <v>5.2</v>
      </c>
      <c r="AC50" s="76" t="s">
        <v>38</v>
      </c>
      <c r="AD50" s="94">
        <v>6.7</v>
      </c>
      <c r="AE50" s="76" t="s">
        <v>38</v>
      </c>
      <c r="AF50" s="94">
        <v>2.3</v>
      </c>
      <c r="AG50" s="76" t="s">
        <v>38</v>
      </c>
      <c r="AH50" s="94">
        <v>0</v>
      </c>
      <c r="AI50" s="76" t="s">
        <v>38</v>
      </c>
      <c r="AJ50" s="94">
        <v>3.6</v>
      </c>
      <c r="AK50" s="76" t="s">
        <v>38</v>
      </c>
      <c r="AL50" s="94">
        <v>1.4</v>
      </c>
      <c r="AM50" s="76" t="s">
        <v>38</v>
      </c>
      <c r="AN50" s="94">
        <v>1.6</v>
      </c>
    </row>
    <row r="51" spans="2:40" ht="12">
      <c r="B51" s="74" t="s">
        <v>202</v>
      </c>
      <c r="C51" s="94">
        <v>777</v>
      </c>
      <c r="D51" s="76" t="s">
        <v>38</v>
      </c>
      <c r="E51" s="94">
        <v>3653</v>
      </c>
      <c r="F51" s="76" t="s">
        <v>38</v>
      </c>
      <c r="G51" s="94">
        <v>385</v>
      </c>
      <c r="H51" s="76" t="s">
        <v>38</v>
      </c>
      <c r="I51" s="94">
        <v>200</v>
      </c>
      <c r="J51" s="76" t="s">
        <v>38</v>
      </c>
      <c r="K51" s="94">
        <v>901</v>
      </c>
      <c r="L51" s="76" t="s">
        <v>38</v>
      </c>
      <c r="Y51" s="74" t="s">
        <v>33</v>
      </c>
      <c r="Z51" s="75" t="s">
        <v>36</v>
      </c>
      <c r="AA51" s="75" t="s">
        <v>38</v>
      </c>
      <c r="AB51" s="95">
        <v>34.3</v>
      </c>
      <c r="AC51" s="75" t="s">
        <v>38</v>
      </c>
      <c r="AD51" s="90">
        <v>110.62</v>
      </c>
      <c r="AE51" s="75" t="s">
        <v>38</v>
      </c>
      <c r="AF51" s="95">
        <v>0</v>
      </c>
      <c r="AG51" s="75" t="s">
        <v>38</v>
      </c>
      <c r="AH51" s="90">
        <v>28.82</v>
      </c>
      <c r="AI51" s="75" t="s">
        <v>38</v>
      </c>
      <c r="AJ51" s="90">
        <v>10.52</v>
      </c>
      <c r="AK51" s="75" t="s">
        <v>38</v>
      </c>
      <c r="AL51" s="95">
        <v>0</v>
      </c>
      <c r="AM51" s="75" t="s">
        <v>38</v>
      </c>
      <c r="AN51" s="90">
        <v>3.89</v>
      </c>
    </row>
    <row r="52" spans="2:40" ht="12">
      <c r="B52" s="74" t="s">
        <v>203</v>
      </c>
      <c r="C52" s="90">
        <v>9.24</v>
      </c>
      <c r="D52" s="75" t="s">
        <v>38</v>
      </c>
      <c r="E52" s="90">
        <v>13.85</v>
      </c>
      <c r="F52" s="75" t="s">
        <v>38</v>
      </c>
      <c r="G52" s="90">
        <v>3.47</v>
      </c>
      <c r="H52" s="75" t="s">
        <v>38</v>
      </c>
      <c r="I52" s="90">
        <v>0.95</v>
      </c>
      <c r="J52" s="75" t="s">
        <v>38</v>
      </c>
      <c r="K52" s="95">
        <v>0</v>
      </c>
      <c r="L52" s="75" t="s">
        <v>38</v>
      </c>
      <c r="Y52" s="74" t="s">
        <v>202</v>
      </c>
      <c r="Z52" s="76" t="s">
        <v>36</v>
      </c>
      <c r="AA52" s="76" t="s">
        <v>38</v>
      </c>
      <c r="AB52" s="94">
        <v>204</v>
      </c>
      <c r="AC52" s="76" t="s">
        <v>38</v>
      </c>
      <c r="AD52" s="94">
        <v>318</v>
      </c>
      <c r="AE52" s="76" t="s">
        <v>38</v>
      </c>
      <c r="AF52" s="94">
        <v>79</v>
      </c>
      <c r="AG52" s="76" t="s">
        <v>38</v>
      </c>
      <c r="AH52" s="94">
        <v>1</v>
      </c>
      <c r="AI52" s="76" t="s">
        <v>38</v>
      </c>
      <c r="AJ52" s="94">
        <v>1396</v>
      </c>
      <c r="AK52" s="76" t="s">
        <v>38</v>
      </c>
      <c r="AL52" s="94">
        <v>178</v>
      </c>
      <c r="AM52" s="76" t="s">
        <v>38</v>
      </c>
      <c r="AN52" s="94">
        <v>200</v>
      </c>
    </row>
    <row r="53" spans="2:40" ht="12">
      <c r="B53" s="69"/>
      <c r="C53" s="69"/>
      <c r="D53" s="69"/>
      <c r="E53" s="69"/>
      <c r="F53" s="69"/>
      <c r="G53" s="69"/>
      <c r="H53" s="69"/>
      <c r="I53" s="69"/>
      <c r="J53" s="69"/>
      <c r="K53" s="69"/>
      <c r="L53" s="69"/>
      <c r="Y53" s="74" t="s">
        <v>203</v>
      </c>
      <c r="Z53" s="75" t="s">
        <v>36</v>
      </c>
      <c r="AA53" s="75" t="s">
        <v>38</v>
      </c>
      <c r="AB53" s="90">
        <v>3.87</v>
      </c>
      <c r="AC53" s="75" t="s">
        <v>38</v>
      </c>
      <c r="AD53" s="90">
        <v>2.65</v>
      </c>
      <c r="AE53" s="75" t="s">
        <v>38</v>
      </c>
      <c r="AF53" s="95">
        <v>0</v>
      </c>
      <c r="AG53" s="75" t="s">
        <v>38</v>
      </c>
      <c r="AH53" s="90">
        <v>1.93</v>
      </c>
      <c r="AI53" s="75" t="s">
        <v>38</v>
      </c>
      <c r="AJ53" s="90">
        <v>1.93</v>
      </c>
      <c r="AK53" s="75" t="s">
        <v>38</v>
      </c>
      <c r="AL53" s="95">
        <v>0</v>
      </c>
      <c r="AM53" s="75" t="s">
        <v>38</v>
      </c>
      <c r="AN53" s="90">
        <v>0.95</v>
      </c>
    </row>
    <row r="54" spans="2:40" ht="12">
      <c r="B54" s="70" t="s">
        <v>174</v>
      </c>
      <c r="C54" s="69"/>
      <c r="D54" s="69"/>
      <c r="E54" s="69"/>
      <c r="F54" s="69"/>
      <c r="G54" s="69"/>
      <c r="H54" s="69"/>
      <c r="I54" s="69"/>
      <c r="J54" s="69"/>
      <c r="K54" s="69"/>
      <c r="L54" s="69"/>
      <c r="Y54" s="69"/>
      <c r="Z54" s="69"/>
      <c r="AA54" s="69"/>
      <c r="AB54" s="69"/>
      <c r="AC54" s="69"/>
      <c r="AD54" s="69"/>
      <c r="AE54" s="69"/>
      <c r="AF54" s="69"/>
      <c r="AG54" s="69"/>
      <c r="AH54" s="69"/>
      <c r="AI54" s="69"/>
      <c r="AJ54" s="69"/>
      <c r="AK54" s="69"/>
      <c r="AL54" s="69"/>
      <c r="AM54" s="69"/>
      <c r="AN54" s="69"/>
    </row>
    <row r="55" spans="2:40" ht="12">
      <c r="B55" s="70" t="s">
        <v>36</v>
      </c>
      <c r="C55" s="68" t="s">
        <v>40</v>
      </c>
      <c r="D55" s="69"/>
      <c r="E55" s="69"/>
      <c r="F55" s="69"/>
      <c r="G55" s="69"/>
      <c r="H55" s="69"/>
      <c r="I55" s="69"/>
      <c r="J55" s="69"/>
      <c r="K55" s="69"/>
      <c r="L55" s="69"/>
      <c r="Y55" s="70" t="s">
        <v>174</v>
      </c>
      <c r="Z55" s="69"/>
      <c r="AA55" s="69"/>
      <c r="AB55" s="69"/>
      <c r="AC55" s="69"/>
      <c r="AD55" s="69"/>
      <c r="AE55" s="69"/>
      <c r="AF55" s="69"/>
      <c r="AG55" s="69"/>
      <c r="AH55" s="69"/>
      <c r="AI55" s="69"/>
      <c r="AJ55" s="69"/>
      <c r="AK55" s="69"/>
      <c r="AL55" s="69"/>
      <c r="AM55" s="69"/>
      <c r="AN55" s="69"/>
    </row>
    <row r="56" spans="2:40" ht="12">
      <c r="B56" s="70" t="s">
        <v>175</v>
      </c>
      <c r="C56" s="69"/>
      <c r="D56" s="69"/>
      <c r="E56" s="69"/>
      <c r="F56" s="69"/>
      <c r="G56" s="69"/>
      <c r="H56" s="69"/>
      <c r="I56" s="69"/>
      <c r="J56" s="69"/>
      <c r="K56" s="69"/>
      <c r="L56" s="69"/>
      <c r="Y56" s="70" t="s">
        <v>36</v>
      </c>
      <c r="Z56" s="68" t="s">
        <v>40</v>
      </c>
      <c r="AA56" s="69"/>
      <c r="AB56" s="69"/>
      <c r="AC56" s="69"/>
      <c r="AD56" s="69"/>
      <c r="AE56" s="69"/>
      <c r="AF56" s="69"/>
      <c r="AG56" s="69"/>
      <c r="AH56" s="69"/>
      <c r="AI56" s="69"/>
      <c r="AJ56" s="69"/>
      <c r="AK56" s="69"/>
      <c r="AL56" s="69"/>
      <c r="AM56" s="69"/>
      <c r="AN56" s="69"/>
    </row>
    <row r="57" spans="2:40" ht="12">
      <c r="B57" s="70" t="s">
        <v>201</v>
      </c>
      <c r="C57" s="68" t="s">
        <v>204</v>
      </c>
      <c r="D57" s="69"/>
      <c r="E57" s="69"/>
      <c r="F57" s="69"/>
      <c r="G57" s="69"/>
      <c r="H57" s="69"/>
      <c r="I57" s="69"/>
      <c r="J57" s="69"/>
      <c r="K57" s="69"/>
      <c r="L57" s="69"/>
      <c r="Y57" s="70" t="s">
        <v>175</v>
      </c>
      <c r="Z57" s="69"/>
      <c r="AA57" s="69"/>
      <c r="AB57" s="69"/>
      <c r="AC57" s="69"/>
      <c r="AD57" s="69"/>
      <c r="AE57" s="69"/>
      <c r="AF57" s="69"/>
      <c r="AG57" s="69"/>
      <c r="AH57" s="69"/>
      <c r="AI57" s="69"/>
      <c r="AJ57" s="69"/>
      <c r="AK57" s="69"/>
      <c r="AL57" s="69"/>
      <c r="AM57" s="69"/>
      <c r="AN57" s="69"/>
    </row>
    <row r="58" spans="2:40" ht="12">
      <c r="B58" s="70" t="s">
        <v>198</v>
      </c>
      <c r="C58" s="68" t="s">
        <v>205</v>
      </c>
      <c r="D58" s="69"/>
      <c r="E58" s="69"/>
      <c r="F58" s="69"/>
      <c r="G58" s="69"/>
      <c r="H58" s="69"/>
      <c r="I58" s="69"/>
      <c r="J58" s="69"/>
      <c r="K58" s="69"/>
      <c r="L58" s="69"/>
      <c r="Y58" s="70" t="s">
        <v>201</v>
      </c>
      <c r="Z58" s="68" t="s">
        <v>204</v>
      </c>
      <c r="AA58" s="69"/>
      <c r="AB58" s="69"/>
      <c r="AC58" s="69"/>
      <c r="AD58" s="69"/>
      <c r="AE58" s="69"/>
      <c r="AF58" s="69"/>
      <c r="AG58" s="69"/>
      <c r="AH58" s="69"/>
      <c r="AI58" s="69"/>
      <c r="AJ58" s="69"/>
      <c r="AK58" s="69"/>
      <c r="AL58" s="69"/>
      <c r="AM58" s="69"/>
      <c r="AN58" s="69"/>
    </row>
    <row r="59" spans="2:40" ht="12">
      <c r="B59" s="70" t="s">
        <v>200</v>
      </c>
      <c r="C59" s="68" t="s">
        <v>206</v>
      </c>
      <c r="D59" s="69"/>
      <c r="E59" s="69"/>
      <c r="F59" s="69"/>
      <c r="G59" s="69"/>
      <c r="H59" s="69"/>
      <c r="I59" s="69"/>
      <c r="J59" s="69"/>
      <c r="K59" s="69"/>
      <c r="L59" s="69"/>
      <c r="Y59" s="70" t="s">
        <v>198</v>
      </c>
      <c r="Z59" s="68" t="s">
        <v>205</v>
      </c>
      <c r="AA59" s="69"/>
      <c r="AB59" s="69"/>
      <c r="AC59" s="69"/>
      <c r="AD59" s="69"/>
      <c r="AE59" s="69"/>
      <c r="AF59" s="69"/>
      <c r="AG59" s="69"/>
      <c r="AH59" s="69"/>
      <c r="AI59" s="69"/>
      <c r="AJ59" s="69"/>
      <c r="AK59" s="69"/>
      <c r="AL59" s="69"/>
      <c r="AM59" s="69"/>
      <c r="AN59" s="69"/>
    </row>
    <row r="60" spans="2:40" ht="12">
      <c r="B60" s="70" t="s">
        <v>199</v>
      </c>
      <c r="C60" s="68" t="s">
        <v>207</v>
      </c>
      <c r="D60" s="69"/>
      <c r="E60" s="69"/>
      <c r="F60" s="69"/>
      <c r="G60" s="69"/>
      <c r="H60" s="69"/>
      <c r="I60" s="69"/>
      <c r="J60" s="69"/>
      <c r="K60" s="69"/>
      <c r="L60" s="69"/>
      <c r="Y60" s="70" t="s">
        <v>200</v>
      </c>
      <c r="Z60" s="68" t="s">
        <v>206</v>
      </c>
      <c r="AA60" s="69"/>
      <c r="AB60" s="69"/>
      <c r="AC60" s="69"/>
      <c r="AD60" s="69"/>
      <c r="AE60" s="69"/>
      <c r="AF60" s="69"/>
      <c r="AG60" s="69"/>
      <c r="AH60" s="69"/>
      <c r="AI60" s="69"/>
      <c r="AJ60" s="69"/>
      <c r="AK60" s="69"/>
      <c r="AL60" s="69"/>
      <c r="AM60" s="69"/>
      <c r="AN60" s="69"/>
    </row>
    <row r="61" spans="2:40" ht="12">
      <c r="B61" s="69"/>
      <c r="C61" s="69"/>
      <c r="D61" s="69"/>
      <c r="E61" s="69"/>
      <c r="F61" s="69"/>
      <c r="G61" s="69"/>
      <c r="H61" s="69"/>
      <c r="I61" s="69"/>
      <c r="J61" s="69"/>
      <c r="K61" s="69"/>
      <c r="L61" s="69"/>
      <c r="Y61" s="70" t="s">
        <v>199</v>
      </c>
      <c r="Z61" s="68" t="s">
        <v>207</v>
      </c>
      <c r="AA61" s="69"/>
      <c r="AB61" s="69"/>
      <c r="AC61" s="69"/>
      <c r="AD61" s="69"/>
      <c r="AE61" s="69"/>
      <c r="AF61" s="69"/>
      <c r="AG61" s="69"/>
      <c r="AH61" s="69"/>
      <c r="AI61" s="69"/>
      <c r="AJ61" s="69"/>
      <c r="AK61" s="69"/>
      <c r="AL61" s="69"/>
      <c r="AM61" s="69"/>
      <c r="AN61" s="69"/>
    </row>
    <row r="64" ht="12">
      <c r="B64" s="88" t="s">
        <v>230</v>
      </c>
    </row>
    <row r="66" spans="2:5" ht="12">
      <c r="B66" s="68" t="s">
        <v>231</v>
      </c>
      <c r="C66" s="69"/>
      <c r="D66" s="69"/>
      <c r="E66" s="69"/>
    </row>
    <row r="67" spans="2:5" ht="12">
      <c r="B67" s="68" t="s">
        <v>157</v>
      </c>
      <c r="C67" s="70" t="s">
        <v>232</v>
      </c>
      <c r="D67" s="69"/>
      <c r="E67" s="69"/>
    </row>
    <row r="68" spans="2:5" ht="12">
      <c r="B68" s="68" t="s">
        <v>159</v>
      </c>
      <c r="C68" s="68" t="s">
        <v>194</v>
      </c>
      <c r="D68" s="69"/>
      <c r="E68" s="69"/>
    </row>
    <row r="69" spans="2:5" ht="12">
      <c r="B69" s="69"/>
      <c r="C69" s="69"/>
      <c r="D69" s="69"/>
      <c r="E69" s="69"/>
    </row>
    <row r="70" spans="2:5" ht="12">
      <c r="B70" s="70" t="s">
        <v>161</v>
      </c>
      <c r="C70" s="69"/>
      <c r="D70" s="68" t="s">
        <v>162</v>
      </c>
      <c r="E70" s="69"/>
    </row>
    <row r="71" spans="2:5" ht="12">
      <c r="B71" s="70" t="s">
        <v>195</v>
      </c>
      <c r="C71" s="69"/>
      <c r="D71" s="68" t="s">
        <v>64</v>
      </c>
      <c r="E71" s="69"/>
    </row>
    <row r="72" spans="2:5" ht="12">
      <c r="B72" s="70" t="s">
        <v>169</v>
      </c>
      <c r="C72" s="69"/>
      <c r="D72" s="68" t="s">
        <v>196</v>
      </c>
      <c r="E72" s="69"/>
    </row>
    <row r="73" spans="2:5" ht="12">
      <c r="B73" s="69"/>
      <c r="C73" s="69"/>
      <c r="D73" s="69"/>
      <c r="E73" s="69"/>
    </row>
    <row r="74" spans="2:5" ht="12">
      <c r="B74" s="71" t="s">
        <v>188</v>
      </c>
      <c r="C74" s="208" t="s">
        <v>229</v>
      </c>
      <c r="D74" s="208" t="s">
        <v>38</v>
      </c>
      <c r="E74" s="69"/>
    </row>
    <row r="75" spans="2:5" ht="12">
      <c r="B75" s="72" t="s">
        <v>172</v>
      </c>
      <c r="C75" s="73" t="s">
        <v>38</v>
      </c>
      <c r="D75" s="73" t="s">
        <v>38</v>
      </c>
      <c r="E75" s="69"/>
    </row>
    <row r="76" spans="2:5" ht="12">
      <c r="B76" s="74" t="s">
        <v>173</v>
      </c>
      <c r="C76" s="90">
        <v>477.97</v>
      </c>
      <c r="D76" s="75" t="s">
        <v>38</v>
      </c>
      <c r="E76" s="69"/>
    </row>
    <row r="77" spans="2:6" ht="12">
      <c r="B77" s="74" t="s">
        <v>0</v>
      </c>
      <c r="C77" s="93">
        <v>5.23</v>
      </c>
      <c r="D77" s="76" t="s">
        <v>38</v>
      </c>
      <c r="E77" s="69"/>
      <c r="F77" s="92">
        <f>+C77/C$76*100</f>
        <v>1.0942109337406114</v>
      </c>
    </row>
    <row r="78" spans="2:6" ht="12">
      <c r="B78" s="74" t="s">
        <v>1</v>
      </c>
      <c r="C78" s="90">
        <v>3.72</v>
      </c>
      <c r="D78" s="75" t="s">
        <v>38</v>
      </c>
      <c r="E78" s="69"/>
      <c r="F78" s="92">
        <f aca="true" t="shared" si="2" ref="F78:F103">+C78/C$76*100</f>
        <v>0.7782915245726719</v>
      </c>
    </row>
    <row r="79" spans="2:6" ht="12">
      <c r="B79" s="74" t="s">
        <v>2</v>
      </c>
      <c r="C79" s="93">
        <v>7.01</v>
      </c>
      <c r="D79" s="76" t="s">
        <v>38</v>
      </c>
      <c r="E79" s="69"/>
      <c r="F79" s="92">
        <f t="shared" si="2"/>
        <v>1.4666192438855994</v>
      </c>
    </row>
    <row r="80" spans="2:6" ht="12">
      <c r="B80" s="74" t="s">
        <v>3</v>
      </c>
      <c r="C80" s="90">
        <v>1.41</v>
      </c>
      <c r="D80" s="75" t="s">
        <v>38</v>
      </c>
      <c r="E80" s="69"/>
      <c r="F80" s="92">
        <f t="shared" si="2"/>
        <v>0.29499759399125464</v>
      </c>
    </row>
    <row r="81" spans="2:6" ht="12">
      <c r="B81" s="74" t="s">
        <v>35</v>
      </c>
      <c r="C81" s="93">
        <v>33.11</v>
      </c>
      <c r="D81" s="76" t="s">
        <v>38</v>
      </c>
      <c r="E81" s="69"/>
      <c r="F81" s="92">
        <f t="shared" si="2"/>
        <v>6.927213005000313</v>
      </c>
    </row>
    <row r="82" spans="2:6" ht="12">
      <c r="B82" s="74" t="s">
        <v>4</v>
      </c>
      <c r="C82" s="90">
        <v>0.71</v>
      </c>
      <c r="D82" s="75" t="s">
        <v>38</v>
      </c>
      <c r="E82" s="69"/>
      <c r="F82" s="92">
        <f t="shared" si="2"/>
        <v>0.14854488775446156</v>
      </c>
    </row>
    <row r="83" spans="2:6" ht="12">
      <c r="B83" s="74" t="s">
        <v>5</v>
      </c>
      <c r="C83" s="93">
        <v>0.71</v>
      </c>
      <c r="D83" s="76" t="s">
        <v>38</v>
      </c>
      <c r="E83" s="69"/>
      <c r="F83" s="92">
        <f t="shared" si="2"/>
        <v>0.14854488775446156</v>
      </c>
    </row>
    <row r="84" spans="2:6" ht="12">
      <c r="B84" s="74" t="s">
        <v>6</v>
      </c>
      <c r="C84" s="90">
        <v>10.63</v>
      </c>
      <c r="D84" s="75" t="s">
        <v>38</v>
      </c>
      <c r="E84" s="69"/>
      <c r="F84" s="92">
        <f t="shared" si="2"/>
        <v>2.223988953281587</v>
      </c>
    </row>
    <row r="85" spans="2:6" ht="12">
      <c r="B85" s="74" t="s">
        <v>7</v>
      </c>
      <c r="C85" s="93">
        <v>29.25</v>
      </c>
      <c r="D85" s="76" t="s">
        <v>38</v>
      </c>
      <c r="E85" s="69"/>
      <c r="F85" s="92">
        <f t="shared" si="2"/>
        <v>6.119630939180283</v>
      </c>
    </row>
    <row r="86" spans="2:6" ht="12">
      <c r="B86" s="74" t="s">
        <v>8</v>
      </c>
      <c r="C86" s="90">
        <v>54.02</v>
      </c>
      <c r="D86" s="75" t="s">
        <v>38</v>
      </c>
      <c r="E86" s="69"/>
      <c r="F86" s="169">
        <f t="shared" si="2"/>
        <v>11.301964558445091</v>
      </c>
    </row>
    <row r="87" spans="2:6" ht="12">
      <c r="B87" s="74" t="s">
        <v>9</v>
      </c>
      <c r="C87" s="93">
        <v>3.65</v>
      </c>
      <c r="D87" s="76" t="s">
        <v>38</v>
      </c>
      <c r="E87" s="69"/>
      <c r="F87" s="92">
        <f t="shared" si="2"/>
        <v>0.7636462539489925</v>
      </c>
    </row>
    <row r="88" spans="2:6" ht="12">
      <c r="B88" s="74" t="s">
        <v>10</v>
      </c>
      <c r="C88" s="90">
        <v>53.73</v>
      </c>
      <c r="D88" s="75" t="s">
        <v>38</v>
      </c>
      <c r="E88" s="69"/>
      <c r="F88" s="169">
        <f t="shared" si="2"/>
        <v>11.241291294432704</v>
      </c>
    </row>
    <row r="89" spans="2:6" ht="12">
      <c r="B89" s="74" t="s">
        <v>11</v>
      </c>
      <c r="C89" s="94">
        <v>0.4</v>
      </c>
      <c r="D89" s="76" t="s">
        <v>200</v>
      </c>
      <c r="E89" s="69"/>
      <c r="F89" s="92">
        <f t="shared" si="2"/>
        <v>0.08368726070673892</v>
      </c>
    </row>
    <row r="90" spans="2:6" ht="12">
      <c r="B90" s="74" t="s">
        <v>12</v>
      </c>
      <c r="C90" s="90">
        <v>3.06</v>
      </c>
      <c r="D90" s="75" t="s">
        <v>38</v>
      </c>
      <c r="E90" s="69"/>
      <c r="F90" s="92">
        <f t="shared" si="2"/>
        <v>0.6402075444065527</v>
      </c>
    </row>
    <row r="91" spans="2:6" ht="12">
      <c r="B91" s="74" t="s">
        <v>13</v>
      </c>
      <c r="C91" s="93">
        <v>9.88</v>
      </c>
      <c r="D91" s="76" t="s">
        <v>38</v>
      </c>
      <c r="E91" s="69"/>
      <c r="F91" s="92">
        <f t="shared" si="2"/>
        <v>2.0670753394564514</v>
      </c>
    </row>
    <row r="92" spans="2:6" ht="12">
      <c r="B92" s="74" t="s">
        <v>15</v>
      </c>
      <c r="C92" s="95">
        <v>0.1</v>
      </c>
      <c r="D92" s="75" t="s">
        <v>38</v>
      </c>
      <c r="E92" s="69"/>
      <c r="F92" s="92">
        <f t="shared" si="2"/>
        <v>0.02092181517668473</v>
      </c>
    </row>
    <row r="93" spans="2:6" ht="12">
      <c r="B93" s="74" t="s">
        <v>16</v>
      </c>
      <c r="C93" s="93">
        <v>23.82</v>
      </c>
      <c r="D93" s="76" t="s">
        <v>38</v>
      </c>
      <c r="E93" s="69"/>
      <c r="F93" s="92">
        <f t="shared" si="2"/>
        <v>4.983576375086303</v>
      </c>
    </row>
    <row r="94" spans="2:6" ht="12">
      <c r="B94" s="74" t="s">
        <v>17</v>
      </c>
      <c r="C94" s="95">
        <v>0</v>
      </c>
      <c r="D94" s="75" t="s">
        <v>198</v>
      </c>
      <c r="E94" s="69"/>
      <c r="F94" s="92">
        <f t="shared" si="2"/>
        <v>0</v>
      </c>
    </row>
    <row r="95" spans="2:6" ht="12">
      <c r="B95" s="74" t="s">
        <v>14</v>
      </c>
      <c r="C95" s="94">
        <v>5.9</v>
      </c>
      <c r="D95" s="76" t="s">
        <v>38</v>
      </c>
      <c r="E95" s="69"/>
      <c r="F95" s="92">
        <f t="shared" si="2"/>
        <v>1.2343870954243992</v>
      </c>
    </row>
    <row r="96" spans="2:6" ht="12">
      <c r="B96" s="74" t="s">
        <v>18</v>
      </c>
      <c r="C96" s="95">
        <v>6.3</v>
      </c>
      <c r="D96" s="75" t="s">
        <v>38</v>
      </c>
      <c r="E96" s="69"/>
      <c r="F96" s="92">
        <f t="shared" si="2"/>
        <v>1.3180743561311377</v>
      </c>
    </row>
    <row r="97" spans="2:8" ht="12">
      <c r="B97" s="74" t="s">
        <v>19</v>
      </c>
      <c r="C97" s="94">
        <v>151.9</v>
      </c>
      <c r="D97" s="76" t="s">
        <v>38</v>
      </c>
      <c r="E97" s="69"/>
      <c r="F97" s="169">
        <f t="shared" si="2"/>
        <v>31.7802372533841</v>
      </c>
      <c r="G97" s="163"/>
      <c r="H97" s="169">
        <f>+C97/O35*100</f>
        <v>47.43910056214866</v>
      </c>
    </row>
    <row r="98" spans="2:6" ht="12">
      <c r="B98" s="74" t="s">
        <v>20</v>
      </c>
      <c r="C98" s="90">
        <v>13.73</v>
      </c>
      <c r="D98" s="75" t="s">
        <v>38</v>
      </c>
      <c r="E98" s="69"/>
      <c r="F98" s="92">
        <f t="shared" si="2"/>
        <v>2.8725652237588135</v>
      </c>
    </row>
    <row r="99" spans="2:6" ht="12">
      <c r="B99" s="74" t="s">
        <v>21</v>
      </c>
      <c r="C99" s="93">
        <v>54.07</v>
      </c>
      <c r="D99" s="76" t="s">
        <v>38</v>
      </c>
      <c r="E99" s="69"/>
      <c r="F99" s="169">
        <f t="shared" si="2"/>
        <v>11.312425466033432</v>
      </c>
    </row>
    <row r="100" spans="2:6" ht="12">
      <c r="B100" s="74" t="s">
        <v>22</v>
      </c>
      <c r="C100" s="90">
        <v>2.03</v>
      </c>
      <c r="D100" s="75" t="s">
        <v>38</v>
      </c>
      <c r="E100" s="69"/>
      <c r="F100" s="92">
        <f t="shared" si="2"/>
        <v>0.4247128480866999</v>
      </c>
    </row>
    <row r="101" spans="2:6" ht="12">
      <c r="B101" s="74" t="s">
        <v>23</v>
      </c>
      <c r="C101" s="93">
        <v>1.54</v>
      </c>
      <c r="D101" s="76" t="s">
        <v>38</v>
      </c>
      <c r="E101" s="69"/>
      <c r="F101" s="92">
        <f t="shared" si="2"/>
        <v>0.32219595372094484</v>
      </c>
    </row>
    <row r="102" spans="2:6" ht="12">
      <c r="B102" s="74" t="s">
        <v>24</v>
      </c>
      <c r="C102" s="90">
        <v>0.62</v>
      </c>
      <c r="D102" s="75" t="s">
        <v>38</v>
      </c>
      <c r="E102" s="69"/>
      <c r="F102" s="92">
        <f t="shared" si="2"/>
        <v>0.12971525409544532</v>
      </c>
    </row>
    <row r="103" spans="2:6" ht="12">
      <c r="B103" s="74" t="s">
        <v>25</v>
      </c>
      <c r="C103" s="93">
        <v>1.45</v>
      </c>
      <c r="D103" s="76" t="s">
        <v>38</v>
      </c>
      <c r="E103" s="69"/>
      <c r="F103" s="92">
        <f t="shared" si="2"/>
        <v>0.30336632006192854</v>
      </c>
    </row>
    <row r="104" spans="2:5" ht="12">
      <c r="B104" s="74" t="s">
        <v>27</v>
      </c>
      <c r="C104" s="95">
        <v>0</v>
      </c>
      <c r="D104" s="75" t="s">
        <v>38</v>
      </c>
      <c r="E104" s="69"/>
    </row>
    <row r="105" spans="2:5" ht="12">
      <c r="B105" s="74" t="s">
        <v>28</v>
      </c>
      <c r="C105" s="76" t="s">
        <v>36</v>
      </c>
      <c r="D105" s="76" t="s">
        <v>38</v>
      </c>
      <c r="E105" s="69"/>
    </row>
    <row r="106" spans="2:5" ht="12">
      <c r="B106" s="74" t="s">
        <v>29</v>
      </c>
      <c r="C106" s="75" t="s">
        <v>36</v>
      </c>
      <c r="D106" s="75" t="s">
        <v>38</v>
      </c>
      <c r="E106" s="69"/>
    </row>
    <row r="107" spans="2:5" ht="12">
      <c r="B107" s="74" t="s">
        <v>26</v>
      </c>
      <c r="C107" s="76" t="s">
        <v>36</v>
      </c>
      <c r="D107" s="76" t="s">
        <v>38</v>
      </c>
      <c r="E107" s="69"/>
    </row>
    <row r="108" spans="2:5" ht="12">
      <c r="B108" s="74" t="s">
        <v>34</v>
      </c>
      <c r="C108" s="90">
        <v>14.67</v>
      </c>
      <c r="D108" s="75" t="s">
        <v>201</v>
      </c>
      <c r="E108" s="69"/>
    </row>
    <row r="109" spans="2:5" ht="12">
      <c r="B109" s="74" t="s">
        <v>30</v>
      </c>
      <c r="C109" s="93">
        <v>0.23</v>
      </c>
      <c r="D109" s="76" t="s">
        <v>200</v>
      </c>
      <c r="E109" s="69"/>
    </row>
    <row r="110" spans="2:5" ht="12">
      <c r="B110" s="74" t="s">
        <v>31</v>
      </c>
      <c r="C110" s="75" t="s">
        <v>36</v>
      </c>
      <c r="D110" s="75" t="s">
        <v>38</v>
      </c>
      <c r="E110" s="69"/>
    </row>
    <row r="111" spans="2:5" ht="12">
      <c r="B111" s="74" t="s">
        <v>32</v>
      </c>
      <c r="C111" s="94">
        <v>4.3</v>
      </c>
      <c r="D111" s="76" t="s">
        <v>38</v>
      </c>
      <c r="E111" s="69"/>
    </row>
    <row r="112" spans="2:5" ht="12">
      <c r="B112" s="74" t="s">
        <v>33</v>
      </c>
      <c r="C112" s="90">
        <v>27.25</v>
      </c>
      <c r="D112" s="75" t="s">
        <v>38</v>
      </c>
      <c r="E112" s="69"/>
    </row>
    <row r="113" spans="2:5" ht="12">
      <c r="B113" s="74" t="s">
        <v>202</v>
      </c>
      <c r="C113" s="94">
        <v>171</v>
      </c>
      <c r="D113" s="76" t="s">
        <v>38</v>
      </c>
      <c r="E113" s="69"/>
    </row>
    <row r="114" spans="2:5" ht="12">
      <c r="B114" s="74" t="s">
        <v>203</v>
      </c>
      <c r="C114" s="90">
        <v>3.09</v>
      </c>
      <c r="D114" s="75" t="s">
        <v>38</v>
      </c>
      <c r="E114" s="69"/>
    </row>
    <row r="115" spans="2:5" ht="12">
      <c r="B115" s="69"/>
      <c r="C115" s="69"/>
      <c r="D115" s="69"/>
      <c r="E115" s="69"/>
    </row>
    <row r="116" spans="2:5" ht="12">
      <c r="B116" s="70" t="s">
        <v>174</v>
      </c>
      <c r="C116" s="69"/>
      <c r="D116" s="69"/>
      <c r="E116" s="69"/>
    </row>
    <row r="117" spans="2:5" ht="12">
      <c r="B117" s="70" t="s">
        <v>36</v>
      </c>
      <c r="C117" s="68" t="s">
        <v>40</v>
      </c>
      <c r="D117" s="69"/>
      <c r="E117" s="69"/>
    </row>
    <row r="118" spans="2:5" ht="12">
      <c r="B118" s="70" t="s">
        <v>175</v>
      </c>
      <c r="C118" s="69"/>
      <c r="D118" s="69"/>
      <c r="E118" s="69"/>
    </row>
    <row r="119" spans="2:5" ht="12">
      <c r="B119" s="70" t="s">
        <v>201</v>
      </c>
      <c r="C119" s="68" t="s">
        <v>204</v>
      </c>
      <c r="D119" s="69"/>
      <c r="E119" s="69"/>
    </row>
    <row r="120" spans="2:5" ht="12">
      <c r="B120" s="70" t="s">
        <v>198</v>
      </c>
      <c r="C120" s="68" t="s">
        <v>205</v>
      </c>
      <c r="D120" s="69"/>
      <c r="E120" s="69"/>
    </row>
    <row r="121" spans="2:5" ht="12">
      <c r="B121" s="70" t="s">
        <v>200</v>
      </c>
      <c r="C121" s="68" t="s">
        <v>206</v>
      </c>
      <c r="D121" s="69"/>
      <c r="E121" s="69"/>
    </row>
    <row r="125" ht="12">
      <c r="B125" s="88" t="s">
        <v>233</v>
      </c>
    </row>
    <row r="127" spans="2:12" ht="12">
      <c r="B127" s="68" t="s">
        <v>234</v>
      </c>
      <c r="C127" s="69"/>
      <c r="D127" s="69"/>
      <c r="E127" s="69"/>
      <c r="F127" s="69"/>
      <c r="G127" s="69"/>
      <c r="H127" s="69"/>
      <c r="I127" s="69"/>
      <c r="J127" s="69"/>
      <c r="K127" s="69"/>
      <c r="L127" s="69"/>
    </row>
    <row r="128" spans="2:12" ht="12">
      <c r="B128" s="68" t="s">
        <v>157</v>
      </c>
      <c r="C128" s="70" t="s">
        <v>235</v>
      </c>
      <c r="D128" s="69"/>
      <c r="E128" s="69"/>
      <c r="F128" s="69"/>
      <c r="G128" s="69"/>
      <c r="H128" s="69"/>
      <c r="I128" s="69"/>
      <c r="J128" s="69"/>
      <c r="K128" s="69"/>
      <c r="L128" s="69"/>
    </row>
    <row r="129" spans="2:12" ht="12">
      <c r="B129" s="68" t="s">
        <v>159</v>
      </c>
      <c r="C129" s="68" t="s">
        <v>194</v>
      </c>
      <c r="D129" s="69"/>
      <c r="E129" s="69"/>
      <c r="F129" s="69"/>
      <c r="G129" s="69"/>
      <c r="H129" s="69"/>
      <c r="I129" s="69"/>
      <c r="J129" s="69"/>
      <c r="K129" s="69"/>
      <c r="L129" s="69"/>
    </row>
    <row r="130" spans="2:12" ht="12">
      <c r="B130" s="69"/>
      <c r="C130" s="69"/>
      <c r="D130" s="69"/>
      <c r="E130" s="69"/>
      <c r="F130" s="69"/>
      <c r="G130" s="69"/>
      <c r="H130" s="69"/>
      <c r="I130" s="69"/>
      <c r="J130" s="69"/>
      <c r="K130" s="69"/>
      <c r="L130" s="69"/>
    </row>
    <row r="131" spans="2:12" ht="12">
      <c r="B131" s="70" t="s">
        <v>161</v>
      </c>
      <c r="C131" s="69"/>
      <c r="D131" s="68" t="s">
        <v>162</v>
      </c>
      <c r="E131" s="69"/>
      <c r="F131" s="69"/>
      <c r="G131" s="69"/>
      <c r="H131" s="69"/>
      <c r="I131" s="69"/>
      <c r="J131" s="69"/>
      <c r="K131" s="69"/>
      <c r="L131" s="69"/>
    </row>
    <row r="132" spans="2:12" ht="12">
      <c r="B132" s="70" t="s">
        <v>195</v>
      </c>
      <c r="C132" s="69"/>
      <c r="D132" s="68" t="s">
        <v>64</v>
      </c>
      <c r="E132" s="69"/>
      <c r="F132" s="69"/>
      <c r="G132" s="69"/>
      <c r="H132" s="69"/>
      <c r="I132" s="69"/>
      <c r="J132" s="69"/>
      <c r="K132" s="69"/>
      <c r="L132" s="69"/>
    </row>
    <row r="133" spans="2:12" ht="12">
      <c r="B133" s="70" t="s">
        <v>169</v>
      </c>
      <c r="C133" s="69"/>
      <c r="D133" s="68" t="s">
        <v>170</v>
      </c>
      <c r="E133" s="69"/>
      <c r="F133" s="69"/>
      <c r="G133" s="69"/>
      <c r="H133" s="69"/>
      <c r="I133" s="69"/>
      <c r="J133" s="69"/>
      <c r="K133" s="69"/>
      <c r="L133" s="69"/>
    </row>
    <row r="134" spans="2:12" ht="12">
      <c r="B134" s="69"/>
      <c r="C134" s="69"/>
      <c r="D134" s="69"/>
      <c r="E134" s="69"/>
      <c r="F134" s="69"/>
      <c r="G134" s="69"/>
      <c r="H134" s="69"/>
      <c r="I134" s="69"/>
      <c r="J134" s="69"/>
      <c r="K134" s="69"/>
      <c r="L134" s="69"/>
    </row>
    <row r="135" spans="2:12" ht="12">
      <c r="B135" s="71" t="s">
        <v>188</v>
      </c>
      <c r="C135" s="208" t="s">
        <v>197</v>
      </c>
      <c r="D135" s="208" t="s">
        <v>38</v>
      </c>
      <c r="E135" s="208" t="s">
        <v>67</v>
      </c>
      <c r="F135" s="208" t="s">
        <v>38</v>
      </c>
      <c r="G135" s="208" t="s">
        <v>68</v>
      </c>
      <c r="H135" s="208" t="s">
        <v>38</v>
      </c>
      <c r="I135" s="208" t="s">
        <v>66</v>
      </c>
      <c r="J135" s="208" t="s">
        <v>38</v>
      </c>
      <c r="K135" s="208" t="s">
        <v>69</v>
      </c>
      <c r="L135" s="208" t="s">
        <v>38</v>
      </c>
    </row>
    <row r="136" spans="2:12" ht="12">
      <c r="B136" s="72" t="s">
        <v>172</v>
      </c>
      <c r="C136" s="73" t="s">
        <v>38</v>
      </c>
      <c r="D136" s="73" t="s">
        <v>38</v>
      </c>
      <c r="E136" s="73" t="s">
        <v>38</v>
      </c>
      <c r="F136" s="73" t="s">
        <v>38</v>
      </c>
      <c r="G136" s="73" t="s">
        <v>38</v>
      </c>
      <c r="H136" s="73" t="s">
        <v>38</v>
      </c>
      <c r="I136" s="73" t="s">
        <v>38</v>
      </c>
      <c r="J136" s="73" t="s">
        <v>38</v>
      </c>
      <c r="K136" s="73" t="s">
        <v>38</v>
      </c>
      <c r="L136" s="73" t="s">
        <v>38</v>
      </c>
    </row>
    <row r="137" spans="2:15" ht="12">
      <c r="B137" s="74" t="s">
        <v>173</v>
      </c>
      <c r="C137" s="90">
        <v>2004.18</v>
      </c>
      <c r="D137" s="75" t="s">
        <v>38</v>
      </c>
      <c r="E137" s="90">
        <v>11807.04</v>
      </c>
      <c r="F137" s="75" t="s">
        <v>38</v>
      </c>
      <c r="G137" s="90">
        <v>3146.24</v>
      </c>
      <c r="H137" s="75" t="s">
        <v>38</v>
      </c>
      <c r="I137" s="99">
        <f>+SUM(I138:I164)</f>
        <v>96.67999999999999</v>
      </c>
      <c r="J137" s="75" t="s">
        <v>38</v>
      </c>
      <c r="K137" s="95">
        <v>5104.2</v>
      </c>
      <c r="L137" s="75" t="s">
        <v>38</v>
      </c>
      <c r="O137" s="91">
        <f>+E137-K137-G137+I137</f>
        <v>3653.280000000001</v>
      </c>
    </row>
    <row r="138" spans="2:15" ht="12">
      <c r="B138" s="74" t="s">
        <v>0</v>
      </c>
      <c r="C138" s="93">
        <v>68.68</v>
      </c>
      <c r="D138" s="76" t="s">
        <v>38</v>
      </c>
      <c r="E138" s="93">
        <v>18.33</v>
      </c>
      <c r="F138" s="76" t="s">
        <v>38</v>
      </c>
      <c r="G138" s="93">
        <v>0.49</v>
      </c>
      <c r="H138" s="76" t="s">
        <v>38</v>
      </c>
      <c r="I138" s="94">
        <v>0</v>
      </c>
      <c r="J138" s="76" t="s">
        <v>198</v>
      </c>
      <c r="K138" s="94">
        <v>0</v>
      </c>
      <c r="L138" s="76" t="s">
        <v>38</v>
      </c>
      <c r="O138" s="91">
        <f aca="true" t="shared" si="3" ref="O138:O164">+E138-K138-G138+I138</f>
        <v>17.84</v>
      </c>
    </row>
    <row r="139" spans="2:15" ht="12">
      <c r="B139" s="74" t="s">
        <v>1</v>
      </c>
      <c r="C139" s="90">
        <v>23.87</v>
      </c>
      <c r="D139" s="75" t="s">
        <v>38</v>
      </c>
      <c r="E139" s="90">
        <v>70.13</v>
      </c>
      <c r="F139" s="75" t="s">
        <v>38</v>
      </c>
      <c r="G139" s="90">
        <v>28.74</v>
      </c>
      <c r="H139" s="75" t="s">
        <v>38</v>
      </c>
      <c r="I139" s="90">
        <v>2.16</v>
      </c>
      <c r="J139" s="75" t="s">
        <v>38</v>
      </c>
      <c r="K139" s="95">
        <v>0</v>
      </c>
      <c r="L139" s="75" t="s">
        <v>38</v>
      </c>
      <c r="O139" s="91">
        <f t="shared" si="3"/>
        <v>43.55</v>
      </c>
    </row>
    <row r="140" spans="2:15" ht="12">
      <c r="B140" s="74" t="s">
        <v>2</v>
      </c>
      <c r="C140" s="93">
        <v>11.14</v>
      </c>
      <c r="D140" s="76" t="s">
        <v>38</v>
      </c>
      <c r="E140" s="93">
        <v>30.61</v>
      </c>
      <c r="F140" s="76" t="s">
        <v>38</v>
      </c>
      <c r="G140" s="93">
        <v>16.14</v>
      </c>
      <c r="H140" s="76" t="s">
        <v>38</v>
      </c>
      <c r="I140" s="94">
        <v>0</v>
      </c>
      <c r="J140" s="76" t="s">
        <v>198</v>
      </c>
      <c r="K140" s="94">
        <v>0</v>
      </c>
      <c r="L140" s="76" t="s">
        <v>38</v>
      </c>
      <c r="O140" s="91">
        <f t="shared" si="3"/>
        <v>14.469999999999999</v>
      </c>
    </row>
    <row r="141" spans="2:15" ht="12">
      <c r="B141" s="74" t="s">
        <v>3</v>
      </c>
      <c r="C141" s="90">
        <v>11.95</v>
      </c>
      <c r="D141" s="75" t="s">
        <v>38</v>
      </c>
      <c r="E141" s="90">
        <v>3.49</v>
      </c>
      <c r="F141" s="75" t="s">
        <v>38</v>
      </c>
      <c r="G141" s="95">
        <v>0</v>
      </c>
      <c r="H141" s="75" t="s">
        <v>198</v>
      </c>
      <c r="I141" s="95">
        <v>0</v>
      </c>
      <c r="J141" s="75" t="s">
        <v>198</v>
      </c>
      <c r="K141" s="95">
        <v>0</v>
      </c>
      <c r="L141" s="75" t="s">
        <v>38</v>
      </c>
      <c r="O141" s="91">
        <f t="shared" si="3"/>
        <v>3.49</v>
      </c>
    </row>
    <row r="142" spans="2:15" ht="12">
      <c r="B142" s="74" t="s">
        <v>35</v>
      </c>
      <c r="C142" s="93">
        <v>123.04</v>
      </c>
      <c r="D142" s="76" t="s">
        <v>38</v>
      </c>
      <c r="E142" s="93">
        <v>160.45</v>
      </c>
      <c r="F142" s="76" t="s">
        <v>38</v>
      </c>
      <c r="G142" s="76" t="s">
        <v>36</v>
      </c>
      <c r="H142" s="76" t="s">
        <v>199</v>
      </c>
      <c r="I142" s="76" t="s">
        <v>36</v>
      </c>
      <c r="J142" s="76" t="s">
        <v>199</v>
      </c>
      <c r="K142" s="94">
        <v>0</v>
      </c>
      <c r="L142" s="76" t="s">
        <v>38</v>
      </c>
      <c r="O142" s="96">
        <f>+O137-SUM(O138:O141)-SUM(O143:O164)</f>
        <v>59.54000000000087</v>
      </c>
    </row>
    <row r="143" spans="2:15" ht="12">
      <c r="B143" s="74" t="s">
        <v>4</v>
      </c>
      <c r="C143" s="90">
        <v>2.05</v>
      </c>
      <c r="D143" s="75" t="s">
        <v>38</v>
      </c>
      <c r="E143" s="90">
        <v>2.25</v>
      </c>
      <c r="F143" s="75" t="s">
        <v>38</v>
      </c>
      <c r="G143" s="95">
        <v>0</v>
      </c>
      <c r="H143" s="75" t="s">
        <v>38</v>
      </c>
      <c r="I143" s="95">
        <v>0</v>
      </c>
      <c r="J143" s="75" t="s">
        <v>38</v>
      </c>
      <c r="K143" s="95">
        <v>0</v>
      </c>
      <c r="L143" s="75" t="s">
        <v>38</v>
      </c>
      <c r="O143" s="91">
        <f t="shared" si="3"/>
        <v>2.25</v>
      </c>
    </row>
    <row r="144" spans="2:15" ht="12">
      <c r="B144" s="74" t="s">
        <v>5</v>
      </c>
      <c r="C144" s="93">
        <v>4.45</v>
      </c>
      <c r="D144" s="76" t="s">
        <v>38</v>
      </c>
      <c r="E144" s="93">
        <v>0.76</v>
      </c>
      <c r="F144" s="76" t="s">
        <v>38</v>
      </c>
      <c r="G144" s="94">
        <v>0</v>
      </c>
      <c r="H144" s="76" t="s">
        <v>38</v>
      </c>
      <c r="I144" s="94">
        <v>0</v>
      </c>
      <c r="J144" s="76" t="s">
        <v>38</v>
      </c>
      <c r="K144" s="94">
        <v>0</v>
      </c>
      <c r="L144" s="76" t="s">
        <v>38</v>
      </c>
      <c r="O144" s="91">
        <f t="shared" si="3"/>
        <v>0.76</v>
      </c>
    </row>
    <row r="145" spans="2:15" ht="12">
      <c r="B145" s="74" t="s">
        <v>6</v>
      </c>
      <c r="C145" s="90">
        <v>73.26</v>
      </c>
      <c r="D145" s="75" t="s">
        <v>38</v>
      </c>
      <c r="E145" s="90">
        <v>1241.91</v>
      </c>
      <c r="F145" s="75" t="s">
        <v>38</v>
      </c>
      <c r="G145" s="90">
        <v>104.21</v>
      </c>
      <c r="H145" s="75" t="s">
        <v>38</v>
      </c>
      <c r="I145" s="90">
        <v>15.57</v>
      </c>
      <c r="J145" s="75" t="s">
        <v>38</v>
      </c>
      <c r="K145" s="90">
        <v>906.02</v>
      </c>
      <c r="L145" s="75" t="s">
        <v>38</v>
      </c>
      <c r="O145" s="91">
        <f t="shared" si="3"/>
        <v>247.2500000000001</v>
      </c>
    </row>
    <row r="146" spans="2:15" ht="12">
      <c r="B146" s="74" t="s">
        <v>7</v>
      </c>
      <c r="C146" s="93">
        <v>380.98</v>
      </c>
      <c r="D146" s="76" t="s">
        <v>38</v>
      </c>
      <c r="E146" s="93">
        <v>5010.23</v>
      </c>
      <c r="F146" s="76" t="s">
        <v>38</v>
      </c>
      <c r="G146" s="93">
        <v>931.63</v>
      </c>
      <c r="H146" s="76" t="s">
        <v>38</v>
      </c>
      <c r="I146" s="93">
        <v>14.92</v>
      </c>
      <c r="J146" s="76" t="s">
        <v>38</v>
      </c>
      <c r="K146" s="93">
        <v>2623.72</v>
      </c>
      <c r="L146" s="76" t="s">
        <v>38</v>
      </c>
      <c r="O146" s="91">
        <f t="shared" si="3"/>
        <v>1469.7999999999997</v>
      </c>
    </row>
    <row r="147" spans="2:15" ht="12">
      <c r="B147" s="74" t="s">
        <v>8</v>
      </c>
      <c r="C147" s="90">
        <v>277.36</v>
      </c>
      <c r="D147" s="75" t="s">
        <v>201</v>
      </c>
      <c r="E147" s="90">
        <v>978.35</v>
      </c>
      <c r="F147" s="75" t="s">
        <v>201</v>
      </c>
      <c r="G147" s="90">
        <v>759.59</v>
      </c>
      <c r="H147" s="75" t="s">
        <v>201</v>
      </c>
      <c r="I147" s="90">
        <v>6.04</v>
      </c>
      <c r="J147" s="75" t="s">
        <v>236</v>
      </c>
      <c r="K147" s="95">
        <v>16.7</v>
      </c>
      <c r="L147" s="75" t="s">
        <v>38</v>
      </c>
      <c r="O147" s="91">
        <f t="shared" si="3"/>
        <v>208.09999999999994</v>
      </c>
    </row>
    <row r="148" spans="2:15" ht="12">
      <c r="B148" s="74" t="s">
        <v>9</v>
      </c>
      <c r="C148" s="93">
        <v>8.44</v>
      </c>
      <c r="D148" s="76" t="s">
        <v>38</v>
      </c>
      <c r="E148" s="93">
        <v>74.42</v>
      </c>
      <c r="F148" s="76" t="s">
        <v>38</v>
      </c>
      <c r="G148" s="93">
        <v>21.45</v>
      </c>
      <c r="H148" s="76" t="s">
        <v>38</v>
      </c>
      <c r="I148" s="93">
        <v>0.27</v>
      </c>
      <c r="J148" s="76" t="s">
        <v>38</v>
      </c>
      <c r="K148" s="93">
        <v>20.28</v>
      </c>
      <c r="L148" s="76" t="s">
        <v>38</v>
      </c>
      <c r="O148" s="91">
        <f t="shared" si="3"/>
        <v>32.96</v>
      </c>
    </row>
    <row r="149" spans="2:15" ht="12">
      <c r="B149" s="74" t="s">
        <v>10</v>
      </c>
      <c r="C149" s="90">
        <v>413.74</v>
      </c>
      <c r="D149" s="75" t="s">
        <v>38</v>
      </c>
      <c r="E149" s="90">
        <v>2418.81</v>
      </c>
      <c r="F149" s="75" t="s">
        <v>38</v>
      </c>
      <c r="G149" s="95">
        <v>703.9</v>
      </c>
      <c r="H149" s="75" t="s">
        <v>38</v>
      </c>
      <c r="I149" s="90">
        <v>46.95</v>
      </c>
      <c r="J149" s="75" t="s">
        <v>38</v>
      </c>
      <c r="K149" s="90">
        <v>1145.52</v>
      </c>
      <c r="L149" s="75" t="s">
        <v>38</v>
      </c>
      <c r="O149" s="91">
        <f t="shared" si="3"/>
        <v>616.34</v>
      </c>
    </row>
    <row r="150" spans="2:15" ht="12">
      <c r="B150" s="74" t="s">
        <v>11</v>
      </c>
      <c r="C150" s="93">
        <v>2.69</v>
      </c>
      <c r="D150" s="76" t="s">
        <v>38</v>
      </c>
      <c r="E150" s="93">
        <v>25.92</v>
      </c>
      <c r="F150" s="76" t="s">
        <v>38</v>
      </c>
      <c r="G150" s="93">
        <v>6.18</v>
      </c>
      <c r="H150" s="76" t="s">
        <v>38</v>
      </c>
      <c r="I150" s="93">
        <v>0.54</v>
      </c>
      <c r="J150" s="76" t="s">
        <v>38</v>
      </c>
      <c r="K150" s="93">
        <v>9.69</v>
      </c>
      <c r="L150" s="76" t="s">
        <v>38</v>
      </c>
      <c r="O150" s="91">
        <f t="shared" si="3"/>
        <v>10.590000000000003</v>
      </c>
    </row>
    <row r="151" spans="2:15" ht="12">
      <c r="B151" s="74" t="s">
        <v>12</v>
      </c>
      <c r="C151" s="95">
        <v>3.7</v>
      </c>
      <c r="D151" s="75" t="s">
        <v>38</v>
      </c>
      <c r="E151" s="95">
        <v>7.2</v>
      </c>
      <c r="F151" s="75" t="s">
        <v>38</v>
      </c>
      <c r="G151" s="95">
        <v>0</v>
      </c>
      <c r="H151" s="75" t="s">
        <v>198</v>
      </c>
      <c r="I151" s="95">
        <v>0</v>
      </c>
      <c r="J151" s="75" t="s">
        <v>38</v>
      </c>
      <c r="K151" s="95">
        <v>0</v>
      </c>
      <c r="L151" s="75" t="s">
        <v>38</v>
      </c>
      <c r="O151" s="91">
        <f t="shared" si="3"/>
        <v>7.2</v>
      </c>
    </row>
    <row r="152" spans="2:15" ht="12">
      <c r="B152" s="74" t="s">
        <v>13</v>
      </c>
      <c r="C152" s="93">
        <v>12.07</v>
      </c>
      <c r="D152" s="76" t="s">
        <v>38</v>
      </c>
      <c r="E152" s="93">
        <v>22.84</v>
      </c>
      <c r="F152" s="76" t="s">
        <v>38</v>
      </c>
      <c r="G152" s="94">
        <v>0</v>
      </c>
      <c r="H152" s="76" t="s">
        <v>38</v>
      </c>
      <c r="I152" s="94">
        <v>0</v>
      </c>
      <c r="J152" s="76" t="s">
        <v>38</v>
      </c>
      <c r="K152" s="94">
        <v>0</v>
      </c>
      <c r="L152" s="76" t="s">
        <v>38</v>
      </c>
      <c r="O152" s="91">
        <f t="shared" si="3"/>
        <v>22.84</v>
      </c>
    </row>
    <row r="153" spans="2:15" ht="12">
      <c r="B153" s="74" t="s">
        <v>15</v>
      </c>
      <c r="C153" s="90">
        <v>0.17</v>
      </c>
      <c r="D153" s="75" t="s">
        <v>38</v>
      </c>
      <c r="E153" s="90">
        <v>1.39</v>
      </c>
      <c r="F153" s="75" t="s">
        <v>201</v>
      </c>
      <c r="G153" s="90">
        <v>1.24</v>
      </c>
      <c r="H153" s="75" t="s">
        <v>38</v>
      </c>
      <c r="I153" s="95">
        <v>0</v>
      </c>
      <c r="J153" s="75" t="s">
        <v>38</v>
      </c>
      <c r="K153" s="95">
        <v>0</v>
      </c>
      <c r="L153" s="75" t="s">
        <v>38</v>
      </c>
      <c r="O153" s="91">
        <f t="shared" si="3"/>
        <v>0.1499999999999999</v>
      </c>
    </row>
    <row r="154" spans="2:15" ht="12">
      <c r="B154" s="74" t="s">
        <v>16</v>
      </c>
      <c r="C154" s="93">
        <v>83.22</v>
      </c>
      <c r="D154" s="76" t="s">
        <v>38</v>
      </c>
      <c r="E154" s="93">
        <v>138.34</v>
      </c>
      <c r="F154" s="76" t="s">
        <v>38</v>
      </c>
      <c r="G154" s="93">
        <v>59.63</v>
      </c>
      <c r="H154" s="76" t="s">
        <v>38</v>
      </c>
      <c r="I154" s="93">
        <v>1.48</v>
      </c>
      <c r="J154" s="76" t="s">
        <v>38</v>
      </c>
      <c r="K154" s="94">
        <v>0</v>
      </c>
      <c r="L154" s="76" t="s">
        <v>38</v>
      </c>
      <c r="O154" s="91">
        <f t="shared" si="3"/>
        <v>80.19000000000001</v>
      </c>
    </row>
    <row r="155" spans="2:15" ht="12">
      <c r="B155" s="74" t="s">
        <v>17</v>
      </c>
      <c r="C155" s="95">
        <v>0</v>
      </c>
      <c r="D155" s="75" t="s">
        <v>198</v>
      </c>
      <c r="E155" s="90">
        <v>0.94</v>
      </c>
      <c r="F155" s="75" t="s">
        <v>38</v>
      </c>
      <c r="G155" s="90">
        <v>0.45</v>
      </c>
      <c r="H155" s="75" t="s">
        <v>38</v>
      </c>
      <c r="I155" s="90">
        <v>0.05</v>
      </c>
      <c r="J155" s="75" t="s">
        <v>38</v>
      </c>
      <c r="K155" s="95">
        <v>0</v>
      </c>
      <c r="L155" s="75" t="s">
        <v>198</v>
      </c>
      <c r="O155" s="91">
        <f t="shared" si="3"/>
        <v>0.5399999999999999</v>
      </c>
    </row>
    <row r="156" spans="2:15" ht="12">
      <c r="B156" s="74" t="s">
        <v>14</v>
      </c>
      <c r="C156" s="93">
        <v>96.53</v>
      </c>
      <c r="D156" s="76" t="s">
        <v>38</v>
      </c>
      <c r="E156" s="94">
        <v>19.1</v>
      </c>
      <c r="F156" s="76" t="s">
        <v>38</v>
      </c>
      <c r="G156" s="93">
        <v>0.17</v>
      </c>
      <c r="H156" s="76" t="s">
        <v>38</v>
      </c>
      <c r="I156" s="94">
        <v>0</v>
      </c>
      <c r="J156" s="76" t="s">
        <v>38</v>
      </c>
      <c r="K156" s="94">
        <v>0</v>
      </c>
      <c r="L156" s="76" t="s">
        <v>38</v>
      </c>
      <c r="O156" s="91">
        <f t="shared" si="3"/>
        <v>18.93</v>
      </c>
    </row>
    <row r="157" spans="2:15" ht="12">
      <c r="B157" s="74" t="s">
        <v>18</v>
      </c>
      <c r="C157" s="90">
        <v>18.22</v>
      </c>
      <c r="D157" s="75" t="s">
        <v>38</v>
      </c>
      <c r="E157" s="90">
        <v>57.06</v>
      </c>
      <c r="F157" s="75" t="s">
        <v>38</v>
      </c>
      <c r="G157" s="90">
        <v>46.16</v>
      </c>
      <c r="H157" s="75" t="s">
        <v>38</v>
      </c>
      <c r="I157" s="95">
        <v>0</v>
      </c>
      <c r="J157" s="75" t="s">
        <v>198</v>
      </c>
      <c r="K157" s="95">
        <v>0</v>
      </c>
      <c r="L157" s="75" t="s">
        <v>38</v>
      </c>
      <c r="O157" s="91">
        <f t="shared" si="3"/>
        <v>10.900000000000006</v>
      </c>
    </row>
    <row r="158" spans="2:15" ht="12">
      <c r="B158" s="74" t="s">
        <v>19</v>
      </c>
      <c r="C158" s="94">
        <v>175.8</v>
      </c>
      <c r="D158" s="76" t="s">
        <v>38</v>
      </c>
      <c r="E158" s="94">
        <v>315.8</v>
      </c>
      <c r="F158" s="76" t="s">
        <v>38</v>
      </c>
      <c r="G158" s="94">
        <v>1</v>
      </c>
      <c r="H158" s="76" t="s">
        <v>38</v>
      </c>
      <c r="I158" s="76" t="s">
        <v>36</v>
      </c>
      <c r="J158" s="76" t="s">
        <v>38</v>
      </c>
      <c r="K158" s="94">
        <v>0</v>
      </c>
      <c r="L158" s="76" t="s">
        <v>38</v>
      </c>
      <c r="O158" s="91">
        <f>+E158-K158-G158</f>
        <v>314.8</v>
      </c>
    </row>
    <row r="159" spans="2:15" ht="12">
      <c r="B159" s="74" t="s">
        <v>20</v>
      </c>
      <c r="C159" s="90">
        <v>59.25</v>
      </c>
      <c r="D159" s="75" t="s">
        <v>38</v>
      </c>
      <c r="E159" s="90">
        <v>867.33</v>
      </c>
      <c r="F159" s="75" t="s">
        <v>38</v>
      </c>
      <c r="G159" s="90">
        <v>175.67</v>
      </c>
      <c r="H159" s="75" t="s">
        <v>38</v>
      </c>
      <c r="I159" s="90">
        <v>2.24</v>
      </c>
      <c r="J159" s="75" t="s">
        <v>38</v>
      </c>
      <c r="K159" s="90">
        <v>380.85</v>
      </c>
      <c r="L159" s="75" t="s">
        <v>38</v>
      </c>
      <c r="O159" s="91">
        <f t="shared" si="3"/>
        <v>313.05000000000007</v>
      </c>
    </row>
    <row r="160" spans="2:15" ht="12">
      <c r="B160" s="74" t="s">
        <v>21</v>
      </c>
      <c r="C160" s="93">
        <v>113.02</v>
      </c>
      <c r="D160" s="76" t="s">
        <v>38</v>
      </c>
      <c r="E160" s="93">
        <v>302.33</v>
      </c>
      <c r="F160" s="76" t="s">
        <v>38</v>
      </c>
      <c r="G160" s="94">
        <v>165.6</v>
      </c>
      <c r="H160" s="76" t="s">
        <v>38</v>
      </c>
      <c r="I160" s="93">
        <v>6.16</v>
      </c>
      <c r="J160" s="76" t="s">
        <v>38</v>
      </c>
      <c r="K160" s="94">
        <v>0</v>
      </c>
      <c r="L160" s="76" t="s">
        <v>38</v>
      </c>
      <c r="O160" s="91">
        <f t="shared" si="3"/>
        <v>142.89</v>
      </c>
    </row>
    <row r="161" spans="2:15" ht="12">
      <c r="B161" s="74" t="s">
        <v>22</v>
      </c>
      <c r="C161" s="90">
        <v>6.98</v>
      </c>
      <c r="D161" s="75" t="s">
        <v>38</v>
      </c>
      <c r="E161" s="90">
        <v>20.91</v>
      </c>
      <c r="F161" s="75" t="s">
        <v>38</v>
      </c>
      <c r="G161" s="90">
        <v>15.29</v>
      </c>
      <c r="H161" s="75" t="s">
        <v>38</v>
      </c>
      <c r="I161" s="90">
        <v>0.02</v>
      </c>
      <c r="J161" s="75" t="s">
        <v>38</v>
      </c>
      <c r="K161" s="90">
        <v>1.42</v>
      </c>
      <c r="L161" s="75" t="s">
        <v>38</v>
      </c>
      <c r="O161" s="91">
        <f t="shared" si="3"/>
        <v>4.220000000000002</v>
      </c>
    </row>
    <row r="162" spans="2:15" ht="12">
      <c r="B162" s="74" t="s">
        <v>23</v>
      </c>
      <c r="C162" s="93">
        <v>6.58</v>
      </c>
      <c r="D162" s="76" t="s">
        <v>38</v>
      </c>
      <c r="E162" s="93">
        <v>12.56</v>
      </c>
      <c r="F162" s="76" t="s">
        <v>38</v>
      </c>
      <c r="G162" s="93">
        <v>7.73</v>
      </c>
      <c r="H162" s="76" t="s">
        <v>38</v>
      </c>
      <c r="I162" s="93">
        <v>0.28</v>
      </c>
      <c r="J162" s="76" t="s">
        <v>38</v>
      </c>
      <c r="K162" s="94">
        <v>0</v>
      </c>
      <c r="L162" s="76" t="s">
        <v>38</v>
      </c>
      <c r="O162" s="91">
        <f t="shared" si="3"/>
        <v>5.11</v>
      </c>
    </row>
    <row r="163" spans="2:15" ht="12">
      <c r="B163" s="74" t="s">
        <v>24</v>
      </c>
      <c r="C163" s="90">
        <v>12.29</v>
      </c>
      <c r="D163" s="75" t="s">
        <v>38</v>
      </c>
      <c r="E163" s="90">
        <v>3.36</v>
      </c>
      <c r="F163" s="75" t="s">
        <v>38</v>
      </c>
      <c r="G163" s="95">
        <v>0</v>
      </c>
      <c r="H163" s="75" t="s">
        <v>38</v>
      </c>
      <c r="I163" s="95">
        <v>0</v>
      </c>
      <c r="J163" s="75" t="s">
        <v>38</v>
      </c>
      <c r="K163" s="95">
        <v>0</v>
      </c>
      <c r="L163" s="75" t="s">
        <v>38</v>
      </c>
      <c r="O163" s="91">
        <f t="shared" si="3"/>
        <v>3.36</v>
      </c>
    </row>
    <row r="164" spans="2:15" ht="12">
      <c r="B164" s="74" t="s">
        <v>25</v>
      </c>
      <c r="C164" s="94">
        <v>14.7</v>
      </c>
      <c r="D164" s="76" t="s">
        <v>38</v>
      </c>
      <c r="E164" s="93">
        <v>2.24</v>
      </c>
      <c r="F164" s="76" t="s">
        <v>38</v>
      </c>
      <c r="G164" s="93">
        <v>0.08</v>
      </c>
      <c r="H164" s="76" t="s">
        <v>38</v>
      </c>
      <c r="I164" s="94">
        <v>0</v>
      </c>
      <c r="J164" s="76" t="s">
        <v>38</v>
      </c>
      <c r="K164" s="94">
        <v>0</v>
      </c>
      <c r="L164" s="76" t="s">
        <v>38</v>
      </c>
      <c r="O164" s="91">
        <f t="shared" si="3"/>
        <v>2.16</v>
      </c>
    </row>
    <row r="165" spans="2:12" ht="12">
      <c r="B165" s="74" t="s">
        <v>27</v>
      </c>
      <c r="C165" s="90">
        <v>0.51</v>
      </c>
      <c r="D165" s="75" t="s">
        <v>38</v>
      </c>
      <c r="E165" s="95">
        <v>0</v>
      </c>
      <c r="F165" s="75" t="s">
        <v>198</v>
      </c>
      <c r="G165" s="95">
        <v>0</v>
      </c>
      <c r="H165" s="75" t="s">
        <v>38</v>
      </c>
      <c r="I165" s="95">
        <v>0</v>
      </c>
      <c r="J165" s="75" t="s">
        <v>38</v>
      </c>
      <c r="K165" s="95">
        <v>0</v>
      </c>
      <c r="L165" s="75" t="s">
        <v>38</v>
      </c>
    </row>
    <row r="166" spans="2:12" ht="12">
      <c r="B166" s="74" t="s">
        <v>28</v>
      </c>
      <c r="C166" s="76" t="s">
        <v>36</v>
      </c>
      <c r="D166" s="76" t="s">
        <v>38</v>
      </c>
      <c r="E166" s="76" t="s">
        <v>36</v>
      </c>
      <c r="F166" s="76" t="s">
        <v>38</v>
      </c>
      <c r="G166" s="94">
        <v>0</v>
      </c>
      <c r="H166" s="76" t="s">
        <v>198</v>
      </c>
      <c r="I166" s="94">
        <v>0</v>
      </c>
      <c r="J166" s="76" t="s">
        <v>198</v>
      </c>
      <c r="K166" s="94">
        <v>0</v>
      </c>
      <c r="L166" s="76" t="s">
        <v>38</v>
      </c>
    </row>
    <row r="167" spans="2:12" ht="12">
      <c r="B167" s="74" t="s">
        <v>29</v>
      </c>
      <c r="C167" s="90">
        <v>14.54</v>
      </c>
      <c r="D167" s="75" t="s">
        <v>38</v>
      </c>
      <c r="E167" s="90">
        <v>20.85</v>
      </c>
      <c r="F167" s="75" t="s">
        <v>38</v>
      </c>
      <c r="G167" s="90">
        <v>14.71</v>
      </c>
      <c r="H167" s="75" t="s">
        <v>38</v>
      </c>
      <c r="I167" s="90">
        <v>0.01</v>
      </c>
      <c r="J167" s="75" t="s">
        <v>38</v>
      </c>
      <c r="K167" s="75" t="s">
        <v>36</v>
      </c>
      <c r="L167" s="75" t="s">
        <v>38</v>
      </c>
    </row>
    <row r="168" spans="2:12" ht="12">
      <c r="B168" s="74" t="s">
        <v>26</v>
      </c>
      <c r="C168" s="76" t="s">
        <v>36</v>
      </c>
      <c r="D168" s="76" t="s">
        <v>38</v>
      </c>
      <c r="E168" s="76" t="s">
        <v>36</v>
      </c>
      <c r="F168" s="76" t="s">
        <v>38</v>
      </c>
      <c r="G168" s="76" t="s">
        <v>36</v>
      </c>
      <c r="H168" s="76" t="s">
        <v>38</v>
      </c>
      <c r="I168" s="94">
        <v>0</v>
      </c>
      <c r="J168" s="76" t="s">
        <v>38</v>
      </c>
      <c r="K168" s="94">
        <v>0</v>
      </c>
      <c r="L168" s="76" t="s">
        <v>38</v>
      </c>
    </row>
    <row r="169" spans="2:12" ht="12">
      <c r="B169" s="74" t="s">
        <v>34</v>
      </c>
      <c r="C169" s="90">
        <v>29.69</v>
      </c>
      <c r="D169" s="75" t="s">
        <v>236</v>
      </c>
      <c r="E169" s="75" t="s">
        <v>36</v>
      </c>
      <c r="F169" s="75" t="s">
        <v>38</v>
      </c>
      <c r="G169" s="90">
        <v>4.43</v>
      </c>
      <c r="H169" s="75" t="s">
        <v>236</v>
      </c>
      <c r="I169" s="95">
        <v>0.5</v>
      </c>
      <c r="J169" s="75" t="s">
        <v>236</v>
      </c>
      <c r="K169" s="75" t="s">
        <v>36</v>
      </c>
      <c r="L169" s="75" t="s">
        <v>38</v>
      </c>
    </row>
    <row r="170" spans="2:12" ht="12">
      <c r="B170" s="74" t="s">
        <v>30</v>
      </c>
      <c r="C170" s="93">
        <v>1.27</v>
      </c>
      <c r="D170" s="76" t="s">
        <v>200</v>
      </c>
      <c r="E170" s="93">
        <v>4.14</v>
      </c>
      <c r="F170" s="76" t="s">
        <v>200</v>
      </c>
      <c r="G170" s="93">
        <v>2.83</v>
      </c>
      <c r="H170" s="76" t="s">
        <v>200</v>
      </c>
      <c r="I170" s="93">
        <v>0.21</v>
      </c>
      <c r="J170" s="76" t="s">
        <v>200</v>
      </c>
      <c r="K170" s="93">
        <v>0.15</v>
      </c>
      <c r="L170" s="76" t="s">
        <v>200</v>
      </c>
    </row>
    <row r="171" spans="2:12" ht="12">
      <c r="B171" s="74" t="s">
        <v>31</v>
      </c>
      <c r="C171" s="90">
        <v>35.89</v>
      </c>
      <c r="D171" s="75" t="s">
        <v>38</v>
      </c>
      <c r="E171" s="90">
        <v>41.12</v>
      </c>
      <c r="F171" s="75" t="s">
        <v>38</v>
      </c>
      <c r="G171" s="90">
        <v>23.98</v>
      </c>
      <c r="H171" s="75" t="s">
        <v>38</v>
      </c>
      <c r="I171" s="90">
        <v>3.76</v>
      </c>
      <c r="J171" s="75" t="s">
        <v>38</v>
      </c>
      <c r="K171" s="75" t="s">
        <v>36</v>
      </c>
      <c r="L171" s="75" t="s">
        <v>38</v>
      </c>
    </row>
    <row r="172" spans="2:12" ht="12">
      <c r="B172" s="74" t="s">
        <v>32</v>
      </c>
      <c r="C172" s="76" t="s">
        <v>36</v>
      </c>
      <c r="D172" s="76" t="s">
        <v>38</v>
      </c>
      <c r="E172" s="94">
        <v>77.3</v>
      </c>
      <c r="F172" s="76" t="s">
        <v>200</v>
      </c>
      <c r="G172" s="94">
        <v>10.4</v>
      </c>
      <c r="H172" s="76" t="s">
        <v>200</v>
      </c>
      <c r="I172" s="94">
        <v>1.5</v>
      </c>
      <c r="J172" s="76" t="s">
        <v>200</v>
      </c>
      <c r="K172" s="94">
        <v>48.1</v>
      </c>
      <c r="L172" s="76" t="s">
        <v>200</v>
      </c>
    </row>
    <row r="173" spans="2:12" ht="12">
      <c r="B173" s="74" t="s">
        <v>33</v>
      </c>
      <c r="C173" s="95">
        <v>53.3</v>
      </c>
      <c r="D173" s="75" t="s">
        <v>38</v>
      </c>
      <c r="E173" s="95">
        <v>203.6</v>
      </c>
      <c r="F173" s="75" t="s">
        <v>38</v>
      </c>
      <c r="G173" s="95">
        <v>19.8</v>
      </c>
      <c r="H173" s="75" t="s">
        <v>38</v>
      </c>
      <c r="I173" s="95">
        <v>4.1</v>
      </c>
      <c r="J173" s="75" t="s">
        <v>38</v>
      </c>
      <c r="K173" s="95">
        <v>0</v>
      </c>
      <c r="L173" s="75" t="s">
        <v>38</v>
      </c>
    </row>
    <row r="174" spans="2:12" ht="12">
      <c r="B174" s="74" t="s">
        <v>202</v>
      </c>
      <c r="C174" s="94">
        <v>822</v>
      </c>
      <c r="D174" s="76" t="s">
        <v>38</v>
      </c>
      <c r="E174" s="94">
        <v>3546</v>
      </c>
      <c r="F174" s="76" t="s">
        <v>38</v>
      </c>
      <c r="G174" s="94">
        <v>401</v>
      </c>
      <c r="H174" s="76" t="s">
        <v>38</v>
      </c>
      <c r="I174" s="94">
        <v>214</v>
      </c>
      <c r="J174" s="76" t="s">
        <v>38</v>
      </c>
      <c r="K174" s="94">
        <v>887</v>
      </c>
      <c r="L174" s="76" t="s">
        <v>38</v>
      </c>
    </row>
    <row r="175" spans="2:12" ht="12">
      <c r="B175" s="74" t="s">
        <v>203</v>
      </c>
      <c r="C175" s="90">
        <v>9.04</v>
      </c>
      <c r="D175" s="75" t="s">
        <v>38</v>
      </c>
      <c r="E175" s="90">
        <v>13.47</v>
      </c>
      <c r="F175" s="75" t="s">
        <v>38</v>
      </c>
      <c r="G175" s="90">
        <v>3.44</v>
      </c>
      <c r="H175" s="75" t="s">
        <v>38</v>
      </c>
      <c r="I175" s="90">
        <v>0.91</v>
      </c>
      <c r="J175" s="75" t="s">
        <v>38</v>
      </c>
      <c r="K175" s="95">
        <v>0</v>
      </c>
      <c r="L175" s="75" t="s">
        <v>38</v>
      </c>
    </row>
    <row r="176" spans="2:12" ht="12">
      <c r="B176" s="69"/>
      <c r="C176" s="69"/>
      <c r="D176" s="69"/>
      <c r="E176" s="69"/>
      <c r="F176" s="69"/>
      <c r="G176" s="69"/>
      <c r="H176" s="69"/>
      <c r="I176" s="69"/>
      <c r="J176" s="69"/>
      <c r="K176" s="69"/>
      <c r="L176" s="69"/>
    </row>
    <row r="177" spans="2:12" ht="12">
      <c r="B177" s="70" t="s">
        <v>174</v>
      </c>
      <c r="C177" s="69"/>
      <c r="D177" s="69"/>
      <c r="E177" s="69"/>
      <c r="F177" s="69"/>
      <c r="G177" s="69"/>
      <c r="H177" s="69"/>
      <c r="I177" s="69"/>
      <c r="J177" s="69"/>
      <c r="K177" s="69"/>
      <c r="L177" s="69"/>
    </row>
    <row r="178" spans="2:12" ht="12">
      <c r="B178" s="70" t="s">
        <v>36</v>
      </c>
      <c r="C178" s="68" t="s">
        <v>40</v>
      </c>
      <c r="D178" s="69"/>
      <c r="E178" s="69"/>
      <c r="F178" s="69"/>
      <c r="G178" s="69"/>
      <c r="H178" s="69"/>
      <c r="I178" s="69"/>
      <c r="J178" s="69"/>
      <c r="K178" s="69"/>
      <c r="L178" s="69"/>
    </row>
    <row r="179" spans="2:12" ht="12">
      <c r="B179" s="70" t="s">
        <v>175</v>
      </c>
      <c r="C179" s="69"/>
      <c r="D179" s="69"/>
      <c r="E179" s="69"/>
      <c r="F179" s="69"/>
      <c r="G179" s="69"/>
      <c r="H179" s="69"/>
      <c r="I179" s="69"/>
      <c r="J179" s="69"/>
      <c r="K179" s="69"/>
      <c r="L179" s="69"/>
    </row>
    <row r="180" spans="2:12" ht="12">
      <c r="B180" s="70" t="s">
        <v>201</v>
      </c>
      <c r="C180" s="68" t="s">
        <v>204</v>
      </c>
      <c r="D180" s="69"/>
      <c r="E180" s="69"/>
      <c r="F180" s="69"/>
      <c r="G180" s="69"/>
      <c r="H180" s="69"/>
      <c r="I180" s="69"/>
      <c r="J180" s="69"/>
      <c r="K180" s="69"/>
      <c r="L180" s="69"/>
    </row>
    <row r="181" spans="2:12" ht="12">
      <c r="B181" s="70" t="s">
        <v>236</v>
      </c>
      <c r="C181" s="68" t="s">
        <v>237</v>
      </c>
      <c r="D181" s="69"/>
      <c r="E181" s="69"/>
      <c r="F181" s="69"/>
      <c r="G181" s="69"/>
      <c r="H181" s="69"/>
      <c r="I181" s="69"/>
      <c r="J181" s="69"/>
      <c r="K181" s="69"/>
      <c r="L181" s="69"/>
    </row>
    <row r="182" spans="2:12" ht="12">
      <c r="B182" s="70" t="s">
        <v>198</v>
      </c>
      <c r="C182" s="68" t="s">
        <v>205</v>
      </c>
      <c r="D182" s="69"/>
      <c r="E182" s="69"/>
      <c r="F182" s="69"/>
      <c r="G182" s="69"/>
      <c r="H182" s="69"/>
      <c r="I182" s="69"/>
      <c r="J182" s="69"/>
      <c r="K182" s="69"/>
      <c r="L182" s="69"/>
    </row>
    <row r="183" spans="2:12" ht="12">
      <c r="B183" s="70" t="s">
        <v>200</v>
      </c>
      <c r="C183" s="68" t="s">
        <v>206</v>
      </c>
      <c r="D183" s="69"/>
      <c r="E183" s="69"/>
      <c r="F183" s="69"/>
      <c r="G183" s="69"/>
      <c r="H183" s="69"/>
      <c r="I183" s="69"/>
      <c r="J183" s="69"/>
      <c r="K183" s="69"/>
      <c r="L183" s="69"/>
    </row>
    <row r="184" spans="2:12" ht="12">
      <c r="B184" s="70" t="s">
        <v>199</v>
      </c>
      <c r="C184" s="68" t="s">
        <v>207</v>
      </c>
      <c r="D184" s="69"/>
      <c r="E184" s="69"/>
      <c r="F184" s="69"/>
      <c r="G184" s="69"/>
      <c r="H184" s="69"/>
      <c r="I184" s="69"/>
      <c r="J184" s="69"/>
      <c r="K184" s="69"/>
      <c r="L184" s="69"/>
    </row>
  </sheetData>
  <mergeCells count="18">
    <mergeCell ref="AL13:AM13"/>
    <mergeCell ref="C12:D12"/>
    <mergeCell ref="E12:F12"/>
    <mergeCell ref="G12:H12"/>
    <mergeCell ref="I12:J12"/>
    <mergeCell ref="K12:L12"/>
    <mergeCell ref="Z13:AA13"/>
    <mergeCell ref="AB13:AC13"/>
    <mergeCell ref="AD13:AE13"/>
    <mergeCell ref="AF13:AG13"/>
    <mergeCell ref="AH13:AI13"/>
    <mergeCell ref="AJ13:AK13"/>
    <mergeCell ref="K135:L135"/>
    <mergeCell ref="C74:D74"/>
    <mergeCell ref="C135:D135"/>
    <mergeCell ref="E135:F135"/>
    <mergeCell ref="G135:H135"/>
    <mergeCell ref="I135:J135"/>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D3C4B-BA01-4661-9D33-E670ACC33602}">
  <sheetPr>
    <tabColor theme="4"/>
  </sheetPr>
  <dimension ref="B3:V63"/>
  <sheetViews>
    <sheetView workbookViewId="0" topLeftCell="A1"/>
  </sheetViews>
  <sheetFormatPr defaultColWidth="9.140625" defaultRowHeight="12"/>
  <cols>
    <col min="1" max="22" width="9.140625" style="87" customWidth="1"/>
    <col min="23" max="16384" width="9.140625" style="87" customWidth="1"/>
  </cols>
  <sheetData>
    <row r="3" ht="12">
      <c r="B3" s="88" t="s">
        <v>239</v>
      </c>
    </row>
    <row r="5" spans="2:20" ht="12">
      <c r="B5" s="68" t="s">
        <v>240</v>
      </c>
      <c r="C5" s="69"/>
      <c r="D5" s="69"/>
      <c r="E5" s="69"/>
      <c r="F5" s="69"/>
      <c r="G5" s="69"/>
      <c r="H5" s="69"/>
      <c r="I5" s="69"/>
      <c r="J5" s="69"/>
      <c r="K5" s="69"/>
      <c r="L5" s="69"/>
      <c r="M5" s="69"/>
      <c r="N5" s="69"/>
      <c r="O5" s="69"/>
      <c r="P5" s="69"/>
      <c r="Q5" s="69"/>
      <c r="R5" s="69"/>
      <c r="S5" s="69"/>
      <c r="T5" s="69"/>
    </row>
    <row r="6" spans="2:20" ht="12">
      <c r="B6" s="68" t="s">
        <v>157</v>
      </c>
      <c r="C6" s="70" t="s">
        <v>241</v>
      </c>
      <c r="D6" s="69"/>
      <c r="E6" s="69"/>
      <c r="F6" s="69"/>
      <c r="G6" s="69"/>
      <c r="H6" s="69"/>
      <c r="I6" s="69"/>
      <c r="J6" s="69"/>
      <c r="K6" s="69"/>
      <c r="L6" s="69"/>
      <c r="M6" s="69"/>
      <c r="N6" s="69"/>
      <c r="O6" s="69"/>
      <c r="P6" s="69"/>
      <c r="Q6" s="69"/>
      <c r="R6" s="69"/>
      <c r="S6" s="69"/>
      <c r="T6" s="69"/>
    </row>
    <row r="7" spans="2:20" ht="12">
      <c r="B7" s="68" t="s">
        <v>159</v>
      </c>
      <c r="C7" s="68" t="s">
        <v>194</v>
      </c>
      <c r="D7" s="69"/>
      <c r="E7" s="69"/>
      <c r="F7" s="69"/>
      <c r="G7" s="69"/>
      <c r="H7" s="69"/>
      <c r="I7" s="69"/>
      <c r="J7" s="69"/>
      <c r="K7" s="69"/>
      <c r="L7" s="69"/>
      <c r="M7" s="69"/>
      <c r="N7" s="69"/>
      <c r="O7" s="69"/>
      <c r="P7" s="69"/>
      <c r="Q7" s="69"/>
      <c r="R7" s="69"/>
      <c r="S7" s="69"/>
      <c r="T7" s="69"/>
    </row>
    <row r="8" spans="2:20" ht="12">
      <c r="B8" s="69"/>
      <c r="C8" s="69"/>
      <c r="D8" s="69"/>
      <c r="E8" s="69"/>
      <c r="F8" s="69"/>
      <c r="G8" s="69"/>
      <c r="H8" s="69"/>
      <c r="I8" s="69"/>
      <c r="J8" s="69"/>
      <c r="K8" s="69"/>
      <c r="L8" s="69"/>
      <c r="M8" s="69"/>
      <c r="N8" s="69"/>
      <c r="O8" s="69"/>
      <c r="P8" s="69"/>
      <c r="Q8" s="69"/>
      <c r="R8" s="69"/>
      <c r="S8" s="69"/>
      <c r="T8" s="69"/>
    </row>
    <row r="9" spans="2:20" ht="12">
      <c r="B9" s="70" t="s">
        <v>161</v>
      </c>
      <c r="C9" s="69"/>
      <c r="D9" s="68" t="s">
        <v>162</v>
      </c>
      <c r="E9" s="69"/>
      <c r="F9" s="69"/>
      <c r="G9" s="69"/>
      <c r="H9" s="69"/>
      <c r="I9" s="69"/>
      <c r="J9" s="69"/>
      <c r="K9" s="69"/>
      <c r="L9" s="69"/>
      <c r="M9" s="69"/>
      <c r="N9" s="69"/>
      <c r="O9" s="69"/>
      <c r="P9" s="69"/>
      <c r="Q9" s="69"/>
      <c r="R9" s="69"/>
      <c r="S9" s="69"/>
      <c r="T9" s="69"/>
    </row>
    <row r="10" spans="2:20" ht="12">
      <c r="B10" s="70" t="s">
        <v>195</v>
      </c>
      <c r="C10" s="69"/>
      <c r="D10" s="68" t="s">
        <v>238</v>
      </c>
      <c r="E10" s="69"/>
      <c r="F10" s="69"/>
      <c r="G10" s="69"/>
      <c r="H10" s="69"/>
      <c r="I10" s="69"/>
      <c r="J10" s="69"/>
      <c r="K10" s="69"/>
      <c r="L10" s="69"/>
      <c r="M10" s="69"/>
      <c r="N10" s="69"/>
      <c r="O10" s="69"/>
      <c r="P10" s="69"/>
      <c r="Q10" s="69"/>
      <c r="R10" s="69"/>
      <c r="S10" s="69"/>
      <c r="T10" s="69"/>
    </row>
    <row r="11" spans="2:22" ht="12">
      <c r="B11" s="70" t="s">
        <v>169</v>
      </c>
      <c r="C11" s="69"/>
      <c r="D11" s="68" t="s">
        <v>196</v>
      </c>
      <c r="E11" s="69"/>
      <c r="F11" s="69"/>
      <c r="G11" s="69"/>
      <c r="H11" s="69"/>
      <c r="I11" s="69"/>
      <c r="J11" s="69"/>
      <c r="K11" s="69"/>
      <c r="L11" s="69"/>
      <c r="M11" s="69"/>
      <c r="N11" s="69"/>
      <c r="O11" s="69"/>
      <c r="P11" s="69"/>
      <c r="Q11" s="69"/>
      <c r="R11" s="69"/>
      <c r="S11" s="69"/>
      <c r="T11" s="69"/>
      <c r="V11" s="87" t="s">
        <v>242</v>
      </c>
    </row>
    <row r="12" spans="2:20" ht="12">
      <c r="B12" s="69"/>
      <c r="C12" s="69"/>
      <c r="D12" s="69"/>
      <c r="E12" s="69"/>
      <c r="F12" s="69"/>
      <c r="G12" s="69"/>
      <c r="H12" s="69"/>
      <c r="I12" s="69"/>
      <c r="J12" s="69"/>
      <c r="K12" s="69"/>
      <c r="L12" s="69"/>
      <c r="M12" s="69"/>
      <c r="N12" s="69"/>
      <c r="O12" s="69"/>
      <c r="P12" s="69"/>
      <c r="Q12" s="69"/>
      <c r="R12" s="69"/>
      <c r="S12" s="69"/>
      <c r="T12" s="69"/>
    </row>
    <row r="13" spans="2:22" ht="12">
      <c r="B13" s="71" t="s">
        <v>188</v>
      </c>
      <c r="C13" s="208" t="s">
        <v>63</v>
      </c>
      <c r="D13" s="208" t="s">
        <v>38</v>
      </c>
      <c r="E13" s="208" t="s">
        <v>67</v>
      </c>
      <c r="F13" s="208" t="s">
        <v>38</v>
      </c>
      <c r="G13" s="208" t="s">
        <v>213</v>
      </c>
      <c r="H13" s="208" t="s">
        <v>38</v>
      </c>
      <c r="I13" s="208" t="s">
        <v>229</v>
      </c>
      <c r="J13" s="208" t="s">
        <v>38</v>
      </c>
      <c r="K13" s="208" t="s">
        <v>214</v>
      </c>
      <c r="L13" s="208" t="s">
        <v>38</v>
      </c>
      <c r="M13" s="208" t="s">
        <v>215</v>
      </c>
      <c r="N13" s="208" t="s">
        <v>38</v>
      </c>
      <c r="O13" s="208" t="s">
        <v>79</v>
      </c>
      <c r="P13" s="208" t="s">
        <v>38</v>
      </c>
      <c r="Q13" s="208" t="s">
        <v>56</v>
      </c>
      <c r="R13" s="208" t="s">
        <v>38</v>
      </c>
      <c r="S13" s="208" t="s">
        <v>66</v>
      </c>
      <c r="T13" s="208" t="s">
        <v>38</v>
      </c>
      <c r="V13" s="87" t="s">
        <v>229</v>
      </c>
    </row>
    <row r="14" spans="2:20" ht="12">
      <c r="B14" s="72" t="s">
        <v>172</v>
      </c>
      <c r="C14" s="73" t="s">
        <v>38</v>
      </c>
      <c r="D14" s="73" t="s">
        <v>38</v>
      </c>
      <c r="E14" s="73" t="s">
        <v>38</v>
      </c>
      <c r="F14" s="73" t="s">
        <v>38</v>
      </c>
      <c r="G14" s="73" t="s">
        <v>38</v>
      </c>
      <c r="H14" s="73" t="s">
        <v>38</v>
      </c>
      <c r="I14" s="73" t="s">
        <v>38</v>
      </c>
      <c r="J14" s="73" t="s">
        <v>38</v>
      </c>
      <c r="K14" s="73" t="s">
        <v>38</v>
      </c>
      <c r="L14" s="73" t="s">
        <v>38</v>
      </c>
      <c r="M14" s="73" t="s">
        <v>38</v>
      </c>
      <c r="N14" s="73" t="s">
        <v>38</v>
      </c>
      <c r="O14" s="73" t="s">
        <v>38</v>
      </c>
      <c r="P14" s="73" t="s">
        <v>38</v>
      </c>
      <c r="Q14" s="73" t="s">
        <v>38</v>
      </c>
      <c r="R14" s="73" t="s">
        <v>38</v>
      </c>
      <c r="S14" s="73" t="s">
        <v>38</v>
      </c>
      <c r="T14" s="73" t="s">
        <v>38</v>
      </c>
    </row>
    <row r="15" spans="2:20" ht="12">
      <c r="B15" s="74" t="s">
        <v>173</v>
      </c>
      <c r="C15" s="90">
        <v>59841.37</v>
      </c>
      <c r="D15" s="75" t="s">
        <v>38</v>
      </c>
      <c r="E15" s="90">
        <v>69832.82</v>
      </c>
      <c r="F15" s="75" t="s">
        <v>38</v>
      </c>
      <c r="G15" s="95">
        <v>14700.6</v>
      </c>
      <c r="H15" s="75" t="s">
        <v>38</v>
      </c>
      <c r="I15" s="90">
        <v>12559.28</v>
      </c>
      <c r="J15" s="75" t="s">
        <v>38</v>
      </c>
      <c r="K15" s="90">
        <v>2554.67</v>
      </c>
      <c r="L15" s="75" t="s">
        <v>38</v>
      </c>
      <c r="M15" s="90">
        <v>738.23</v>
      </c>
      <c r="N15" s="75" t="s">
        <v>38</v>
      </c>
      <c r="O15" s="90">
        <v>1127.86</v>
      </c>
      <c r="P15" s="75" t="s">
        <v>38</v>
      </c>
      <c r="Q15" s="90">
        <v>10474.84</v>
      </c>
      <c r="R15" s="75" t="s">
        <v>38</v>
      </c>
      <c r="S15" s="90">
        <v>1679.12</v>
      </c>
      <c r="T15" s="75" t="s">
        <v>38</v>
      </c>
    </row>
    <row r="16" spans="2:22" ht="12">
      <c r="B16" s="74" t="s">
        <v>0</v>
      </c>
      <c r="C16" s="93">
        <v>2238.35</v>
      </c>
      <c r="D16" s="76" t="s">
        <v>38</v>
      </c>
      <c r="E16" s="93">
        <v>599.63</v>
      </c>
      <c r="F16" s="76" t="s">
        <v>38</v>
      </c>
      <c r="G16" s="93">
        <v>584.47</v>
      </c>
      <c r="H16" s="76" t="s">
        <v>38</v>
      </c>
      <c r="I16" s="94">
        <v>238.6</v>
      </c>
      <c r="J16" s="76" t="s">
        <v>38</v>
      </c>
      <c r="K16" s="94">
        <v>0</v>
      </c>
      <c r="L16" s="76" t="s">
        <v>38</v>
      </c>
      <c r="M16" s="93">
        <v>5.56</v>
      </c>
      <c r="N16" s="76" t="s">
        <v>38</v>
      </c>
      <c r="O16" s="94">
        <v>0</v>
      </c>
      <c r="P16" s="76" t="s">
        <v>198</v>
      </c>
      <c r="Q16" s="94">
        <v>0</v>
      </c>
      <c r="R16" s="76" t="s">
        <v>38</v>
      </c>
      <c r="S16" s="94">
        <v>0</v>
      </c>
      <c r="T16" s="76" t="s">
        <v>198</v>
      </c>
      <c r="V16" s="92">
        <f>+I16/I$15*100</f>
        <v>1.8997904338465261</v>
      </c>
    </row>
    <row r="17" spans="2:22" ht="12">
      <c r="B17" s="74" t="s">
        <v>1</v>
      </c>
      <c r="C17" s="90">
        <v>456.95</v>
      </c>
      <c r="D17" s="75" t="s">
        <v>38</v>
      </c>
      <c r="E17" s="95">
        <v>383.9</v>
      </c>
      <c r="F17" s="75" t="s">
        <v>38</v>
      </c>
      <c r="G17" s="90">
        <v>49.93</v>
      </c>
      <c r="H17" s="75" t="s">
        <v>38</v>
      </c>
      <c r="I17" s="95">
        <v>46.4</v>
      </c>
      <c r="J17" s="75" t="s">
        <v>38</v>
      </c>
      <c r="K17" s="90">
        <v>0.21</v>
      </c>
      <c r="L17" s="75" t="s">
        <v>38</v>
      </c>
      <c r="M17" s="90">
        <v>8.18</v>
      </c>
      <c r="N17" s="75" t="s">
        <v>38</v>
      </c>
      <c r="O17" s="95">
        <v>5.8</v>
      </c>
      <c r="P17" s="75" t="s">
        <v>38</v>
      </c>
      <c r="Q17" s="95">
        <v>0</v>
      </c>
      <c r="R17" s="75" t="s">
        <v>38</v>
      </c>
      <c r="S17" s="90">
        <v>13.69</v>
      </c>
      <c r="T17" s="75" t="s">
        <v>38</v>
      </c>
      <c r="V17" s="92">
        <f aca="true" t="shared" si="0" ref="V17:V42">+I17/I$15*100</f>
        <v>0.3694479301361224</v>
      </c>
    </row>
    <row r="18" spans="2:22" ht="12">
      <c r="B18" s="74" t="s">
        <v>2</v>
      </c>
      <c r="C18" s="93">
        <v>248.07</v>
      </c>
      <c r="D18" s="76" t="s">
        <v>38</v>
      </c>
      <c r="E18" s="93">
        <v>251.74</v>
      </c>
      <c r="F18" s="76" t="s">
        <v>38</v>
      </c>
      <c r="G18" s="93">
        <v>139.87</v>
      </c>
      <c r="H18" s="76" t="s">
        <v>38</v>
      </c>
      <c r="I18" s="93">
        <v>131.35</v>
      </c>
      <c r="J18" s="76" t="s">
        <v>38</v>
      </c>
      <c r="K18" s="94">
        <v>0</v>
      </c>
      <c r="L18" s="76" t="s">
        <v>38</v>
      </c>
      <c r="M18" s="93">
        <v>1.16</v>
      </c>
      <c r="N18" s="76" t="s">
        <v>38</v>
      </c>
      <c r="O18" s="93">
        <v>0.12</v>
      </c>
      <c r="P18" s="76" t="s">
        <v>38</v>
      </c>
      <c r="Q18" s="94">
        <v>0</v>
      </c>
      <c r="R18" s="76" t="s">
        <v>38</v>
      </c>
      <c r="S18" s="94">
        <v>0</v>
      </c>
      <c r="T18" s="76" t="s">
        <v>198</v>
      </c>
      <c r="V18" s="92">
        <f t="shared" si="0"/>
        <v>1.045840207400424</v>
      </c>
    </row>
    <row r="19" spans="2:22" ht="12">
      <c r="B19" s="74" t="s">
        <v>3</v>
      </c>
      <c r="C19" s="90">
        <v>250.58</v>
      </c>
      <c r="D19" s="75" t="s">
        <v>38</v>
      </c>
      <c r="E19" s="90">
        <v>55.07</v>
      </c>
      <c r="F19" s="75" t="s">
        <v>38</v>
      </c>
      <c r="G19" s="90">
        <v>49.02</v>
      </c>
      <c r="H19" s="75" t="s">
        <v>38</v>
      </c>
      <c r="I19" s="90">
        <v>41.03</v>
      </c>
      <c r="J19" s="75" t="s">
        <v>38</v>
      </c>
      <c r="K19" s="95">
        <v>0</v>
      </c>
      <c r="L19" s="75" t="s">
        <v>38</v>
      </c>
      <c r="M19" s="90">
        <v>2.64</v>
      </c>
      <c r="N19" s="75" t="s">
        <v>38</v>
      </c>
      <c r="O19" s="95">
        <v>0</v>
      </c>
      <c r="P19" s="75" t="s">
        <v>198</v>
      </c>
      <c r="Q19" s="95">
        <v>0</v>
      </c>
      <c r="R19" s="75" t="s">
        <v>38</v>
      </c>
      <c r="S19" s="95">
        <v>0</v>
      </c>
      <c r="T19" s="75" t="s">
        <v>198</v>
      </c>
      <c r="V19" s="92">
        <f t="shared" si="0"/>
        <v>0.3266907020147652</v>
      </c>
    </row>
    <row r="20" spans="2:22" ht="12">
      <c r="B20" s="74" t="s">
        <v>35</v>
      </c>
      <c r="C20" s="93">
        <v>3900.87</v>
      </c>
      <c r="D20" s="76" t="s">
        <v>38</v>
      </c>
      <c r="E20" s="93">
        <v>2476.34</v>
      </c>
      <c r="F20" s="76" t="s">
        <v>38</v>
      </c>
      <c r="G20" s="94">
        <v>1107.3</v>
      </c>
      <c r="H20" s="76" t="s">
        <v>38</v>
      </c>
      <c r="I20" s="93">
        <v>1070.98</v>
      </c>
      <c r="J20" s="76" t="s">
        <v>38</v>
      </c>
      <c r="K20" s="94">
        <v>0</v>
      </c>
      <c r="L20" s="76" t="s">
        <v>38</v>
      </c>
      <c r="M20" s="93">
        <v>43.04</v>
      </c>
      <c r="N20" s="76" t="s">
        <v>38</v>
      </c>
      <c r="O20" s="94">
        <v>0</v>
      </c>
      <c r="P20" s="76" t="s">
        <v>198</v>
      </c>
      <c r="Q20" s="94">
        <v>0</v>
      </c>
      <c r="R20" s="76" t="s">
        <v>38</v>
      </c>
      <c r="S20" s="76" t="s">
        <v>36</v>
      </c>
      <c r="T20" s="76" t="s">
        <v>199</v>
      </c>
      <c r="V20" s="92">
        <f t="shared" si="0"/>
        <v>8.527399659853112</v>
      </c>
    </row>
    <row r="21" spans="2:22" ht="12">
      <c r="B21" s="74" t="s">
        <v>4</v>
      </c>
      <c r="C21" s="90">
        <v>39.68</v>
      </c>
      <c r="D21" s="75" t="s">
        <v>38</v>
      </c>
      <c r="E21" s="90">
        <v>6.17</v>
      </c>
      <c r="F21" s="75" t="s">
        <v>38</v>
      </c>
      <c r="G21" s="90">
        <v>3.29</v>
      </c>
      <c r="H21" s="75" t="s">
        <v>38</v>
      </c>
      <c r="I21" s="90">
        <v>3.29</v>
      </c>
      <c r="J21" s="75" t="s">
        <v>38</v>
      </c>
      <c r="K21" s="95">
        <v>0</v>
      </c>
      <c r="L21" s="75" t="s">
        <v>38</v>
      </c>
      <c r="M21" s="90">
        <v>2.81</v>
      </c>
      <c r="N21" s="75" t="s">
        <v>38</v>
      </c>
      <c r="O21" s="95">
        <v>0</v>
      </c>
      <c r="P21" s="75" t="s">
        <v>38</v>
      </c>
      <c r="Q21" s="95">
        <v>0</v>
      </c>
      <c r="R21" s="75" t="s">
        <v>38</v>
      </c>
      <c r="S21" s="95">
        <v>0</v>
      </c>
      <c r="T21" s="75" t="s">
        <v>38</v>
      </c>
      <c r="V21" s="92">
        <f t="shared" si="0"/>
        <v>0.02619576918422075</v>
      </c>
    </row>
    <row r="22" spans="2:22" ht="12">
      <c r="B22" s="74" t="s">
        <v>5</v>
      </c>
      <c r="C22" s="94">
        <v>163.4</v>
      </c>
      <c r="D22" s="76" t="s">
        <v>38</v>
      </c>
      <c r="E22" s="93">
        <v>23.78</v>
      </c>
      <c r="F22" s="76" t="s">
        <v>38</v>
      </c>
      <c r="G22" s="94">
        <v>23.2</v>
      </c>
      <c r="H22" s="76" t="s">
        <v>38</v>
      </c>
      <c r="I22" s="94">
        <v>23.2</v>
      </c>
      <c r="J22" s="76" t="s">
        <v>38</v>
      </c>
      <c r="K22" s="94">
        <v>0</v>
      </c>
      <c r="L22" s="76" t="s">
        <v>38</v>
      </c>
      <c r="M22" s="93">
        <v>0.58</v>
      </c>
      <c r="N22" s="76" t="s">
        <v>38</v>
      </c>
      <c r="O22" s="94">
        <v>0</v>
      </c>
      <c r="P22" s="76" t="s">
        <v>38</v>
      </c>
      <c r="Q22" s="94">
        <v>0</v>
      </c>
      <c r="R22" s="76" t="s">
        <v>38</v>
      </c>
      <c r="S22" s="94">
        <v>0</v>
      </c>
      <c r="T22" s="76" t="s">
        <v>38</v>
      </c>
      <c r="V22" s="92">
        <f t="shared" si="0"/>
        <v>0.1847239650680612</v>
      </c>
    </row>
    <row r="23" spans="2:22" ht="12">
      <c r="B23" s="74" t="s">
        <v>6</v>
      </c>
      <c r="C23" s="90">
        <v>2212.89</v>
      </c>
      <c r="D23" s="75" t="s">
        <v>38</v>
      </c>
      <c r="E23" s="90">
        <v>5285.94</v>
      </c>
      <c r="F23" s="75" t="s">
        <v>38</v>
      </c>
      <c r="G23" s="90">
        <v>367.83</v>
      </c>
      <c r="H23" s="75" t="s">
        <v>38</v>
      </c>
      <c r="I23" s="90">
        <v>289.18</v>
      </c>
      <c r="J23" s="75" t="s">
        <v>38</v>
      </c>
      <c r="K23" s="90">
        <v>393.32</v>
      </c>
      <c r="L23" s="75" t="s">
        <v>38</v>
      </c>
      <c r="M23" s="90">
        <v>0.94</v>
      </c>
      <c r="N23" s="75" t="s">
        <v>38</v>
      </c>
      <c r="O23" s="90">
        <v>148.58</v>
      </c>
      <c r="P23" s="75" t="s">
        <v>38</v>
      </c>
      <c r="Q23" s="90">
        <v>1180.29</v>
      </c>
      <c r="R23" s="75" t="s">
        <v>38</v>
      </c>
      <c r="S23" s="90">
        <v>289.78</v>
      </c>
      <c r="T23" s="75" t="s">
        <v>38</v>
      </c>
      <c r="V23" s="92">
        <f t="shared" si="0"/>
        <v>2.3025205266543938</v>
      </c>
    </row>
    <row r="24" spans="2:22" ht="12">
      <c r="B24" s="74" t="s">
        <v>7</v>
      </c>
      <c r="C24" s="93">
        <v>14196.96</v>
      </c>
      <c r="D24" s="76" t="s">
        <v>38</v>
      </c>
      <c r="E24" s="93">
        <v>18980.57</v>
      </c>
      <c r="F24" s="76" t="s">
        <v>38</v>
      </c>
      <c r="G24" s="93">
        <v>777.36</v>
      </c>
      <c r="H24" s="76" t="s">
        <v>38</v>
      </c>
      <c r="I24" s="93">
        <v>496.35</v>
      </c>
      <c r="J24" s="76" t="s">
        <v>38</v>
      </c>
      <c r="K24" s="93">
        <v>945.43</v>
      </c>
      <c r="L24" s="76" t="s">
        <v>38</v>
      </c>
      <c r="M24" s="93">
        <v>118.92</v>
      </c>
      <c r="N24" s="76" t="s">
        <v>38</v>
      </c>
      <c r="O24" s="93">
        <v>464.55</v>
      </c>
      <c r="P24" s="76" t="s">
        <v>38</v>
      </c>
      <c r="Q24" s="94">
        <v>5558.1</v>
      </c>
      <c r="R24" s="76" t="s">
        <v>38</v>
      </c>
      <c r="S24" s="93">
        <v>292.39</v>
      </c>
      <c r="T24" s="76" t="s">
        <v>38</v>
      </c>
      <c r="V24" s="92">
        <f t="shared" si="0"/>
        <v>3.952057761272939</v>
      </c>
    </row>
    <row r="25" spans="2:22" ht="12">
      <c r="B25" s="74" t="s">
        <v>8</v>
      </c>
      <c r="C25" s="90">
        <v>6003.23</v>
      </c>
      <c r="D25" s="75" t="s">
        <v>38</v>
      </c>
      <c r="E25" s="90">
        <v>9156.42</v>
      </c>
      <c r="F25" s="75" t="s">
        <v>38</v>
      </c>
      <c r="G25" s="90">
        <v>1928.23</v>
      </c>
      <c r="H25" s="75" t="s">
        <v>38</v>
      </c>
      <c r="I25" s="90">
        <v>1785.66</v>
      </c>
      <c r="J25" s="75" t="s">
        <v>38</v>
      </c>
      <c r="K25" s="90">
        <v>326.45</v>
      </c>
      <c r="L25" s="75" t="s">
        <v>38</v>
      </c>
      <c r="M25" s="90">
        <v>15.93</v>
      </c>
      <c r="N25" s="75" t="s">
        <v>38</v>
      </c>
      <c r="O25" s="90">
        <v>74.42</v>
      </c>
      <c r="P25" s="75" t="s">
        <v>38</v>
      </c>
      <c r="Q25" s="90">
        <v>91.57</v>
      </c>
      <c r="R25" s="75" t="s">
        <v>38</v>
      </c>
      <c r="S25" s="90">
        <v>45.74</v>
      </c>
      <c r="T25" s="75" t="s">
        <v>38</v>
      </c>
      <c r="V25" s="169">
        <f t="shared" si="0"/>
        <v>14.217853252734233</v>
      </c>
    </row>
    <row r="26" spans="2:22" ht="12">
      <c r="B26" s="74" t="s">
        <v>9</v>
      </c>
      <c r="C26" s="94">
        <v>163.4</v>
      </c>
      <c r="D26" s="76" t="s">
        <v>38</v>
      </c>
      <c r="E26" s="93">
        <v>279.83</v>
      </c>
      <c r="F26" s="76" t="s">
        <v>38</v>
      </c>
      <c r="G26" s="93">
        <v>48.62</v>
      </c>
      <c r="H26" s="76" t="s">
        <v>38</v>
      </c>
      <c r="I26" s="93">
        <v>46.81</v>
      </c>
      <c r="J26" s="76" t="s">
        <v>38</v>
      </c>
      <c r="K26" s="93">
        <v>0.94</v>
      </c>
      <c r="L26" s="76" t="s">
        <v>38</v>
      </c>
      <c r="M26" s="93">
        <v>2.66</v>
      </c>
      <c r="N26" s="76" t="s">
        <v>38</v>
      </c>
      <c r="O26" s="93">
        <v>3.65</v>
      </c>
      <c r="P26" s="76" t="s">
        <v>38</v>
      </c>
      <c r="Q26" s="93">
        <v>43.03</v>
      </c>
      <c r="R26" s="76" t="s">
        <v>38</v>
      </c>
      <c r="S26" s="93">
        <v>1.98</v>
      </c>
      <c r="T26" s="76" t="s">
        <v>38</v>
      </c>
      <c r="V26" s="92">
        <f t="shared" si="0"/>
        <v>0.372712448484308</v>
      </c>
    </row>
    <row r="27" spans="2:22" ht="12">
      <c r="B27" s="74" t="s">
        <v>10</v>
      </c>
      <c r="C27" s="90">
        <v>12449.49</v>
      </c>
      <c r="D27" s="75" t="s">
        <v>38</v>
      </c>
      <c r="E27" s="90">
        <v>19226.73</v>
      </c>
      <c r="F27" s="75" t="s">
        <v>38</v>
      </c>
      <c r="G27" s="90">
        <v>2777.06</v>
      </c>
      <c r="H27" s="75" t="s">
        <v>38</v>
      </c>
      <c r="I27" s="90">
        <v>2256.24</v>
      </c>
      <c r="J27" s="75" t="s">
        <v>38</v>
      </c>
      <c r="K27" s="90">
        <v>765.56</v>
      </c>
      <c r="L27" s="75" t="s">
        <v>38</v>
      </c>
      <c r="M27" s="90">
        <v>14.79</v>
      </c>
      <c r="N27" s="75" t="s">
        <v>38</v>
      </c>
      <c r="O27" s="90">
        <v>256.81</v>
      </c>
      <c r="P27" s="75" t="s">
        <v>38</v>
      </c>
      <c r="Q27" s="90">
        <v>3094.44</v>
      </c>
      <c r="R27" s="75" t="s">
        <v>38</v>
      </c>
      <c r="S27" s="90">
        <v>966.26</v>
      </c>
      <c r="T27" s="75" t="s">
        <v>38</v>
      </c>
      <c r="V27" s="169">
        <f t="shared" si="0"/>
        <v>17.964724092463896</v>
      </c>
    </row>
    <row r="28" spans="2:22" ht="12">
      <c r="B28" s="74" t="s">
        <v>11</v>
      </c>
      <c r="C28" s="93">
        <v>78.55</v>
      </c>
      <c r="D28" s="76" t="s">
        <v>200</v>
      </c>
      <c r="E28" s="93">
        <v>127.89</v>
      </c>
      <c r="F28" s="76" t="s">
        <v>200</v>
      </c>
      <c r="G28" s="93">
        <v>3.47</v>
      </c>
      <c r="H28" s="76" t="s">
        <v>200</v>
      </c>
      <c r="I28" s="94">
        <v>2.9</v>
      </c>
      <c r="J28" s="76" t="s">
        <v>200</v>
      </c>
      <c r="K28" s="93">
        <v>10.63</v>
      </c>
      <c r="L28" s="76" t="s">
        <v>200</v>
      </c>
      <c r="M28" s="94">
        <v>0</v>
      </c>
      <c r="N28" s="76" t="s">
        <v>198</v>
      </c>
      <c r="O28" s="93">
        <v>0.59</v>
      </c>
      <c r="P28" s="76" t="s">
        <v>200</v>
      </c>
      <c r="Q28" s="93">
        <v>55.25</v>
      </c>
      <c r="R28" s="76" t="s">
        <v>200</v>
      </c>
      <c r="S28" s="93">
        <v>3.57</v>
      </c>
      <c r="T28" s="76" t="s">
        <v>200</v>
      </c>
      <c r="V28" s="92">
        <f t="shared" si="0"/>
        <v>0.02309049563350765</v>
      </c>
    </row>
    <row r="29" spans="2:22" ht="12">
      <c r="B29" s="74" t="s">
        <v>12</v>
      </c>
      <c r="C29" s="90">
        <v>68.44</v>
      </c>
      <c r="D29" s="75" t="s">
        <v>38</v>
      </c>
      <c r="E29" s="90">
        <v>15.02</v>
      </c>
      <c r="F29" s="75" t="s">
        <v>38</v>
      </c>
      <c r="G29" s="90">
        <v>12.03</v>
      </c>
      <c r="H29" s="75" t="s">
        <v>38</v>
      </c>
      <c r="I29" s="90">
        <v>10.04</v>
      </c>
      <c r="J29" s="75" t="s">
        <v>38</v>
      </c>
      <c r="K29" s="95">
        <v>0</v>
      </c>
      <c r="L29" s="75" t="s">
        <v>38</v>
      </c>
      <c r="M29" s="90">
        <v>2.78</v>
      </c>
      <c r="N29" s="75" t="s">
        <v>38</v>
      </c>
      <c r="O29" s="95">
        <v>0</v>
      </c>
      <c r="P29" s="75" t="s">
        <v>38</v>
      </c>
      <c r="Q29" s="95">
        <v>0</v>
      </c>
      <c r="R29" s="75" t="s">
        <v>38</v>
      </c>
      <c r="S29" s="95">
        <v>0</v>
      </c>
      <c r="T29" s="75" t="s">
        <v>38</v>
      </c>
      <c r="V29" s="92">
        <f t="shared" si="0"/>
        <v>0.07994088833117821</v>
      </c>
    </row>
    <row r="30" spans="2:22" ht="12">
      <c r="B30" s="74" t="s">
        <v>13</v>
      </c>
      <c r="C30" s="93">
        <v>249.21</v>
      </c>
      <c r="D30" s="76" t="s">
        <v>38</v>
      </c>
      <c r="E30" s="93">
        <v>64.53</v>
      </c>
      <c r="F30" s="76" t="s">
        <v>38</v>
      </c>
      <c r="G30" s="93">
        <v>54.11</v>
      </c>
      <c r="H30" s="76" t="s">
        <v>38</v>
      </c>
      <c r="I30" s="93">
        <v>51.42</v>
      </c>
      <c r="J30" s="76" t="s">
        <v>38</v>
      </c>
      <c r="K30" s="94">
        <v>0</v>
      </c>
      <c r="L30" s="76" t="s">
        <v>38</v>
      </c>
      <c r="M30" s="93">
        <v>8.76</v>
      </c>
      <c r="N30" s="76" t="s">
        <v>38</v>
      </c>
      <c r="O30" s="93">
        <v>0.17</v>
      </c>
      <c r="P30" s="76" t="s">
        <v>38</v>
      </c>
      <c r="Q30" s="94">
        <v>0</v>
      </c>
      <c r="R30" s="76" t="s">
        <v>38</v>
      </c>
      <c r="S30" s="94">
        <v>0</v>
      </c>
      <c r="T30" s="76" t="s">
        <v>38</v>
      </c>
      <c r="V30" s="92">
        <f t="shared" si="0"/>
        <v>0.4094183743017115</v>
      </c>
    </row>
    <row r="31" spans="2:22" ht="12">
      <c r="B31" s="74" t="s">
        <v>15</v>
      </c>
      <c r="C31" s="90">
        <v>5.62</v>
      </c>
      <c r="D31" s="75" t="s">
        <v>38</v>
      </c>
      <c r="E31" s="90">
        <v>13.52</v>
      </c>
      <c r="F31" s="75" t="s">
        <v>38</v>
      </c>
      <c r="G31" s="90">
        <v>1.47</v>
      </c>
      <c r="H31" s="75" t="s">
        <v>38</v>
      </c>
      <c r="I31" s="90">
        <v>1.38</v>
      </c>
      <c r="J31" s="75" t="s">
        <v>38</v>
      </c>
      <c r="K31" s="95">
        <v>0</v>
      </c>
      <c r="L31" s="75" t="s">
        <v>38</v>
      </c>
      <c r="M31" s="90">
        <v>0.01</v>
      </c>
      <c r="N31" s="75" t="s">
        <v>38</v>
      </c>
      <c r="O31" s="90">
        <v>0.03</v>
      </c>
      <c r="P31" s="75" t="s">
        <v>38</v>
      </c>
      <c r="Q31" s="95">
        <v>0</v>
      </c>
      <c r="R31" s="75" t="s">
        <v>38</v>
      </c>
      <c r="S31" s="90">
        <v>0.09</v>
      </c>
      <c r="T31" s="75" t="s">
        <v>38</v>
      </c>
      <c r="V31" s="92">
        <f t="shared" si="0"/>
        <v>0.010987891025600193</v>
      </c>
    </row>
    <row r="32" spans="2:22" ht="12">
      <c r="B32" s="74" t="s">
        <v>16</v>
      </c>
      <c r="C32" s="93">
        <v>1237.39</v>
      </c>
      <c r="D32" s="76" t="s">
        <v>38</v>
      </c>
      <c r="E32" s="93">
        <v>970.37</v>
      </c>
      <c r="F32" s="76" t="s">
        <v>38</v>
      </c>
      <c r="G32" s="93">
        <v>367.25</v>
      </c>
      <c r="H32" s="76" t="s">
        <v>38</v>
      </c>
      <c r="I32" s="94">
        <v>350.1</v>
      </c>
      <c r="J32" s="76" t="s">
        <v>38</v>
      </c>
      <c r="K32" s="94">
        <v>0</v>
      </c>
      <c r="L32" s="76" t="s">
        <v>38</v>
      </c>
      <c r="M32" s="93">
        <v>19.93</v>
      </c>
      <c r="N32" s="76" t="s">
        <v>38</v>
      </c>
      <c r="O32" s="93">
        <v>8.69</v>
      </c>
      <c r="P32" s="76" t="s">
        <v>38</v>
      </c>
      <c r="Q32" s="94">
        <v>0</v>
      </c>
      <c r="R32" s="76" t="s">
        <v>38</v>
      </c>
      <c r="S32" s="93">
        <v>4.62</v>
      </c>
      <c r="T32" s="76" t="s">
        <v>38</v>
      </c>
      <c r="V32" s="92">
        <f t="shared" si="0"/>
        <v>2.7875801797555275</v>
      </c>
    </row>
    <row r="33" spans="2:22" ht="12">
      <c r="B33" s="74" t="s">
        <v>17</v>
      </c>
      <c r="C33" s="90">
        <v>45.63</v>
      </c>
      <c r="D33" s="75" t="s">
        <v>38</v>
      </c>
      <c r="E33" s="90">
        <v>5.16</v>
      </c>
      <c r="F33" s="75" t="s">
        <v>38</v>
      </c>
      <c r="G33" s="90">
        <v>0.12</v>
      </c>
      <c r="H33" s="75" t="s">
        <v>38</v>
      </c>
      <c r="I33" s="90">
        <v>0.01</v>
      </c>
      <c r="J33" s="75" t="s">
        <v>38</v>
      </c>
      <c r="K33" s="90">
        <v>0.09</v>
      </c>
      <c r="L33" s="75" t="s">
        <v>38</v>
      </c>
      <c r="M33" s="95">
        <v>0</v>
      </c>
      <c r="N33" s="75" t="s">
        <v>38</v>
      </c>
      <c r="O33" s="95">
        <v>0</v>
      </c>
      <c r="P33" s="75" t="s">
        <v>38</v>
      </c>
      <c r="Q33" s="95">
        <v>0</v>
      </c>
      <c r="R33" s="75" t="s">
        <v>198</v>
      </c>
      <c r="S33" s="90">
        <v>0.22</v>
      </c>
      <c r="T33" s="75" t="s">
        <v>38</v>
      </c>
      <c r="V33" s="92">
        <f t="shared" si="0"/>
        <v>7.962239873623329E-05</v>
      </c>
    </row>
    <row r="34" spans="2:22" ht="12">
      <c r="B34" s="74" t="s">
        <v>14</v>
      </c>
      <c r="C34" s="93">
        <v>4869.13</v>
      </c>
      <c r="D34" s="76" t="s">
        <v>38</v>
      </c>
      <c r="E34" s="94">
        <v>626.6</v>
      </c>
      <c r="F34" s="76" t="s">
        <v>236</v>
      </c>
      <c r="G34" s="94">
        <v>587</v>
      </c>
      <c r="H34" s="76" t="s">
        <v>38</v>
      </c>
      <c r="I34" s="94">
        <v>236</v>
      </c>
      <c r="J34" s="76" t="s">
        <v>38</v>
      </c>
      <c r="K34" s="94">
        <v>0</v>
      </c>
      <c r="L34" s="76" t="s">
        <v>38</v>
      </c>
      <c r="M34" s="94">
        <v>19.2</v>
      </c>
      <c r="N34" s="76" t="s">
        <v>236</v>
      </c>
      <c r="O34" s="94">
        <v>0</v>
      </c>
      <c r="P34" s="76" t="s">
        <v>198</v>
      </c>
      <c r="Q34" s="94">
        <v>0</v>
      </c>
      <c r="R34" s="76" t="s">
        <v>38</v>
      </c>
      <c r="S34" s="94">
        <v>0</v>
      </c>
      <c r="T34" s="76" t="s">
        <v>38</v>
      </c>
      <c r="V34" s="92">
        <f t="shared" si="0"/>
        <v>1.8790886101751054</v>
      </c>
    </row>
    <row r="35" spans="2:22" ht="12">
      <c r="B35" s="74" t="s">
        <v>18</v>
      </c>
      <c r="C35" s="90">
        <v>691.27</v>
      </c>
      <c r="D35" s="75" t="s">
        <v>38</v>
      </c>
      <c r="E35" s="90">
        <v>685.52</v>
      </c>
      <c r="F35" s="75" t="s">
        <v>38</v>
      </c>
      <c r="G35" s="90">
        <v>301.32</v>
      </c>
      <c r="H35" s="75" t="s">
        <v>38</v>
      </c>
      <c r="I35" s="90">
        <v>260.61</v>
      </c>
      <c r="J35" s="75" t="s">
        <v>38</v>
      </c>
      <c r="K35" s="95">
        <v>0</v>
      </c>
      <c r="L35" s="75" t="s">
        <v>198</v>
      </c>
      <c r="M35" s="90">
        <v>7.77</v>
      </c>
      <c r="N35" s="75" t="s">
        <v>38</v>
      </c>
      <c r="O35" s="90">
        <v>4.94</v>
      </c>
      <c r="P35" s="75" t="s">
        <v>38</v>
      </c>
      <c r="Q35" s="95">
        <v>0</v>
      </c>
      <c r="R35" s="75" t="s">
        <v>38</v>
      </c>
      <c r="S35" s="95">
        <v>0</v>
      </c>
      <c r="T35" s="75" t="s">
        <v>198</v>
      </c>
      <c r="V35" s="92">
        <f t="shared" si="0"/>
        <v>2.075039333464976</v>
      </c>
    </row>
    <row r="36" spans="2:22" ht="12">
      <c r="B36" s="74" t="s">
        <v>19</v>
      </c>
      <c r="C36" s="94">
        <v>5521.1</v>
      </c>
      <c r="D36" s="76" t="s">
        <v>38</v>
      </c>
      <c r="E36" s="94">
        <v>5178</v>
      </c>
      <c r="F36" s="76" t="s">
        <v>38</v>
      </c>
      <c r="G36" s="94">
        <v>4347.1</v>
      </c>
      <c r="H36" s="76" t="s">
        <v>38</v>
      </c>
      <c r="I36" s="94">
        <v>4264.7</v>
      </c>
      <c r="J36" s="76" t="s">
        <v>38</v>
      </c>
      <c r="K36" s="94">
        <v>0</v>
      </c>
      <c r="L36" s="76" t="s">
        <v>38</v>
      </c>
      <c r="M36" s="94">
        <v>399.9</v>
      </c>
      <c r="N36" s="76" t="s">
        <v>38</v>
      </c>
      <c r="O36" s="94">
        <v>20.2</v>
      </c>
      <c r="P36" s="76" t="s">
        <v>38</v>
      </c>
      <c r="Q36" s="94">
        <v>0</v>
      </c>
      <c r="R36" s="76" t="s">
        <v>38</v>
      </c>
      <c r="S36" s="94">
        <v>0</v>
      </c>
      <c r="T36" s="76" t="s">
        <v>198</v>
      </c>
      <c r="V36" s="169">
        <f t="shared" si="0"/>
        <v>33.956564389041404</v>
      </c>
    </row>
    <row r="37" spans="2:22" ht="12">
      <c r="B37" s="74" t="s">
        <v>20</v>
      </c>
      <c r="C37" s="90">
        <v>2368.73</v>
      </c>
      <c r="D37" s="75" t="s">
        <v>38</v>
      </c>
      <c r="E37" s="90">
        <v>2905.05</v>
      </c>
      <c r="F37" s="75" t="s">
        <v>38</v>
      </c>
      <c r="G37" s="90">
        <v>432.99</v>
      </c>
      <c r="H37" s="75" t="s">
        <v>38</v>
      </c>
      <c r="I37" s="90">
        <v>291.19</v>
      </c>
      <c r="J37" s="75" t="s">
        <v>38</v>
      </c>
      <c r="K37" s="90">
        <v>110.31</v>
      </c>
      <c r="L37" s="75" t="s">
        <v>38</v>
      </c>
      <c r="M37" s="95">
        <v>51.3</v>
      </c>
      <c r="N37" s="75" t="s">
        <v>38</v>
      </c>
      <c r="O37" s="90">
        <v>83.13</v>
      </c>
      <c r="P37" s="75" t="s">
        <v>38</v>
      </c>
      <c r="Q37" s="90">
        <v>452.17</v>
      </c>
      <c r="R37" s="75" t="s">
        <v>38</v>
      </c>
      <c r="S37" s="90">
        <v>15.49</v>
      </c>
      <c r="T37" s="75" t="s">
        <v>38</v>
      </c>
      <c r="V37" s="92">
        <f t="shared" si="0"/>
        <v>2.318524628800377</v>
      </c>
    </row>
    <row r="38" spans="2:22" ht="12">
      <c r="B38" s="74" t="s">
        <v>21</v>
      </c>
      <c r="C38" s="93">
        <v>1450.87</v>
      </c>
      <c r="D38" s="76" t="s">
        <v>38</v>
      </c>
      <c r="E38" s="93">
        <v>2240.99</v>
      </c>
      <c r="F38" s="76" t="s">
        <v>38</v>
      </c>
      <c r="G38" s="94">
        <v>612.5</v>
      </c>
      <c r="H38" s="76" t="s">
        <v>38</v>
      </c>
      <c r="I38" s="93">
        <v>543.38</v>
      </c>
      <c r="J38" s="76" t="s">
        <v>38</v>
      </c>
      <c r="K38" s="94">
        <v>0</v>
      </c>
      <c r="L38" s="76" t="s">
        <v>38</v>
      </c>
      <c r="M38" s="93">
        <v>4.45</v>
      </c>
      <c r="N38" s="76" t="s">
        <v>38</v>
      </c>
      <c r="O38" s="93">
        <v>54.36</v>
      </c>
      <c r="P38" s="76" t="s">
        <v>38</v>
      </c>
      <c r="Q38" s="94">
        <v>0</v>
      </c>
      <c r="R38" s="76" t="s">
        <v>38</v>
      </c>
      <c r="S38" s="93">
        <v>42.21</v>
      </c>
      <c r="T38" s="76" t="s">
        <v>38</v>
      </c>
      <c r="V38" s="169">
        <f t="shared" si="0"/>
        <v>4.326521902529444</v>
      </c>
    </row>
    <row r="39" spans="2:22" ht="12">
      <c r="B39" s="74" t="s">
        <v>22</v>
      </c>
      <c r="C39" s="90">
        <v>92.96</v>
      </c>
      <c r="D39" s="75" t="s">
        <v>38</v>
      </c>
      <c r="E39" s="90">
        <v>146.74</v>
      </c>
      <c r="F39" s="75" t="s">
        <v>38</v>
      </c>
      <c r="G39" s="90">
        <v>52.29</v>
      </c>
      <c r="H39" s="75" t="s">
        <v>38</v>
      </c>
      <c r="I39" s="90">
        <v>48.84</v>
      </c>
      <c r="J39" s="75" t="s">
        <v>38</v>
      </c>
      <c r="K39" s="90">
        <v>1.73</v>
      </c>
      <c r="L39" s="75" t="s">
        <v>38</v>
      </c>
      <c r="M39" s="90">
        <v>1.61</v>
      </c>
      <c r="N39" s="75" t="s">
        <v>38</v>
      </c>
      <c r="O39" s="90">
        <v>1.69</v>
      </c>
      <c r="P39" s="75" t="s">
        <v>38</v>
      </c>
      <c r="Q39" s="95">
        <v>0</v>
      </c>
      <c r="R39" s="75" t="s">
        <v>198</v>
      </c>
      <c r="S39" s="90">
        <v>0.16</v>
      </c>
      <c r="T39" s="75" t="s">
        <v>38</v>
      </c>
      <c r="V39" s="92">
        <f t="shared" si="0"/>
        <v>0.3888757954277634</v>
      </c>
    </row>
    <row r="40" spans="2:22" ht="12">
      <c r="B40" s="74" t="s">
        <v>23</v>
      </c>
      <c r="C40" s="94">
        <v>134.8</v>
      </c>
      <c r="D40" s="76" t="s">
        <v>38</v>
      </c>
      <c r="E40" s="93">
        <v>81.27</v>
      </c>
      <c r="F40" s="76" t="s">
        <v>38</v>
      </c>
      <c r="G40" s="93">
        <v>32.12</v>
      </c>
      <c r="H40" s="76" t="s">
        <v>38</v>
      </c>
      <c r="I40" s="93">
        <v>31.07</v>
      </c>
      <c r="J40" s="76" t="s">
        <v>38</v>
      </c>
      <c r="K40" s="94">
        <v>0</v>
      </c>
      <c r="L40" s="76" t="s">
        <v>38</v>
      </c>
      <c r="M40" s="93">
        <v>0.52</v>
      </c>
      <c r="N40" s="76" t="s">
        <v>38</v>
      </c>
      <c r="O40" s="93">
        <v>0.14</v>
      </c>
      <c r="P40" s="76" t="s">
        <v>38</v>
      </c>
      <c r="Q40" s="94">
        <v>0</v>
      </c>
      <c r="R40" s="76" t="s">
        <v>38</v>
      </c>
      <c r="S40" s="93">
        <v>0.29</v>
      </c>
      <c r="T40" s="76" t="s">
        <v>38</v>
      </c>
      <c r="V40" s="92">
        <f t="shared" si="0"/>
        <v>0.2473867928734768</v>
      </c>
    </row>
    <row r="41" spans="2:22" ht="12">
      <c r="B41" s="74" t="s">
        <v>24</v>
      </c>
      <c r="C41" s="90">
        <v>304.27</v>
      </c>
      <c r="D41" s="75" t="s">
        <v>38</v>
      </c>
      <c r="E41" s="90">
        <v>11.19</v>
      </c>
      <c r="F41" s="75" t="s">
        <v>38</v>
      </c>
      <c r="G41" s="90">
        <v>7.33</v>
      </c>
      <c r="H41" s="75" t="s">
        <v>38</v>
      </c>
      <c r="I41" s="90">
        <v>7.01</v>
      </c>
      <c r="J41" s="75" t="s">
        <v>38</v>
      </c>
      <c r="K41" s="95">
        <v>0</v>
      </c>
      <c r="L41" s="75" t="s">
        <v>38</v>
      </c>
      <c r="M41" s="90">
        <v>3.86</v>
      </c>
      <c r="N41" s="75" t="s">
        <v>38</v>
      </c>
      <c r="O41" s="95">
        <v>0</v>
      </c>
      <c r="P41" s="75" t="s">
        <v>38</v>
      </c>
      <c r="Q41" s="95">
        <v>0</v>
      </c>
      <c r="R41" s="75" t="s">
        <v>38</v>
      </c>
      <c r="S41" s="95">
        <v>0</v>
      </c>
      <c r="T41" s="75" t="s">
        <v>38</v>
      </c>
      <c r="V41" s="92">
        <f t="shared" si="0"/>
        <v>0.055815301514099525</v>
      </c>
    </row>
    <row r="42" spans="2:22" ht="12">
      <c r="B42" s="74" t="s">
        <v>25</v>
      </c>
      <c r="C42" s="93">
        <v>399.53</v>
      </c>
      <c r="D42" s="76" t="s">
        <v>38</v>
      </c>
      <c r="E42" s="93">
        <v>34.85</v>
      </c>
      <c r="F42" s="76" t="s">
        <v>38</v>
      </c>
      <c r="G42" s="93">
        <v>33.32</v>
      </c>
      <c r="H42" s="76" t="s">
        <v>38</v>
      </c>
      <c r="I42" s="93">
        <v>31.54</v>
      </c>
      <c r="J42" s="76" t="s">
        <v>38</v>
      </c>
      <c r="K42" s="94">
        <v>0</v>
      </c>
      <c r="L42" s="76" t="s">
        <v>38</v>
      </c>
      <c r="M42" s="93">
        <v>0.92</v>
      </c>
      <c r="N42" s="76" t="s">
        <v>38</v>
      </c>
      <c r="O42" s="94">
        <v>0</v>
      </c>
      <c r="P42" s="76" t="s">
        <v>38</v>
      </c>
      <c r="Q42" s="94">
        <v>0</v>
      </c>
      <c r="R42" s="76" t="s">
        <v>38</v>
      </c>
      <c r="S42" s="94">
        <v>0</v>
      </c>
      <c r="T42" s="76" t="s">
        <v>38</v>
      </c>
      <c r="V42" s="92">
        <f t="shared" si="0"/>
        <v>0.2511290456140798</v>
      </c>
    </row>
    <row r="43" spans="2:20" ht="12">
      <c r="B43" s="74" t="s">
        <v>27</v>
      </c>
      <c r="C43" s="90">
        <v>5.77</v>
      </c>
      <c r="D43" s="75" t="s">
        <v>38</v>
      </c>
      <c r="E43" s="75" t="s">
        <v>36</v>
      </c>
      <c r="F43" s="75" t="s">
        <v>38</v>
      </c>
      <c r="G43" s="75" t="s">
        <v>36</v>
      </c>
      <c r="H43" s="75" t="s">
        <v>38</v>
      </c>
      <c r="I43" s="95">
        <v>0</v>
      </c>
      <c r="J43" s="75" t="s">
        <v>38</v>
      </c>
      <c r="K43" s="95">
        <v>0</v>
      </c>
      <c r="L43" s="75" t="s">
        <v>38</v>
      </c>
      <c r="M43" s="75" t="s">
        <v>36</v>
      </c>
      <c r="N43" s="75" t="s">
        <v>38</v>
      </c>
      <c r="O43" s="95">
        <v>0</v>
      </c>
      <c r="P43" s="75" t="s">
        <v>38</v>
      </c>
      <c r="Q43" s="95">
        <v>0</v>
      </c>
      <c r="R43" s="75" t="s">
        <v>38</v>
      </c>
      <c r="S43" s="95">
        <v>0</v>
      </c>
      <c r="T43" s="75" t="s">
        <v>38</v>
      </c>
    </row>
    <row r="44" spans="2:20" ht="12">
      <c r="B44" s="74" t="s">
        <v>28</v>
      </c>
      <c r="C44" s="76" t="s">
        <v>36</v>
      </c>
      <c r="D44" s="76" t="s">
        <v>38</v>
      </c>
      <c r="E44" s="76" t="s">
        <v>36</v>
      </c>
      <c r="F44" s="76" t="s">
        <v>38</v>
      </c>
      <c r="G44" s="76" t="s">
        <v>36</v>
      </c>
      <c r="H44" s="76" t="s">
        <v>38</v>
      </c>
      <c r="I44" s="76" t="s">
        <v>36</v>
      </c>
      <c r="J44" s="76" t="s">
        <v>38</v>
      </c>
      <c r="K44" s="94">
        <v>0</v>
      </c>
      <c r="L44" s="76" t="s">
        <v>38</v>
      </c>
      <c r="M44" s="76" t="s">
        <v>36</v>
      </c>
      <c r="N44" s="76" t="s">
        <v>38</v>
      </c>
      <c r="O44" s="94">
        <v>0</v>
      </c>
      <c r="P44" s="76" t="s">
        <v>38</v>
      </c>
      <c r="Q44" s="94">
        <v>0</v>
      </c>
      <c r="R44" s="76" t="s">
        <v>38</v>
      </c>
      <c r="S44" s="94">
        <v>0</v>
      </c>
      <c r="T44" s="76" t="s">
        <v>38</v>
      </c>
    </row>
    <row r="45" spans="2:20" ht="12">
      <c r="B45" s="74" t="s">
        <v>29</v>
      </c>
      <c r="C45" s="75" t="s">
        <v>36</v>
      </c>
      <c r="D45" s="75" t="s">
        <v>38</v>
      </c>
      <c r="E45" s="75" t="s">
        <v>36</v>
      </c>
      <c r="F45" s="75" t="s">
        <v>38</v>
      </c>
      <c r="G45" s="75" t="s">
        <v>36</v>
      </c>
      <c r="H45" s="75" t="s">
        <v>38</v>
      </c>
      <c r="I45" s="75" t="s">
        <v>36</v>
      </c>
      <c r="J45" s="75" t="s">
        <v>38</v>
      </c>
      <c r="K45" s="75" t="s">
        <v>36</v>
      </c>
      <c r="L45" s="75" t="s">
        <v>38</v>
      </c>
      <c r="M45" s="75" t="s">
        <v>36</v>
      </c>
      <c r="N45" s="75" t="s">
        <v>38</v>
      </c>
      <c r="O45" s="95">
        <v>0</v>
      </c>
      <c r="P45" s="75" t="s">
        <v>198</v>
      </c>
      <c r="Q45" s="95">
        <v>0</v>
      </c>
      <c r="R45" s="75" t="s">
        <v>38</v>
      </c>
      <c r="S45" s="75" t="s">
        <v>36</v>
      </c>
      <c r="T45" s="75" t="s">
        <v>38</v>
      </c>
    </row>
    <row r="46" spans="2:20" ht="12">
      <c r="B46" s="74" t="s">
        <v>26</v>
      </c>
      <c r="C46" s="76" t="s">
        <v>36</v>
      </c>
      <c r="D46" s="76" t="s">
        <v>38</v>
      </c>
      <c r="E46" s="76" t="s">
        <v>36</v>
      </c>
      <c r="F46" s="76" t="s">
        <v>38</v>
      </c>
      <c r="G46" s="76" t="s">
        <v>36</v>
      </c>
      <c r="H46" s="76" t="s">
        <v>38</v>
      </c>
      <c r="I46" s="76" t="s">
        <v>36</v>
      </c>
      <c r="J46" s="76" t="s">
        <v>38</v>
      </c>
      <c r="K46" s="76" t="s">
        <v>36</v>
      </c>
      <c r="L46" s="76" t="s">
        <v>38</v>
      </c>
      <c r="M46" s="76" t="s">
        <v>36</v>
      </c>
      <c r="N46" s="76" t="s">
        <v>38</v>
      </c>
      <c r="O46" s="76" t="s">
        <v>36</v>
      </c>
      <c r="P46" s="76" t="s">
        <v>38</v>
      </c>
      <c r="Q46" s="76" t="s">
        <v>36</v>
      </c>
      <c r="R46" s="76" t="s">
        <v>38</v>
      </c>
      <c r="S46" s="76" t="s">
        <v>36</v>
      </c>
      <c r="T46" s="76" t="s">
        <v>38</v>
      </c>
    </row>
    <row r="47" spans="2:20" ht="12">
      <c r="B47" s="74" t="s">
        <v>34</v>
      </c>
      <c r="C47" s="90">
        <v>242.25</v>
      </c>
      <c r="D47" s="75" t="s">
        <v>201</v>
      </c>
      <c r="E47" s="90">
        <v>711.57</v>
      </c>
      <c r="F47" s="75" t="s">
        <v>201</v>
      </c>
      <c r="G47" s="90">
        <v>271.38</v>
      </c>
      <c r="H47" s="75" t="s">
        <v>201</v>
      </c>
      <c r="I47" s="95">
        <v>211.1</v>
      </c>
      <c r="J47" s="75" t="s">
        <v>201</v>
      </c>
      <c r="K47" s="95">
        <v>5.8</v>
      </c>
      <c r="L47" s="75" t="s">
        <v>201</v>
      </c>
      <c r="M47" s="90">
        <v>15.23</v>
      </c>
      <c r="N47" s="75" t="s">
        <v>201</v>
      </c>
      <c r="O47" s="95">
        <v>17.8</v>
      </c>
      <c r="P47" s="75" t="s">
        <v>201</v>
      </c>
      <c r="Q47" s="90">
        <v>0.68</v>
      </c>
      <c r="R47" s="75" t="s">
        <v>201</v>
      </c>
      <c r="S47" s="90">
        <v>6.09</v>
      </c>
      <c r="T47" s="75" t="s">
        <v>201</v>
      </c>
    </row>
    <row r="48" spans="2:20" ht="12">
      <c r="B48" s="74" t="s">
        <v>30</v>
      </c>
      <c r="C48" s="94">
        <v>41.3</v>
      </c>
      <c r="D48" s="76" t="s">
        <v>200</v>
      </c>
      <c r="E48" s="93">
        <v>29.44</v>
      </c>
      <c r="F48" s="76" t="s">
        <v>200</v>
      </c>
      <c r="G48" s="93">
        <v>1.98</v>
      </c>
      <c r="H48" s="76" t="s">
        <v>200</v>
      </c>
      <c r="I48" s="93">
        <v>1.57</v>
      </c>
      <c r="J48" s="76" t="s">
        <v>200</v>
      </c>
      <c r="K48" s="94">
        <v>0</v>
      </c>
      <c r="L48" s="76" t="s">
        <v>198</v>
      </c>
      <c r="M48" s="94">
        <v>0</v>
      </c>
      <c r="N48" s="76" t="s">
        <v>198</v>
      </c>
      <c r="O48" s="94">
        <v>0</v>
      </c>
      <c r="P48" s="76" t="s">
        <v>198</v>
      </c>
      <c r="Q48" s="94">
        <v>2.9</v>
      </c>
      <c r="R48" s="76" t="s">
        <v>200</v>
      </c>
      <c r="S48" s="93">
        <v>2.34</v>
      </c>
      <c r="T48" s="76" t="s">
        <v>200</v>
      </c>
    </row>
    <row r="49" spans="2:20" ht="12">
      <c r="B49" s="74" t="s">
        <v>31</v>
      </c>
      <c r="C49" s="90">
        <v>809.11</v>
      </c>
      <c r="D49" s="75" t="s">
        <v>38</v>
      </c>
      <c r="E49" s="90">
        <v>520.15</v>
      </c>
      <c r="F49" s="75" t="s">
        <v>38</v>
      </c>
      <c r="G49" s="90">
        <v>174.86</v>
      </c>
      <c r="H49" s="75" t="s">
        <v>38</v>
      </c>
      <c r="I49" s="90">
        <v>164.53</v>
      </c>
      <c r="J49" s="75" t="s">
        <v>38</v>
      </c>
      <c r="K49" s="90">
        <v>0.76</v>
      </c>
      <c r="L49" s="75" t="s">
        <v>38</v>
      </c>
      <c r="M49" s="90">
        <v>0.38</v>
      </c>
      <c r="N49" s="75" t="s">
        <v>38</v>
      </c>
      <c r="O49" s="90">
        <v>6.97</v>
      </c>
      <c r="P49" s="75" t="s">
        <v>38</v>
      </c>
      <c r="Q49" s="95">
        <v>0</v>
      </c>
      <c r="R49" s="75" t="s">
        <v>198</v>
      </c>
      <c r="S49" s="90">
        <v>50.92</v>
      </c>
      <c r="T49" s="75" t="s">
        <v>38</v>
      </c>
    </row>
    <row r="50" spans="2:20" ht="12">
      <c r="B50" s="74" t="s">
        <v>32</v>
      </c>
      <c r="C50" s="93">
        <v>1364.11</v>
      </c>
      <c r="D50" s="76" t="s">
        <v>38</v>
      </c>
      <c r="E50" s="94">
        <v>636.6</v>
      </c>
      <c r="F50" s="76" t="s">
        <v>38</v>
      </c>
      <c r="G50" s="94">
        <v>123.9</v>
      </c>
      <c r="H50" s="76" t="s">
        <v>38</v>
      </c>
      <c r="I50" s="94">
        <v>103.6</v>
      </c>
      <c r="J50" s="76" t="s">
        <v>38</v>
      </c>
      <c r="K50" s="94">
        <v>50.4</v>
      </c>
      <c r="L50" s="76" t="s">
        <v>38</v>
      </c>
      <c r="M50" s="93">
        <v>2.74</v>
      </c>
      <c r="N50" s="76" t="s">
        <v>38</v>
      </c>
      <c r="O50" s="94">
        <v>17.6</v>
      </c>
      <c r="P50" s="76" t="s">
        <v>38</v>
      </c>
      <c r="Q50" s="94">
        <v>55.1</v>
      </c>
      <c r="R50" s="76" t="s">
        <v>38</v>
      </c>
      <c r="S50" s="94">
        <v>19.3</v>
      </c>
      <c r="T50" s="76" t="s">
        <v>38</v>
      </c>
    </row>
    <row r="51" spans="2:20" ht="12">
      <c r="B51" s="74" t="s">
        <v>33</v>
      </c>
      <c r="C51" s="90">
        <v>848.69</v>
      </c>
      <c r="D51" s="75" t="s">
        <v>38</v>
      </c>
      <c r="E51" s="90">
        <v>1676.45</v>
      </c>
      <c r="F51" s="75" t="s">
        <v>38</v>
      </c>
      <c r="G51" s="90">
        <v>556.79</v>
      </c>
      <c r="H51" s="75" t="s">
        <v>38</v>
      </c>
      <c r="I51" s="90">
        <v>486.21</v>
      </c>
      <c r="J51" s="75" t="s">
        <v>38</v>
      </c>
      <c r="K51" s="95">
        <v>0</v>
      </c>
      <c r="L51" s="75" t="s">
        <v>38</v>
      </c>
      <c r="M51" s="90">
        <v>169.37</v>
      </c>
      <c r="N51" s="75" t="s">
        <v>38</v>
      </c>
      <c r="O51" s="90">
        <v>21.17</v>
      </c>
      <c r="P51" s="75" t="s">
        <v>38</v>
      </c>
      <c r="Q51" s="95">
        <v>0</v>
      </c>
      <c r="R51" s="75" t="s">
        <v>38</v>
      </c>
      <c r="S51" s="90">
        <v>30.63</v>
      </c>
      <c r="T51" s="75" t="s">
        <v>38</v>
      </c>
    </row>
    <row r="52" spans="2:20" ht="12">
      <c r="B52" s="74" t="s">
        <v>202</v>
      </c>
      <c r="C52" s="94">
        <v>32253</v>
      </c>
      <c r="D52" s="76" t="s">
        <v>38</v>
      </c>
      <c r="E52" s="94">
        <v>26108</v>
      </c>
      <c r="F52" s="76" t="s">
        <v>38</v>
      </c>
      <c r="G52" s="94">
        <v>5586</v>
      </c>
      <c r="H52" s="76" t="s">
        <v>38</v>
      </c>
      <c r="I52" s="94">
        <v>4818</v>
      </c>
      <c r="J52" s="76" t="s">
        <v>38</v>
      </c>
      <c r="K52" s="94">
        <v>1488</v>
      </c>
      <c r="L52" s="76" t="s">
        <v>38</v>
      </c>
      <c r="M52" s="94">
        <v>11</v>
      </c>
      <c r="N52" s="76" t="s">
        <v>38</v>
      </c>
      <c r="O52" s="94">
        <v>1609</v>
      </c>
      <c r="P52" s="76" t="s">
        <v>38</v>
      </c>
      <c r="Q52" s="94">
        <v>4711</v>
      </c>
      <c r="R52" s="76" t="s">
        <v>38</v>
      </c>
      <c r="S52" s="94">
        <v>2100</v>
      </c>
      <c r="T52" s="76" t="s">
        <v>38</v>
      </c>
    </row>
    <row r="53" spans="2:20" ht="12">
      <c r="B53" s="74" t="s">
        <v>203</v>
      </c>
      <c r="C53" s="90">
        <v>177.14</v>
      </c>
      <c r="D53" s="75" t="s">
        <v>38</v>
      </c>
      <c r="E53" s="90">
        <v>97.53</v>
      </c>
      <c r="F53" s="75" t="s">
        <v>38</v>
      </c>
      <c r="G53" s="90">
        <v>47.25</v>
      </c>
      <c r="H53" s="75" t="s">
        <v>38</v>
      </c>
      <c r="I53" s="90">
        <v>40.03</v>
      </c>
      <c r="J53" s="75" t="s">
        <v>38</v>
      </c>
      <c r="K53" s="95">
        <v>0</v>
      </c>
      <c r="L53" s="75" t="s">
        <v>38</v>
      </c>
      <c r="M53" s="90">
        <v>8.45</v>
      </c>
      <c r="N53" s="75" t="s">
        <v>38</v>
      </c>
      <c r="O53" s="90">
        <v>3.27</v>
      </c>
      <c r="P53" s="75" t="s">
        <v>38</v>
      </c>
      <c r="Q53" s="95">
        <v>0</v>
      </c>
      <c r="R53" s="75" t="s">
        <v>38</v>
      </c>
      <c r="S53" s="90">
        <v>7.05</v>
      </c>
      <c r="T53" s="75" t="s">
        <v>38</v>
      </c>
    </row>
    <row r="54" spans="2:20" ht="12">
      <c r="B54" s="69"/>
      <c r="C54" s="69"/>
      <c r="D54" s="69"/>
      <c r="E54" s="69"/>
      <c r="F54" s="69"/>
      <c r="G54" s="69"/>
      <c r="H54" s="69"/>
      <c r="I54" s="69"/>
      <c r="J54" s="69"/>
      <c r="K54" s="69"/>
      <c r="L54" s="69"/>
      <c r="M54" s="69"/>
      <c r="N54" s="69"/>
      <c r="O54" s="69"/>
      <c r="P54" s="69"/>
      <c r="Q54" s="69"/>
      <c r="R54" s="69"/>
      <c r="S54" s="69"/>
      <c r="T54" s="69"/>
    </row>
    <row r="55" spans="2:20" ht="12">
      <c r="B55" s="70" t="s">
        <v>174</v>
      </c>
      <c r="C55" s="69"/>
      <c r="D55" s="69"/>
      <c r="E55" s="69"/>
      <c r="F55" s="69"/>
      <c r="G55" s="69"/>
      <c r="H55" s="69"/>
      <c r="I55" s="69"/>
      <c r="J55" s="69"/>
      <c r="K55" s="69"/>
      <c r="L55" s="69"/>
      <c r="M55" s="69"/>
      <c r="N55" s="69"/>
      <c r="O55" s="69"/>
      <c r="P55" s="69"/>
      <c r="Q55" s="69"/>
      <c r="R55" s="69"/>
      <c r="S55" s="69"/>
      <c r="T55" s="69"/>
    </row>
    <row r="56" spans="2:20" ht="12">
      <c r="B56" s="70" t="s">
        <v>36</v>
      </c>
      <c r="C56" s="68" t="s">
        <v>40</v>
      </c>
      <c r="D56" s="69"/>
      <c r="E56" s="69"/>
      <c r="F56" s="69"/>
      <c r="G56" s="69"/>
      <c r="H56" s="69"/>
      <c r="I56" s="69"/>
      <c r="J56" s="69"/>
      <c r="K56" s="69"/>
      <c r="L56" s="69"/>
      <c r="M56" s="69"/>
      <c r="N56" s="69"/>
      <c r="O56" s="69"/>
      <c r="P56" s="69"/>
      <c r="Q56" s="69"/>
      <c r="R56" s="69"/>
      <c r="S56" s="69"/>
      <c r="T56" s="69"/>
    </row>
    <row r="57" spans="2:20" ht="12">
      <c r="B57" s="70" t="s">
        <v>175</v>
      </c>
      <c r="C57" s="69"/>
      <c r="D57" s="69"/>
      <c r="E57" s="69"/>
      <c r="F57" s="69"/>
      <c r="G57" s="69"/>
      <c r="H57" s="69"/>
      <c r="I57" s="69"/>
      <c r="J57" s="69"/>
      <c r="K57" s="69"/>
      <c r="L57" s="69"/>
      <c r="M57" s="69"/>
      <c r="N57" s="69"/>
      <c r="O57" s="69"/>
      <c r="P57" s="69"/>
      <c r="Q57" s="69"/>
      <c r="R57" s="69"/>
      <c r="S57" s="69"/>
      <c r="T57" s="69"/>
    </row>
    <row r="58" spans="2:20" ht="12">
      <c r="B58" s="70" t="s">
        <v>201</v>
      </c>
      <c r="C58" s="68" t="s">
        <v>204</v>
      </c>
      <c r="D58" s="69"/>
      <c r="E58" s="69"/>
      <c r="F58" s="69"/>
      <c r="G58" s="69"/>
      <c r="H58" s="69"/>
      <c r="I58" s="69"/>
      <c r="J58" s="69"/>
      <c r="K58" s="69"/>
      <c r="L58" s="69"/>
      <c r="M58" s="69"/>
      <c r="N58" s="69"/>
      <c r="O58" s="69"/>
      <c r="P58" s="69"/>
      <c r="Q58" s="69"/>
      <c r="R58" s="69"/>
      <c r="S58" s="69"/>
      <c r="T58" s="69"/>
    </row>
    <row r="59" spans="2:20" ht="12">
      <c r="B59" s="70" t="s">
        <v>236</v>
      </c>
      <c r="C59" s="68" t="s">
        <v>237</v>
      </c>
      <c r="D59" s="69"/>
      <c r="E59" s="69"/>
      <c r="F59" s="69"/>
      <c r="G59" s="69"/>
      <c r="H59" s="69"/>
      <c r="I59" s="69"/>
      <c r="J59" s="69"/>
      <c r="K59" s="69"/>
      <c r="L59" s="69"/>
      <c r="M59" s="69"/>
      <c r="N59" s="69"/>
      <c r="O59" s="69"/>
      <c r="P59" s="69"/>
      <c r="Q59" s="69"/>
      <c r="R59" s="69"/>
      <c r="S59" s="69"/>
      <c r="T59" s="69"/>
    </row>
    <row r="60" spans="2:20" ht="12">
      <c r="B60" s="70" t="s">
        <v>198</v>
      </c>
      <c r="C60" s="68" t="s">
        <v>205</v>
      </c>
      <c r="D60" s="69"/>
      <c r="E60" s="69"/>
      <c r="F60" s="69"/>
      <c r="G60" s="69"/>
      <c r="H60" s="69"/>
      <c r="I60" s="69"/>
      <c r="J60" s="69"/>
      <c r="K60" s="69"/>
      <c r="L60" s="69"/>
      <c r="M60" s="69"/>
      <c r="N60" s="69"/>
      <c r="O60" s="69"/>
      <c r="P60" s="69"/>
      <c r="Q60" s="69"/>
      <c r="R60" s="69"/>
      <c r="S60" s="69"/>
      <c r="T60" s="69"/>
    </row>
    <row r="61" spans="2:20" ht="12">
      <c r="B61" s="70" t="s">
        <v>200</v>
      </c>
      <c r="C61" s="68" t="s">
        <v>206</v>
      </c>
      <c r="D61" s="69"/>
      <c r="E61" s="69"/>
      <c r="F61" s="69"/>
      <c r="G61" s="69"/>
      <c r="H61" s="69"/>
      <c r="I61" s="69"/>
      <c r="J61" s="69"/>
      <c r="K61" s="69"/>
      <c r="L61" s="69"/>
      <c r="M61" s="69"/>
      <c r="N61" s="69"/>
      <c r="O61" s="69"/>
      <c r="P61" s="69"/>
      <c r="Q61" s="69"/>
      <c r="R61" s="69"/>
      <c r="S61" s="69"/>
      <c r="T61" s="69"/>
    </row>
    <row r="62" spans="2:20" ht="12">
      <c r="B62" s="70" t="s">
        <v>199</v>
      </c>
      <c r="C62" s="68" t="s">
        <v>207</v>
      </c>
      <c r="D62" s="69"/>
      <c r="E62" s="69"/>
      <c r="F62" s="69"/>
      <c r="G62" s="69"/>
      <c r="H62" s="69"/>
      <c r="I62" s="69"/>
      <c r="J62" s="69"/>
      <c r="K62" s="69"/>
      <c r="L62" s="69"/>
      <c r="M62" s="69"/>
      <c r="N62" s="69"/>
      <c r="O62" s="69"/>
      <c r="P62" s="69"/>
      <c r="Q62" s="69"/>
      <c r="R62" s="69"/>
      <c r="S62" s="69"/>
      <c r="T62" s="69"/>
    </row>
    <row r="63" spans="2:18" ht="12">
      <c r="B63" s="69"/>
      <c r="C63" s="69"/>
      <c r="D63" s="69"/>
      <c r="E63" s="69"/>
      <c r="F63" s="69"/>
      <c r="G63" s="69"/>
      <c r="H63" s="69"/>
      <c r="I63" s="69"/>
      <c r="J63" s="69"/>
      <c r="K63" s="69"/>
      <c r="L63" s="69"/>
      <c r="M63" s="69"/>
      <c r="N63" s="69"/>
      <c r="O63" s="69"/>
      <c r="P63" s="69"/>
      <c r="Q63" s="69"/>
      <c r="R63" s="69"/>
    </row>
  </sheetData>
  <mergeCells count="9">
    <mergeCell ref="S13:T13"/>
    <mergeCell ref="O13:P13"/>
    <mergeCell ref="Q13:R13"/>
    <mergeCell ref="C13:D13"/>
    <mergeCell ref="E13:F13"/>
    <mergeCell ref="G13:H13"/>
    <mergeCell ref="I13:J13"/>
    <mergeCell ref="K13:L13"/>
    <mergeCell ref="M13:N1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039CD-F0C3-44FC-9BDD-7EB1975E150B}">
  <sheetPr>
    <tabColor theme="4"/>
  </sheetPr>
  <dimension ref="B3:Y53"/>
  <sheetViews>
    <sheetView workbookViewId="0" topLeftCell="A1">
      <selection activeCell="E16" sqref="E16"/>
    </sheetView>
  </sheetViews>
  <sheetFormatPr defaultColWidth="9.140625" defaultRowHeight="12"/>
  <cols>
    <col min="1" max="17" width="9.140625" style="87" customWidth="1"/>
    <col min="18" max="18" width="10.421875" style="87" bestFit="1" customWidth="1"/>
    <col min="19" max="23" width="11.421875" style="87" bestFit="1" customWidth="1"/>
    <col min="24" max="24" width="9.140625" style="87" customWidth="1"/>
    <col min="25" max="25" width="11.57421875" style="87" bestFit="1" customWidth="1"/>
    <col min="26" max="16384" width="9.140625" style="87" customWidth="1"/>
  </cols>
  <sheetData>
    <row r="3" ht="12">
      <c r="B3" s="88" t="s">
        <v>243</v>
      </c>
    </row>
    <row r="6" spans="2:16" ht="12">
      <c r="B6" s="68" t="s">
        <v>244</v>
      </c>
      <c r="C6" s="69"/>
      <c r="D6" s="69"/>
      <c r="E6" s="69"/>
      <c r="F6" s="69"/>
      <c r="G6" s="69"/>
      <c r="H6" s="69"/>
      <c r="I6" s="69"/>
      <c r="J6" s="69"/>
      <c r="K6" s="69"/>
      <c r="L6" s="69"/>
      <c r="M6" s="69"/>
      <c r="N6" s="69"/>
      <c r="O6" s="69"/>
      <c r="P6" s="69"/>
    </row>
    <row r="7" spans="2:16" ht="12">
      <c r="B7" s="68" t="s">
        <v>157</v>
      </c>
      <c r="C7" s="70" t="s">
        <v>245</v>
      </c>
      <c r="D7" s="69"/>
      <c r="E7" s="69"/>
      <c r="F7" s="69"/>
      <c r="G7" s="69"/>
      <c r="H7" s="69"/>
      <c r="I7" s="69"/>
      <c r="J7" s="69"/>
      <c r="K7" s="69"/>
      <c r="L7" s="69"/>
      <c r="M7" s="69"/>
      <c r="N7" s="69"/>
      <c r="O7" s="69"/>
      <c r="P7" s="69"/>
    </row>
    <row r="8" spans="2:16" ht="12">
      <c r="B8" s="68" t="s">
        <v>159</v>
      </c>
      <c r="C8" s="68" t="s">
        <v>194</v>
      </c>
      <c r="D8" s="69"/>
      <c r="E8" s="69"/>
      <c r="F8" s="69"/>
      <c r="G8" s="69"/>
      <c r="H8" s="69"/>
      <c r="I8" s="69"/>
      <c r="J8" s="69"/>
      <c r="K8" s="69"/>
      <c r="L8" s="69"/>
      <c r="M8" s="69"/>
      <c r="N8" s="69"/>
      <c r="O8" s="69"/>
      <c r="P8" s="69"/>
    </row>
    <row r="9" spans="2:16" ht="12">
      <c r="B9" s="69"/>
      <c r="C9" s="69"/>
      <c r="D9" s="69"/>
      <c r="E9" s="69"/>
      <c r="F9" s="69"/>
      <c r="G9" s="69"/>
      <c r="H9" s="69"/>
      <c r="I9" s="69"/>
      <c r="J9" s="69"/>
      <c r="K9" s="69"/>
      <c r="L9" s="69"/>
      <c r="M9" s="69"/>
      <c r="N9" s="69"/>
      <c r="O9" s="69"/>
      <c r="P9" s="69"/>
    </row>
    <row r="10" spans="2:16" ht="12">
      <c r="B10" s="70" t="s">
        <v>161</v>
      </c>
      <c r="C10" s="69"/>
      <c r="D10" s="68" t="s">
        <v>162</v>
      </c>
      <c r="E10" s="69"/>
      <c r="F10" s="69"/>
      <c r="G10" s="69"/>
      <c r="H10" s="69"/>
      <c r="I10" s="69"/>
      <c r="J10" s="69"/>
      <c r="K10" s="69"/>
      <c r="L10" s="69"/>
      <c r="M10" s="69"/>
      <c r="N10" s="69"/>
      <c r="O10" s="69"/>
      <c r="P10" s="69"/>
    </row>
    <row r="11" spans="2:16" ht="12">
      <c r="B11" s="70" t="s">
        <v>195</v>
      </c>
      <c r="C11" s="69"/>
      <c r="D11" s="68" t="s">
        <v>64</v>
      </c>
      <c r="E11" s="69"/>
      <c r="F11" s="69"/>
      <c r="G11" s="69"/>
      <c r="H11" s="69"/>
      <c r="I11" s="69"/>
      <c r="J11" s="69"/>
      <c r="K11" s="69"/>
      <c r="L11" s="69"/>
      <c r="M11" s="69"/>
      <c r="N11" s="69"/>
      <c r="O11" s="69"/>
      <c r="P11" s="69"/>
    </row>
    <row r="12" spans="2:16" ht="12">
      <c r="B12" s="70" t="s">
        <v>169</v>
      </c>
      <c r="C12" s="69"/>
      <c r="D12" s="68" t="s">
        <v>196</v>
      </c>
      <c r="E12" s="69"/>
      <c r="F12" s="69"/>
      <c r="G12" s="69"/>
      <c r="H12" s="69"/>
      <c r="I12" s="69"/>
      <c r="J12" s="69"/>
      <c r="K12" s="69"/>
      <c r="L12" s="69"/>
      <c r="M12" s="69"/>
      <c r="N12" s="69"/>
      <c r="O12" s="69"/>
      <c r="P12" s="69"/>
    </row>
    <row r="13" spans="2:16" ht="12">
      <c r="B13" s="69"/>
      <c r="C13" s="69"/>
      <c r="D13" s="69"/>
      <c r="E13" s="69"/>
      <c r="F13" s="69"/>
      <c r="G13" s="69"/>
      <c r="H13" s="69"/>
      <c r="I13" s="69"/>
      <c r="J13" s="69"/>
      <c r="K13" s="69"/>
      <c r="L13" s="69"/>
      <c r="M13" s="69"/>
      <c r="N13" s="69"/>
      <c r="O13" s="69"/>
      <c r="P13" s="69"/>
    </row>
    <row r="14" spans="2:18" ht="12">
      <c r="B14" s="71" t="s">
        <v>188</v>
      </c>
      <c r="C14" s="208" t="s">
        <v>63</v>
      </c>
      <c r="D14" s="208" t="s">
        <v>38</v>
      </c>
      <c r="E14" s="208" t="s">
        <v>246</v>
      </c>
      <c r="F14" s="208" t="s">
        <v>38</v>
      </c>
      <c r="G14" s="208" t="s">
        <v>247</v>
      </c>
      <c r="H14" s="208" t="s">
        <v>38</v>
      </c>
      <c r="I14" s="208" t="s">
        <v>248</v>
      </c>
      <c r="J14" s="208" t="s">
        <v>38</v>
      </c>
      <c r="K14" s="208" t="s">
        <v>249</v>
      </c>
      <c r="L14" s="208" t="s">
        <v>38</v>
      </c>
      <c r="M14" s="208" t="s">
        <v>91</v>
      </c>
      <c r="N14" s="208" t="s">
        <v>38</v>
      </c>
      <c r="O14" s="208" t="s">
        <v>250</v>
      </c>
      <c r="P14" s="208" t="s">
        <v>38</v>
      </c>
      <c r="R14" s="87" t="s">
        <v>242</v>
      </c>
    </row>
    <row r="15" spans="2:23" ht="25.5">
      <c r="B15" s="72" t="s">
        <v>172</v>
      </c>
      <c r="C15" s="73" t="s">
        <v>38</v>
      </c>
      <c r="D15" s="73" t="s">
        <v>38</v>
      </c>
      <c r="E15" s="73" t="s">
        <v>38</v>
      </c>
      <c r="F15" s="73" t="s">
        <v>38</v>
      </c>
      <c r="G15" s="73" t="s">
        <v>38</v>
      </c>
      <c r="H15" s="73" t="s">
        <v>38</v>
      </c>
      <c r="I15" s="73" t="s">
        <v>38</v>
      </c>
      <c r="J15" s="73" t="s">
        <v>38</v>
      </c>
      <c r="K15" s="73" t="s">
        <v>38</v>
      </c>
      <c r="L15" s="73" t="s">
        <v>38</v>
      </c>
      <c r="M15" s="73" t="s">
        <v>38</v>
      </c>
      <c r="N15" s="73" t="s">
        <v>38</v>
      </c>
      <c r="O15" s="73" t="s">
        <v>38</v>
      </c>
      <c r="P15" s="73" t="s">
        <v>38</v>
      </c>
      <c r="R15" s="166" t="s">
        <v>253</v>
      </c>
      <c r="S15" s="166" t="s">
        <v>254</v>
      </c>
      <c r="T15" s="166" t="s">
        <v>255</v>
      </c>
      <c r="U15" s="166" t="s">
        <v>91</v>
      </c>
      <c r="V15" s="166" t="s">
        <v>246</v>
      </c>
      <c r="W15" s="166" t="s">
        <v>92</v>
      </c>
    </row>
    <row r="16" spans="2:23" ht="12">
      <c r="B16" s="74" t="s">
        <v>173</v>
      </c>
      <c r="C16" s="90">
        <v>1971.91</v>
      </c>
      <c r="D16" s="75" t="s">
        <v>38</v>
      </c>
      <c r="E16" s="90">
        <v>233.42</v>
      </c>
      <c r="F16" s="75" t="s">
        <v>38</v>
      </c>
      <c r="G16" s="95">
        <v>359.4</v>
      </c>
      <c r="H16" s="75" t="s">
        <v>38</v>
      </c>
      <c r="I16" s="90">
        <v>536.92</v>
      </c>
      <c r="J16" s="75" t="s">
        <v>38</v>
      </c>
      <c r="K16" s="75" t="s">
        <v>36</v>
      </c>
      <c r="L16" s="75" t="s">
        <v>38</v>
      </c>
      <c r="M16" s="95">
        <v>264.8</v>
      </c>
      <c r="N16" s="75" t="s">
        <v>38</v>
      </c>
      <c r="O16" s="75" t="s">
        <v>36</v>
      </c>
      <c r="P16" s="75" t="s">
        <v>38</v>
      </c>
      <c r="R16" s="170">
        <f>+I16/C16*100</f>
        <v>27.228423203898757</v>
      </c>
      <c r="S16" s="170">
        <f>+SUM(K17:K43)/C16*100</f>
        <v>21.081590944819993</v>
      </c>
      <c r="T16" s="170">
        <f>+G16/C16*100</f>
        <v>18.225983944500506</v>
      </c>
      <c r="U16" s="170">
        <f>+M16/C16*100</f>
        <v>13.42860475376665</v>
      </c>
      <c r="V16" s="170">
        <f>+E16/C16*100</f>
        <v>11.83725423574098</v>
      </c>
      <c r="W16" s="170">
        <f>+SUM(O17:O43)/C16*100</f>
        <v>4.109213909356918</v>
      </c>
    </row>
    <row r="17" spans="2:25" ht="12">
      <c r="B17" s="74" t="s">
        <v>0</v>
      </c>
      <c r="C17" s="93">
        <v>65.95</v>
      </c>
      <c r="D17" s="76" t="s">
        <v>38</v>
      </c>
      <c r="E17" s="93">
        <v>9.97</v>
      </c>
      <c r="F17" s="76" t="s">
        <v>38</v>
      </c>
      <c r="G17" s="93">
        <v>23.32</v>
      </c>
      <c r="H17" s="76" t="s">
        <v>38</v>
      </c>
      <c r="I17" s="94">
        <v>2.3</v>
      </c>
      <c r="J17" s="76" t="s">
        <v>38</v>
      </c>
      <c r="K17" s="93">
        <v>10.96</v>
      </c>
      <c r="L17" s="76" t="s">
        <v>38</v>
      </c>
      <c r="M17" s="93">
        <v>17.83</v>
      </c>
      <c r="N17" s="76" t="s">
        <v>38</v>
      </c>
      <c r="O17" s="94">
        <v>0</v>
      </c>
      <c r="P17" s="76" t="s">
        <v>38</v>
      </c>
      <c r="Y17" s="92">
        <f>+C17/C$16*100</f>
        <v>3.344473125041204</v>
      </c>
    </row>
    <row r="18" spans="2:25" ht="12">
      <c r="B18" s="74" t="s">
        <v>1</v>
      </c>
      <c r="C18" s="90">
        <v>21.43</v>
      </c>
      <c r="D18" s="75" t="s">
        <v>38</v>
      </c>
      <c r="E18" s="90">
        <v>1.92</v>
      </c>
      <c r="F18" s="75" t="s">
        <v>38</v>
      </c>
      <c r="G18" s="90">
        <v>0.68</v>
      </c>
      <c r="H18" s="75" t="s">
        <v>38</v>
      </c>
      <c r="I18" s="90">
        <v>13.68</v>
      </c>
      <c r="J18" s="75" t="s">
        <v>38</v>
      </c>
      <c r="K18" s="90">
        <v>3.15</v>
      </c>
      <c r="L18" s="75" t="s">
        <v>38</v>
      </c>
      <c r="M18" s="90">
        <v>0.92</v>
      </c>
      <c r="N18" s="75" t="s">
        <v>38</v>
      </c>
      <c r="O18" s="90">
        <v>0.31</v>
      </c>
      <c r="P18" s="75" t="s">
        <v>38</v>
      </c>
      <c r="Y18" s="92">
        <f aca="true" t="shared" si="0" ref="Y18:Y43">+C18/C$16*100</f>
        <v>1.0867635946873841</v>
      </c>
    </row>
    <row r="19" spans="2:25" ht="12">
      <c r="B19" s="74" t="s">
        <v>2</v>
      </c>
      <c r="C19" s="93">
        <v>11.57</v>
      </c>
      <c r="D19" s="76" t="s">
        <v>38</v>
      </c>
      <c r="E19" s="93">
        <v>1.47</v>
      </c>
      <c r="F19" s="76" t="s">
        <v>38</v>
      </c>
      <c r="G19" s="94">
        <v>1.3</v>
      </c>
      <c r="H19" s="76" t="s">
        <v>38</v>
      </c>
      <c r="I19" s="93">
        <v>0.76</v>
      </c>
      <c r="J19" s="76" t="s">
        <v>38</v>
      </c>
      <c r="K19" s="93">
        <v>4.33</v>
      </c>
      <c r="L19" s="76" t="s">
        <v>38</v>
      </c>
      <c r="M19" s="93">
        <v>1.44</v>
      </c>
      <c r="N19" s="76" t="s">
        <v>38</v>
      </c>
      <c r="O19" s="93">
        <v>1.83</v>
      </c>
      <c r="P19" s="76" t="s">
        <v>38</v>
      </c>
      <c r="Y19" s="92">
        <f t="shared" si="0"/>
        <v>0.5867407741732634</v>
      </c>
    </row>
    <row r="20" spans="2:25" ht="12">
      <c r="B20" s="74" t="s">
        <v>3</v>
      </c>
      <c r="C20" s="90">
        <v>12.52</v>
      </c>
      <c r="D20" s="75" t="s">
        <v>38</v>
      </c>
      <c r="E20" s="90">
        <v>1.75</v>
      </c>
      <c r="F20" s="75" t="s">
        <v>38</v>
      </c>
      <c r="G20" s="90">
        <v>2.09</v>
      </c>
      <c r="H20" s="75" t="s">
        <v>38</v>
      </c>
      <c r="I20" s="90">
        <v>0.15</v>
      </c>
      <c r="J20" s="75" t="s">
        <v>38</v>
      </c>
      <c r="K20" s="90">
        <v>4.12</v>
      </c>
      <c r="L20" s="75" t="s">
        <v>38</v>
      </c>
      <c r="M20" s="95">
        <v>3.2</v>
      </c>
      <c r="N20" s="75" t="s">
        <v>38</v>
      </c>
      <c r="O20" s="90">
        <v>0.36</v>
      </c>
      <c r="P20" s="75" t="s">
        <v>38</v>
      </c>
      <c r="Y20" s="92">
        <f t="shared" si="0"/>
        <v>0.6349174150950093</v>
      </c>
    </row>
    <row r="21" spans="2:25" ht="12">
      <c r="B21" s="74" t="s">
        <v>35</v>
      </c>
      <c r="C21" s="93">
        <v>134.57</v>
      </c>
      <c r="D21" s="76" t="s">
        <v>38</v>
      </c>
      <c r="E21" s="93">
        <v>18.42</v>
      </c>
      <c r="F21" s="76" t="s">
        <v>38</v>
      </c>
      <c r="G21" s="93">
        <v>43.23</v>
      </c>
      <c r="H21" s="76" t="s">
        <v>38</v>
      </c>
      <c r="I21" s="93">
        <v>10.73</v>
      </c>
      <c r="J21" s="76" t="s">
        <v>38</v>
      </c>
      <c r="K21" s="93">
        <v>37.55</v>
      </c>
      <c r="L21" s="76" t="s">
        <v>38</v>
      </c>
      <c r="M21" s="94">
        <v>9.9</v>
      </c>
      <c r="N21" s="76" t="s">
        <v>38</v>
      </c>
      <c r="O21" s="93">
        <v>2.86</v>
      </c>
      <c r="P21" s="76" t="s">
        <v>38</v>
      </c>
      <c r="Y21" s="92">
        <f t="shared" si="0"/>
        <v>6.824347967199314</v>
      </c>
    </row>
    <row r="22" spans="2:25" ht="12">
      <c r="B22" s="74" t="s">
        <v>4</v>
      </c>
      <c r="C22" s="95">
        <v>2.1</v>
      </c>
      <c r="D22" s="75" t="s">
        <v>38</v>
      </c>
      <c r="E22" s="90">
        <v>0.24</v>
      </c>
      <c r="F22" s="75" t="s">
        <v>38</v>
      </c>
      <c r="G22" s="95">
        <v>0</v>
      </c>
      <c r="H22" s="75" t="s">
        <v>38</v>
      </c>
      <c r="I22" s="90">
        <v>0.08</v>
      </c>
      <c r="J22" s="75" t="s">
        <v>38</v>
      </c>
      <c r="K22" s="90">
        <v>0.55</v>
      </c>
      <c r="L22" s="75" t="s">
        <v>38</v>
      </c>
      <c r="M22" s="90">
        <v>0.24</v>
      </c>
      <c r="N22" s="75" t="s">
        <v>38</v>
      </c>
      <c r="O22" s="90">
        <v>0.34</v>
      </c>
      <c r="P22" s="75" t="s">
        <v>38</v>
      </c>
      <c r="Y22" s="92">
        <f t="shared" si="0"/>
        <v>0.1064957325638594</v>
      </c>
    </row>
    <row r="23" spans="2:25" ht="12">
      <c r="B23" s="74" t="s">
        <v>5</v>
      </c>
      <c r="C23" s="94">
        <v>4.5</v>
      </c>
      <c r="D23" s="76" t="s">
        <v>38</v>
      </c>
      <c r="E23" s="93">
        <v>1.59</v>
      </c>
      <c r="F23" s="76" t="s">
        <v>38</v>
      </c>
      <c r="G23" s="93">
        <v>0.69</v>
      </c>
      <c r="H23" s="76" t="s">
        <v>38</v>
      </c>
      <c r="I23" s="93">
        <v>0.15</v>
      </c>
      <c r="J23" s="76" t="s">
        <v>38</v>
      </c>
      <c r="K23" s="93">
        <v>1.89</v>
      </c>
      <c r="L23" s="76" t="s">
        <v>38</v>
      </c>
      <c r="M23" s="94">
        <v>0</v>
      </c>
      <c r="N23" s="76" t="s">
        <v>198</v>
      </c>
      <c r="O23" s="94">
        <v>0</v>
      </c>
      <c r="P23" s="76" t="s">
        <v>38</v>
      </c>
      <c r="Y23" s="92">
        <f t="shared" si="0"/>
        <v>0.22820514120827015</v>
      </c>
    </row>
    <row r="24" spans="2:25" ht="12">
      <c r="B24" s="74" t="s">
        <v>6</v>
      </c>
      <c r="C24" s="90">
        <v>60.59</v>
      </c>
      <c r="D24" s="75" t="s">
        <v>38</v>
      </c>
      <c r="E24" s="90">
        <v>4.87</v>
      </c>
      <c r="F24" s="75" t="s">
        <v>38</v>
      </c>
      <c r="G24" s="90">
        <v>15.42</v>
      </c>
      <c r="H24" s="75" t="s">
        <v>38</v>
      </c>
      <c r="I24" s="90">
        <v>27.89</v>
      </c>
      <c r="J24" s="75" t="s">
        <v>38</v>
      </c>
      <c r="K24" s="90">
        <v>5.39</v>
      </c>
      <c r="L24" s="75" t="s">
        <v>38</v>
      </c>
      <c r="M24" s="90">
        <v>4.71</v>
      </c>
      <c r="N24" s="75" t="s">
        <v>38</v>
      </c>
      <c r="O24" s="95">
        <v>0</v>
      </c>
      <c r="P24" s="75" t="s">
        <v>38</v>
      </c>
      <c r="Y24" s="92">
        <f t="shared" si="0"/>
        <v>3.0726554457353528</v>
      </c>
    </row>
    <row r="25" spans="2:25" ht="12">
      <c r="B25" s="74" t="s">
        <v>7</v>
      </c>
      <c r="C25" s="93">
        <v>374.17</v>
      </c>
      <c r="D25" s="76" t="s">
        <v>38</v>
      </c>
      <c r="E25" s="93">
        <v>51.91</v>
      </c>
      <c r="F25" s="76" t="s">
        <v>38</v>
      </c>
      <c r="G25" s="93">
        <v>78.85</v>
      </c>
      <c r="H25" s="76" t="s">
        <v>38</v>
      </c>
      <c r="I25" s="93">
        <v>139.75</v>
      </c>
      <c r="J25" s="76" t="s">
        <v>38</v>
      </c>
      <c r="K25" s="93">
        <v>66.11</v>
      </c>
      <c r="L25" s="76" t="s">
        <v>38</v>
      </c>
      <c r="M25" s="93">
        <v>29.68</v>
      </c>
      <c r="N25" s="76" t="s">
        <v>38</v>
      </c>
      <c r="O25" s="94">
        <v>0.6</v>
      </c>
      <c r="P25" s="76" t="s">
        <v>38</v>
      </c>
      <c r="Y25" s="92">
        <f t="shared" si="0"/>
        <v>18.975003930199655</v>
      </c>
    </row>
    <row r="26" spans="2:25" ht="12">
      <c r="B26" s="74" t="s">
        <v>8</v>
      </c>
      <c r="C26" s="90">
        <v>278.65</v>
      </c>
      <c r="D26" s="75" t="s">
        <v>38</v>
      </c>
      <c r="E26" s="90">
        <v>21.33</v>
      </c>
      <c r="F26" s="75" t="s">
        <v>38</v>
      </c>
      <c r="G26" s="95">
        <v>54.9</v>
      </c>
      <c r="H26" s="75" t="s">
        <v>38</v>
      </c>
      <c r="I26" s="90">
        <v>38.83</v>
      </c>
      <c r="J26" s="75" t="s">
        <v>38</v>
      </c>
      <c r="K26" s="90">
        <v>53.78</v>
      </c>
      <c r="L26" s="75" t="s">
        <v>38</v>
      </c>
      <c r="M26" s="90">
        <v>84.05</v>
      </c>
      <c r="N26" s="75" t="s">
        <v>38</v>
      </c>
      <c r="O26" s="90">
        <v>21.74</v>
      </c>
      <c r="P26" s="75" t="s">
        <v>38</v>
      </c>
      <c r="Y26" s="92">
        <f t="shared" si="0"/>
        <v>14.130969466152104</v>
      </c>
    </row>
    <row r="27" spans="2:25" ht="12">
      <c r="B27" s="74" t="s">
        <v>9</v>
      </c>
      <c r="C27" s="93">
        <v>8.24</v>
      </c>
      <c r="D27" s="76" t="s">
        <v>38</v>
      </c>
      <c r="E27" s="93">
        <v>1.48</v>
      </c>
      <c r="F27" s="76" t="s">
        <v>38</v>
      </c>
      <c r="G27" s="93">
        <v>1.05</v>
      </c>
      <c r="H27" s="76" t="s">
        <v>38</v>
      </c>
      <c r="I27" s="93">
        <v>3.23</v>
      </c>
      <c r="J27" s="76" t="s">
        <v>38</v>
      </c>
      <c r="K27" s="93">
        <v>1.37</v>
      </c>
      <c r="L27" s="76" t="s">
        <v>38</v>
      </c>
      <c r="M27" s="93">
        <v>0.75</v>
      </c>
      <c r="N27" s="76" t="s">
        <v>38</v>
      </c>
      <c r="O27" s="94">
        <v>0</v>
      </c>
      <c r="P27" s="76" t="s">
        <v>38</v>
      </c>
      <c r="Y27" s="92">
        <f t="shared" si="0"/>
        <v>0.41786896967914355</v>
      </c>
    </row>
    <row r="28" spans="2:25" ht="12">
      <c r="B28" s="74" t="s">
        <v>10</v>
      </c>
      <c r="C28" s="90">
        <v>389.35</v>
      </c>
      <c r="D28" s="75" t="s">
        <v>38</v>
      </c>
      <c r="E28" s="90">
        <v>36.43</v>
      </c>
      <c r="F28" s="75" t="s">
        <v>38</v>
      </c>
      <c r="G28" s="90">
        <v>90.88</v>
      </c>
      <c r="H28" s="75" t="s">
        <v>38</v>
      </c>
      <c r="I28" s="90">
        <v>172.91</v>
      </c>
      <c r="J28" s="75" t="s">
        <v>38</v>
      </c>
      <c r="K28" s="90">
        <v>43.54</v>
      </c>
      <c r="L28" s="75" t="s">
        <v>38</v>
      </c>
      <c r="M28" s="90">
        <v>39.39</v>
      </c>
      <c r="N28" s="75" t="s">
        <v>38</v>
      </c>
      <c r="O28" s="90">
        <v>2.41</v>
      </c>
      <c r="P28" s="75" t="s">
        <v>38</v>
      </c>
      <c r="Y28" s="92">
        <f t="shared" si="0"/>
        <v>19.74481593987555</v>
      </c>
    </row>
    <row r="29" spans="2:25" ht="12">
      <c r="B29" s="74" t="s">
        <v>11</v>
      </c>
      <c r="C29" s="93">
        <v>2.65</v>
      </c>
      <c r="D29" s="76" t="s">
        <v>200</v>
      </c>
      <c r="E29" s="93">
        <v>0.18</v>
      </c>
      <c r="F29" s="76" t="s">
        <v>200</v>
      </c>
      <c r="G29" s="93">
        <v>0.67</v>
      </c>
      <c r="H29" s="76" t="s">
        <v>200</v>
      </c>
      <c r="I29" s="93">
        <v>1.15</v>
      </c>
      <c r="J29" s="76" t="s">
        <v>200</v>
      </c>
      <c r="K29" s="93">
        <v>0.29</v>
      </c>
      <c r="L29" s="76" t="s">
        <v>200</v>
      </c>
      <c r="M29" s="93">
        <v>0.25</v>
      </c>
      <c r="N29" s="76" t="s">
        <v>200</v>
      </c>
      <c r="O29" s="93">
        <v>0.06</v>
      </c>
      <c r="P29" s="76" t="s">
        <v>200</v>
      </c>
      <c r="Y29" s="92">
        <f t="shared" si="0"/>
        <v>0.1343874720448702</v>
      </c>
    </row>
    <row r="30" spans="2:25" ht="12">
      <c r="B30" s="74" t="s">
        <v>12</v>
      </c>
      <c r="C30" s="90">
        <v>3.72</v>
      </c>
      <c r="D30" s="75" t="s">
        <v>38</v>
      </c>
      <c r="E30" s="90">
        <v>0.65</v>
      </c>
      <c r="F30" s="75" t="s">
        <v>38</v>
      </c>
      <c r="G30" s="90">
        <v>0.19</v>
      </c>
      <c r="H30" s="75" t="s">
        <v>38</v>
      </c>
      <c r="I30" s="90">
        <v>0.67</v>
      </c>
      <c r="J30" s="75" t="s">
        <v>38</v>
      </c>
      <c r="K30" s="90">
        <v>1.75</v>
      </c>
      <c r="L30" s="75" t="s">
        <v>38</v>
      </c>
      <c r="M30" s="95">
        <v>0</v>
      </c>
      <c r="N30" s="75" t="s">
        <v>198</v>
      </c>
      <c r="O30" s="95">
        <v>0</v>
      </c>
      <c r="P30" s="75" t="s">
        <v>38</v>
      </c>
      <c r="Y30" s="92">
        <f t="shared" si="0"/>
        <v>0.18864958339883667</v>
      </c>
    </row>
    <row r="31" spans="2:25" ht="12">
      <c r="B31" s="74" t="s">
        <v>13</v>
      </c>
      <c r="C31" s="93">
        <v>13.27</v>
      </c>
      <c r="D31" s="76" t="s">
        <v>38</v>
      </c>
      <c r="E31" s="93">
        <v>1.88</v>
      </c>
      <c r="F31" s="76" t="s">
        <v>38</v>
      </c>
      <c r="G31" s="93">
        <v>0.54</v>
      </c>
      <c r="H31" s="76" t="s">
        <v>38</v>
      </c>
      <c r="I31" s="94">
        <v>3.5</v>
      </c>
      <c r="J31" s="76" t="s">
        <v>38</v>
      </c>
      <c r="K31" s="93">
        <v>6.13</v>
      </c>
      <c r="L31" s="76" t="s">
        <v>38</v>
      </c>
      <c r="M31" s="93">
        <v>0.45</v>
      </c>
      <c r="N31" s="76" t="s">
        <v>38</v>
      </c>
      <c r="O31" s="94">
        <v>0</v>
      </c>
      <c r="P31" s="76" t="s">
        <v>198</v>
      </c>
      <c r="Y31" s="92">
        <f t="shared" si="0"/>
        <v>0.6729516052963876</v>
      </c>
    </row>
    <row r="32" spans="2:25" ht="12">
      <c r="B32" s="74" t="s">
        <v>15</v>
      </c>
      <c r="C32" s="90">
        <v>0.28</v>
      </c>
      <c r="D32" s="75" t="s">
        <v>38</v>
      </c>
      <c r="E32" s="90">
        <v>0.03</v>
      </c>
      <c r="F32" s="75" t="s">
        <v>38</v>
      </c>
      <c r="G32" s="90">
        <v>0.06</v>
      </c>
      <c r="H32" s="75" t="s">
        <v>38</v>
      </c>
      <c r="I32" s="90">
        <v>0.07</v>
      </c>
      <c r="J32" s="75" t="s">
        <v>38</v>
      </c>
      <c r="K32" s="90">
        <v>0.11</v>
      </c>
      <c r="L32" s="75" t="s">
        <v>38</v>
      </c>
      <c r="M32" s="95">
        <v>0</v>
      </c>
      <c r="N32" s="75" t="s">
        <v>38</v>
      </c>
      <c r="O32" s="75" t="s">
        <v>36</v>
      </c>
      <c r="P32" s="75" t="s">
        <v>38</v>
      </c>
      <c r="Y32" s="92">
        <f t="shared" si="0"/>
        <v>0.014199431008514587</v>
      </c>
    </row>
    <row r="33" spans="2:25" ht="12">
      <c r="B33" s="74" t="s">
        <v>16</v>
      </c>
      <c r="C33" s="93">
        <v>77.78</v>
      </c>
      <c r="D33" s="76" t="s">
        <v>38</v>
      </c>
      <c r="E33" s="93">
        <v>2.36</v>
      </c>
      <c r="F33" s="76" t="s">
        <v>38</v>
      </c>
      <c r="G33" s="93">
        <v>2.27</v>
      </c>
      <c r="H33" s="76" t="s">
        <v>38</v>
      </c>
      <c r="I33" s="93">
        <v>8.62</v>
      </c>
      <c r="J33" s="76" t="s">
        <v>38</v>
      </c>
      <c r="K33" s="93">
        <v>7.78</v>
      </c>
      <c r="L33" s="76" t="s">
        <v>38</v>
      </c>
      <c r="M33" s="93">
        <v>18.65</v>
      </c>
      <c r="N33" s="76" t="s">
        <v>38</v>
      </c>
      <c r="O33" s="93">
        <v>37.24</v>
      </c>
      <c r="P33" s="76" t="s">
        <v>38</v>
      </c>
      <c r="Y33" s="92">
        <f t="shared" si="0"/>
        <v>3.944399085150945</v>
      </c>
    </row>
    <row r="34" spans="2:25" ht="12">
      <c r="B34" s="74" t="s">
        <v>17</v>
      </c>
      <c r="C34" s="90">
        <v>1.17</v>
      </c>
      <c r="D34" s="75" t="s">
        <v>38</v>
      </c>
      <c r="E34" s="95">
        <v>0</v>
      </c>
      <c r="F34" s="75" t="s">
        <v>198</v>
      </c>
      <c r="G34" s="95">
        <v>0</v>
      </c>
      <c r="H34" s="75" t="s">
        <v>198</v>
      </c>
      <c r="I34" s="95">
        <v>0</v>
      </c>
      <c r="J34" s="75" t="s">
        <v>198</v>
      </c>
      <c r="K34" s="95">
        <v>0</v>
      </c>
      <c r="L34" s="75" t="s">
        <v>198</v>
      </c>
      <c r="M34" s="95">
        <v>0</v>
      </c>
      <c r="N34" s="75" t="s">
        <v>198</v>
      </c>
      <c r="O34" s="95">
        <v>0</v>
      </c>
      <c r="P34" s="75" t="s">
        <v>198</v>
      </c>
      <c r="Y34" s="92">
        <f t="shared" si="0"/>
        <v>0.05933333671415023</v>
      </c>
    </row>
    <row r="35" spans="2:25" ht="12">
      <c r="B35" s="74" t="s">
        <v>14</v>
      </c>
      <c r="C35" s="93">
        <v>94.28</v>
      </c>
      <c r="D35" s="76" t="s">
        <v>38</v>
      </c>
      <c r="E35" s="94">
        <v>11.5</v>
      </c>
      <c r="F35" s="76" t="s">
        <v>38</v>
      </c>
      <c r="G35" s="93">
        <v>18.92</v>
      </c>
      <c r="H35" s="76" t="s">
        <v>38</v>
      </c>
      <c r="I35" s="93">
        <v>7.41</v>
      </c>
      <c r="J35" s="76" t="s">
        <v>38</v>
      </c>
      <c r="K35" s="93">
        <v>45.55</v>
      </c>
      <c r="L35" s="76" t="s">
        <v>38</v>
      </c>
      <c r="M35" s="93">
        <v>8.65</v>
      </c>
      <c r="N35" s="76" t="s">
        <v>38</v>
      </c>
      <c r="O35" s="93">
        <v>0.82</v>
      </c>
      <c r="P35" s="76" t="s">
        <v>38</v>
      </c>
      <c r="Y35" s="92">
        <f t="shared" si="0"/>
        <v>4.781151269581269</v>
      </c>
    </row>
    <row r="36" spans="2:25" ht="12">
      <c r="B36" s="74" t="s">
        <v>18</v>
      </c>
      <c r="C36" s="95">
        <v>19.7</v>
      </c>
      <c r="D36" s="75" t="s">
        <v>38</v>
      </c>
      <c r="E36" s="90">
        <v>1.65</v>
      </c>
      <c r="F36" s="75" t="s">
        <v>38</v>
      </c>
      <c r="G36" s="90">
        <v>3.39</v>
      </c>
      <c r="H36" s="75" t="s">
        <v>38</v>
      </c>
      <c r="I36" s="90">
        <v>2.64</v>
      </c>
      <c r="J36" s="75" t="s">
        <v>38</v>
      </c>
      <c r="K36" s="90">
        <v>7.28</v>
      </c>
      <c r="L36" s="75" t="s">
        <v>38</v>
      </c>
      <c r="M36" s="90">
        <v>3.52</v>
      </c>
      <c r="N36" s="75" t="s">
        <v>38</v>
      </c>
      <c r="O36" s="95">
        <v>0</v>
      </c>
      <c r="P36" s="75" t="s">
        <v>198</v>
      </c>
      <c r="Y36" s="92">
        <f t="shared" si="0"/>
        <v>0.9990313959562048</v>
      </c>
    </row>
    <row r="37" spans="2:25" ht="12">
      <c r="B37" s="74" t="s">
        <v>19</v>
      </c>
      <c r="C37" s="94">
        <v>191.3</v>
      </c>
      <c r="D37" s="76" t="s">
        <v>38</v>
      </c>
      <c r="E37" s="94">
        <v>27.2</v>
      </c>
      <c r="F37" s="76" t="s">
        <v>38</v>
      </c>
      <c r="G37" s="94">
        <v>9.5</v>
      </c>
      <c r="H37" s="76" t="s">
        <v>38</v>
      </c>
      <c r="I37" s="94">
        <v>26.2</v>
      </c>
      <c r="J37" s="76" t="s">
        <v>38</v>
      </c>
      <c r="K37" s="94">
        <v>64.3</v>
      </c>
      <c r="L37" s="76" t="s">
        <v>38</v>
      </c>
      <c r="M37" s="94">
        <v>21.1</v>
      </c>
      <c r="N37" s="76" t="s">
        <v>38</v>
      </c>
      <c r="O37" s="94">
        <v>11.7</v>
      </c>
      <c r="P37" s="76" t="s">
        <v>38</v>
      </c>
      <c r="Y37" s="92">
        <f t="shared" si="0"/>
        <v>9.701254114031574</v>
      </c>
    </row>
    <row r="38" spans="2:25" ht="12">
      <c r="B38" s="74" t="s">
        <v>20</v>
      </c>
      <c r="C38" s="90">
        <v>56.63</v>
      </c>
      <c r="D38" s="75" t="s">
        <v>38</v>
      </c>
      <c r="E38" s="90">
        <v>11.98</v>
      </c>
      <c r="F38" s="75" t="s">
        <v>38</v>
      </c>
      <c r="G38" s="90">
        <v>5.97</v>
      </c>
      <c r="H38" s="75" t="s">
        <v>38</v>
      </c>
      <c r="I38" s="90">
        <v>26.07</v>
      </c>
      <c r="J38" s="75" t="s">
        <v>38</v>
      </c>
      <c r="K38" s="90">
        <v>8.27</v>
      </c>
      <c r="L38" s="75" t="s">
        <v>38</v>
      </c>
      <c r="M38" s="90">
        <v>3.81</v>
      </c>
      <c r="N38" s="75" t="s">
        <v>38</v>
      </c>
      <c r="O38" s="90">
        <v>0.01</v>
      </c>
      <c r="P38" s="75" t="s">
        <v>38</v>
      </c>
      <c r="Y38" s="92">
        <f t="shared" si="0"/>
        <v>2.8718349214720753</v>
      </c>
    </row>
    <row r="39" spans="2:25" ht="12">
      <c r="B39" s="74" t="s">
        <v>21</v>
      </c>
      <c r="C39" s="94">
        <v>100.1</v>
      </c>
      <c r="D39" s="76" t="s">
        <v>38</v>
      </c>
      <c r="E39" s="93">
        <v>20.69</v>
      </c>
      <c r="F39" s="76" t="s">
        <v>38</v>
      </c>
      <c r="G39" s="93">
        <v>0.22</v>
      </c>
      <c r="H39" s="76" t="s">
        <v>38</v>
      </c>
      <c r="I39" s="93">
        <v>44.43</v>
      </c>
      <c r="J39" s="76" t="s">
        <v>38</v>
      </c>
      <c r="K39" s="93">
        <v>28.47</v>
      </c>
      <c r="L39" s="76" t="s">
        <v>38</v>
      </c>
      <c r="M39" s="94">
        <v>3.7</v>
      </c>
      <c r="N39" s="76" t="s">
        <v>38</v>
      </c>
      <c r="O39" s="94">
        <v>0</v>
      </c>
      <c r="P39" s="76" t="s">
        <v>38</v>
      </c>
      <c r="Y39" s="92">
        <f t="shared" si="0"/>
        <v>5.076296585543965</v>
      </c>
    </row>
    <row r="40" spans="2:25" ht="12">
      <c r="B40" s="74" t="s">
        <v>22</v>
      </c>
      <c r="C40" s="90">
        <v>6.22</v>
      </c>
      <c r="D40" s="75" t="s">
        <v>38</v>
      </c>
      <c r="E40" s="90">
        <v>0.89</v>
      </c>
      <c r="F40" s="75" t="s">
        <v>38</v>
      </c>
      <c r="G40" s="90">
        <v>1.83</v>
      </c>
      <c r="H40" s="75" t="s">
        <v>38</v>
      </c>
      <c r="I40" s="90">
        <v>0.89</v>
      </c>
      <c r="J40" s="75" t="s">
        <v>38</v>
      </c>
      <c r="K40" s="95">
        <v>2</v>
      </c>
      <c r="L40" s="75" t="s">
        <v>38</v>
      </c>
      <c r="M40" s="90">
        <v>0.46</v>
      </c>
      <c r="N40" s="75" t="s">
        <v>38</v>
      </c>
      <c r="O40" s="90">
        <v>0.03</v>
      </c>
      <c r="P40" s="75" t="s">
        <v>251</v>
      </c>
      <c r="Y40" s="92">
        <f t="shared" si="0"/>
        <v>0.31543021740343113</v>
      </c>
    </row>
    <row r="41" spans="2:25" ht="12">
      <c r="B41" s="74" t="s">
        <v>23</v>
      </c>
      <c r="C41" s="93">
        <v>8.33</v>
      </c>
      <c r="D41" s="76" t="s">
        <v>38</v>
      </c>
      <c r="E41" s="93">
        <v>0.33</v>
      </c>
      <c r="F41" s="76" t="s">
        <v>38</v>
      </c>
      <c r="G41" s="93">
        <v>0.21</v>
      </c>
      <c r="H41" s="76" t="s">
        <v>38</v>
      </c>
      <c r="I41" s="93">
        <v>3.67</v>
      </c>
      <c r="J41" s="76" t="s">
        <v>38</v>
      </c>
      <c r="K41" s="99">
        <v>2.58</v>
      </c>
      <c r="L41" s="76" t="s">
        <v>38</v>
      </c>
      <c r="M41" s="93">
        <v>1.19</v>
      </c>
      <c r="N41" s="76" t="s">
        <v>38</v>
      </c>
      <c r="O41" s="93">
        <v>0.15</v>
      </c>
      <c r="P41" s="76" t="s">
        <v>38</v>
      </c>
      <c r="Y41" s="92">
        <f t="shared" si="0"/>
        <v>0.4224330725033089</v>
      </c>
    </row>
    <row r="42" spans="2:25" ht="12">
      <c r="B42" s="74" t="s">
        <v>24</v>
      </c>
      <c r="C42" s="90">
        <v>14.84</v>
      </c>
      <c r="D42" s="75" t="s">
        <v>38</v>
      </c>
      <c r="E42" s="90">
        <v>1.23</v>
      </c>
      <c r="F42" s="75" t="s">
        <v>38</v>
      </c>
      <c r="G42" s="90">
        <v>0.83</v>
      </c>
      <c r="H42" s="75" t="s">
        <v>38</v>
      </c>
      <c r="I42" s="90">
        <v>0.46</v>
      </c>
      <c r="J42" s="75" t="s">
        <v>38</v>
      </c>
      <c r="K42" s="90">
        <v>3.85</v>
      </c>
      <c r="L42" s="75" t="s">
        <v>38</v>
      </c>
      <c r="M42" s="90">
        <v>4.41</v>
      </c>
      <c r="N42" s="75" t="s">
        <v>38</v>
      </c>
      <c r="O42" s="90">
        <v>0.24</v>
      </c>
      <c r="P42" s="75" t="s">
        <v>38</v>
      </c>
      <c r="Y42" s="92">
        <f t="shared" si="0"/>
        <v>0.7525698434512731</v>
      </c>
    </row>
    <row r="43" spans="2:25" ht="12">
      <c r="B43" s="74" t="s">
        <v>25</v>
      </c>
      <c r="C43" s="93">
        <v>18.01</v>
      </c>
      <c r="D43" s="76" t="s">
        <v>38</v>
      </c>
      <c r="E43" s="93">
        <v>1.49</v>
      </c>
      <c r="F43" s="76" t="s">
        <v>38</v>
      </c>
      <c r="G43" s="94">
        <v>2.4</v>
      </c>
      <c r="H43" s="76" t="s">
        <v>38</v>
      </c>
      <c r="I43" s="94">
        <v>0.7</v>
      </c>
      <c r="J43" s="76" t="s">
        <v>38</v>
      </c>
      <c r="K43" s="93">
        <v>4.61</v>
      </c>
      <c r="L43" s="76" t="s">
        <v>38</v>
      </c>
      <c r="M43" s="93">
        <v>6.52</v>
      </c>
      <c r="N43" s="76" t="s">
        <v>38</v>
      </c>
      <c r="O43" s="93">
        <v>0.33</v>
      </c>
      <c r="P43" s="76" t="s">
        <v>38</v>
      </c>
      <c r="Y43" s="92">
        <f t="shared" si="0"/>
        <v>0.913327687369099</v>
      </c>
    </row>
    <row r="44" spans="2:16" ht="12">
      <c r="B44" s="74" t="s">
        <v>27</v>
      </c>
      <c r="C44" s="90">
        <v>0.14</v>
      </c>
      <c r="D44" s="75" t="s">
        <v>38</v>
      </c>
      <c r="E44" s="90">
        <v>0.04</v>
      </c>
      <c r="F44" s="75" t="s">
        <v>38</v>
      </c>
      <c r="G44" s="90">
        <v>0.01</v>
      </c>
      <c r="H44" s="75" t="s">
        <v>38</v>
      </c>
      <c r="I44" s="90">
        <v>0.03</v>
      </c>
      <c r="J44" s="75" t="s">
        <v>38</v>
      </c>
      <c r="K44" s="90">
        <v>0.05</v>
      </c>
      <c r="L44" s="75" t="s">
        <v>38</v>
      </c>
      <c r="M44" s="75" t="s">
        <v>36</v>
      </c>
      <c r="N44" s="75" t="s">
        <v>38</v>
      </c>
      <c r="O44" s="75" t="s">
        <v>36</v>
      </c>
      <c r="P44" s="75" t="s">
        <v>38</v>
      </c>
    </row>
    <row r="45" spans="2:16" ht="12">
      <c r="B45" s="74" t="s">
        <v>28</v>
      </c>
      <c r="C45" s="76" t="s">
        <v>36</v>
      </c>
      <c r="D45" s="76" t="s">
        <v>38</v>
      </c>
      <c r="E45" s="76" t="s">
        <v>36</v>
      </c>
      <c r="F45" s="76" t="s">
        <v>38</v>
      </c>
      <c r="G45" s="76" t="s">
        <v>36</v>
      </c>
      <c r="H45" s="76" t="s">
        <v>38</v>
      </c>
      <c r="I45" s="76" t="s">
        <v>36</v>
      </c>
      <c r="J45" s="76" t="s">
        <v>38</v>
      </c>
      <c r="K45" s="76" t="s">
        <v>36</v>
      </c>
      <c r="L45" s="76" t="s">
        <v>38</v>
      </c>
      <c r="M45" s="76" t="s">
        <v>36</v>
      </c>
      <c r="N45" s="76" t="s">
        <v>38</v>
      </c>
      <c r="O45" s="76" t="s">
        <v>36</v>
      </c>
      <c r="P45" s="76" t="s">
        <v>38</v>
      </c>
    </row>
    <row r="46" spans="2:16" ht="12">
      <c r="B46" s="74" t="s">
        <v>29</v>
      </c>
      <c r="C46" s="75" t="s">
        <v>36</v>
      </c>
      <c r="D46" s="75" t="s">
        <v>38</v>
      </c>
      <c r="E46" s="75" t="s">
        <v>36</v>
      </c>
      <c r="F46" s="75" t="s">
        <v>38</v>
      </c>
      <c r="G46" s="75" t="s">
        <v>36</v>
      </c>
      <c r="H46" s="75" t="s">
        <v>38</v>
      </c>
      <c r="I46" s="75" t="s">
        <v>36</v>
      </c>
      <c r="J46" s="75" t="s">
        <v>38</v>
      </c>
      <c r="K46" s="75" t="s">
        <v>36</v>
      </c>
      <c r="L46" s="75" t="s">
        <v>38</v>
      </c>
      <c r="M46" s="75" t="s">
        <v>36</v>
      </c>
      <c r="N46" s="75" t="s">
        <v>38</v>
      </c>
      <c r="O46" s="95">
        <v>0</v>
      </c>
      <c r="P46" s="75" t="s">
        <v>198</v>
      </c>
    </row>
    <row r="47" spans="2:16" ht="12">
      <c r="B47" s="69"/>
      <c r="C47" s="69"/>
      <c r="D47" s="69"/>
      <c r="E47" s="69"/>
      <c r="F47" s="69"/>
      <c r="G47" s="69"/>
      <c r="H47" s="69"/>
      <c r="I47" s="69"/>
      <c r="J47" s="69"/>
      <c r="K47" s="69"/>
      <c r="L47" s="69"/>
      <c r="M47" s="69"/>
      <c r="N47" s="69"/>
      <c r="O47" s="69"/>
      <c r="P47" s="69"/>
    </row>
    <row r="48" spans="2:16" ht="12">
      <c r="B48" s="70" t="s">
        <v>174</v>
      </c>
      <c r="C48" s="69"/>
      <c r="D48" s="69"/>
      <c r="E48" s="69"/>
      <c r="F48" s="69"/>
      <c r="G48" s="69"/>
      <c r="H48" s="69"/>
      <c r="I48" s="69"/>
      <c r="J48" s="69"/>
      <c r="K48" s="69"/>
      <c r="L48" s="69"/>
      <c r="M48" s="69"/>
      <c r="N48" s="69"/>
      <c r="O48" s="69"/>
      <c r="P48" s="69"/>
    </row>
    <row r="49" spans="2:16" ht="12">
      <c r="B49" s="70" t="s">
        <v>36</v>
      </c>
      <c r="C49" s="68" t="s">
        <v>40</v>
      </c>
      <c r="D49" s="69"/>
      <c r="E49" s="69"/>
      <c r="F49" s="69"/>
      <c r="G49" s="69"/>
      <c r="H49" s="69"/>
      <c r="I49" s="69"/>
      <c r="J49" s="69"/>
      <c r="K49" s="69"/>
      <c r="L49" s="69"/>
      <c r="M49" s="69"/>
      <c r="N49" s="69"/>
      <c r="O49" s="69"/>
      <c r="P49" s="69"/>
    </row>
    <row r="50" spans="2:16" ht="12">
      <c r="B50" s="70" t="s">
        <v>175</v>
      </c>
      <c r="C50" s="69"/>
      <c r="D50" s="69"/>
      <c r="E50" s="69"/>
      <c r="F50" s="69"/>
      <c r="G50" s="69"/>
      <c r="H50" s="69"/>
      <c r="I50" s="69"/>
      <c r="J50" s="69"/>
      <c r="K50" s="69"/>
      <c r="L50" s="69"/>
      <c r="M50" s="69"/>
      <c r="N50" s="69"/>
      <c r="O50" s="69"/>
      <c r="P50" s="69"/>
    </row>
    <row r="51" spans="2:16" ht="12">
      <c r="B51" s="70" t="s">
        <v>251</v>
      </c>
      <c r="C51" s="68" t="s">
        <v>252</v>
      </c>
      <c r="D51" s="69"/>
      <c r="E51" s="69"/>
      <c r="F51" s="69"/>
      <c r="G51" s="69"/>
      <c r="H51" s="69"/>
      <c r="I51" s="69"/>
      <c r="J51" s="69"/>
      <c r="K51" s="69"/>
      <c r="L51" s="69"/>
      <c r="M51" s="69"/>
      <c r="N51" s="69"/>
      <c r="O51" s="69"/>
      <c r="P51" s="69"/>
    </row>
    <row r="52" spans="2:16" ht="12">
      <c r="B52" s="70" t="s">
        <v>198</v>
      </c>
      <c r="C52" s="68" t="s">
        <v>205</v>
      </c>
      <c r="D52" s="69"/>
      <c r="E52" s="69"/>
      <c r="F52" s="69"/>
      <c r="G52" s="69"/>
      <c r="H52" s="69"/>
      <c r="I52" s="69"/>
      <c r="J52" s="69"/>
      <c r="K52" s="69"/>
      <c r="L52" s="69"/>
      <c r="M52" s="69"/>
      <c r="N52" s="69"/>
      <c r="O52" s="69"/>
      <c r="P52" s="69"/>
    </row>
    <row r="53" spans="2:16" ht="12">
      <c r="B53" s="70" t="s">
        <v>200</v>
      </c>
      <c r="C53" s="68" t="s">
        <v>206</v>
      </c>
      <c r="D53" s="69"/>
      <c r="E53" s="69"/>
      <c r="F53" s="69"/>
      <c r="G53" s="69"/>
      <c r="H53" s="69"/>
      <c r="I53" s="69"/>
      <c r="J53" s="69"/>
      <c r="K53" s="69"/>
      <c r="L53" s="69"/>
      <c r="M53" s="69"/>
      <c r="N53" s="69"/>
      <c r="O53" s="69"/>
      <c r="P53" s="69"/>
    </row>
  </sheetData>
  <mergeCells count="7">
    <mergeCell ref="O14:P14"/>
    <mergeCell ref="C14:D14"/>
    <mergeCell ref="E14:F14"/>
    <mergeCell ref="G14:H14"/>
    <mergeCell ref="I14:J14"/>
    <mergeCell ref="K14:L14"/>
    <mergeCell ref="M14:N14"/>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C00FA-2CF0-47D6-9B26-51393473DA81}">
  <sheetPr>
    <tabColor theme="4"/>
  </sheetPr>
  <dimension ref="B2:AG61"/>
  <sheetViews>
    <sheetView workbookViewId="0" topLeftCell="A1"/>
  </sheetViews>
  <sheetFormatPr defaultColWidth="9.140625" defaultRowHeight="12"/>
  <cols>
    <col min="1" max="6" width="9.140625" style="87" customWidth="1"/>
    <col min="7" max="7" width="11.421875" style="87" bestFit="1" customWidth="1"/>
    <col min="8" max="18" width="9.140625" style="87" customWidth="1"/>
    <col min="19" max="19" width="11.421875" style="87" bestFit="1" customWidth="1"/>
    <col min="20" max="16384" width="9.140625" style="87" customWidth="1"/>
  </cols>
  <sheetData>
    <row r="2" spans="2:24" ht="12">
      <c r="B2" s="88" t="s">
        <v>261</v>
      </c>
      <c r="M2" s="88" t="s">
        <v>294</v>
      </c>
      <c r="X2" s="88" t="s">
        <v>297</v>
      </c>
    </row>
    <row r="5" spans="2:29" ht="12">
      <c r="B5" s="68" t="s">
        <v>262</v>
      </c>
      <c r="C5" s="69"/>
      <c r="D5" s="69"/>
      <c r="E5" s="69"/>
      <c r="M5" s="68" t="s">
        <v>295</v>
      </c>
      <c r="N5" s="69"/>
      <c r="O5" s="69"/>
      <c r="P5" s="69"/>
      <c r="Q5" s="69"/>
      <c r="X5" s="68" t="s">
        <v>298</v>
      </c>
      <c r="Y5" s="69"/>
      <c r="Z5" s="69"/>
      <c r="AA5" s="69"/>
      <c r="AB5" s="69"/>
      <c r="AC5" s="69"/>
    </row>
    <row r="6" spans="2:29" ht="12">
      <c r="B6" s="68" t="s">
        <v>157</v>
      </c>
      <c r="C6" s="70" t="s">
        <v>263</v>
      </c>
      <c r="D6" s="69"/>
      <c r="E6" s="69"/>
      <c r="M6" s="68" t="s">
        <v>157</v>
      </c>
      <c r="N6" s="70" t="s">
        <v>296</v>
      </c>
      <c r="O6" s="69"/>
      <c r="P6" s="69"/>
      <c r="Q6" s="69"/>
      <c r="X6" s="68" t="s">
        <v>157</v>
      </c>
      <c r="Y6" s="70" t="s">
        <v>299</v>
      </c>
      <c r="Z6" s="69"/>
      <c r="AA6" s="69"/>
      <c r="AB6" s="69"/>
      <c r="AC6" s="69"/>
    </row>
    <row r="7" spans="2:29" ht="12">
      <c r="B7" s="68" t="s">
        <v>159</v>
      </c>
      <c r="C7" s="68" t="s">
        <v>194</v>
      </c>
      <c r="D7" s="69"/>
      <c r="E7" s="69"/>
      <c r="M7" s="68" t="s">
        <v>159</v>
      </c>
      <c r="N7" s="68" t="s">
        <v>194</v>
      </c>
      <c r="O7" s="69"/>
      <c r="P7" s="69"/>
      <c r="Q7" s="69"/>
      <c r="X7" s="68" t="s">
        <v>159</v>
      </c>
      <c r="Y7" s="68" t="s">
        <v>194</v>
      </c>
      <c r="Z7" s="69"/>
      <c r="AA7" s="69"/>
      <c r="AB7" s="69"/>
      <c r="AC7" s="69"/>
    </row>
    <row r="8" spans="2:29" ht="12">
      <c r="B8" s="69"/>
      <c r="C8" s="69"/>
      <c r="D8" s="69"/>
      <c r="E8" s="69"/>
      <c r="M8" s="69"/>
      <c r="N8" s="69"/>
      <c r="O8" s="69"/>
      <c r="P8" s="69"/>
      <c r="Q8" s="69"/>
      <c r="X8" s="69"/>
      <c r="Y8" s="69"/>
      <c r="Z8" s="69"/>
      <c r="AA8" s="69"/>
      <c r="AB8" s="69"/>
      <c r="AC8" s="69"/>
    </row>
    <row r="9" spans="2:29" ht="12">
      <c r="B9" s="70" t="s">
        <v>161</v>
      </c>
      <c r="C9" s="69"/>
      <c r="D9" s="68" t="s">
        <v>162</v>
      </c>
      <c r="E9" s="69"/>
      <c r="M9" s="70" t="s">
        <v>161</v>
      </c>
      <c r="N9" s="69"/>
      <c r="O9" s="68" t="s">
        <v>162</v>
      </c>
      <c r="P9" s="69"/>
      <c r="Q9" s="69"/>
      <c r="X9" s="70" t="s">
        <v>161</v>
      </c>
      <c r="Y9" s="69"/>
      <c r="Z9" s="68" t="s">
        <v>162</v>
      </c>
      <c r="AA9" s="69"/>
      <c r="AB9" s="69"/>
      <c r="AC9" s="69"/>
    </row>
    <row r="10" spans="2:29" ht="12">
      <c r="B10" s="70" t="s">
        <v>195</v>
      </c>
      <c r="C10" s="69"/>
      <c r="D10" s="68" t="s">
        <v>64</v>
      </c>
      <c r="E10" s="69"/>
      <c r="M10" s="70" t="s">
        <v>195</v>
      </c>
      <c r="N10" s="69"/>
      <c r="O10" s="68" t="s">
        <v>64</v>
      </c>
      <c r="P10" s="69"/>
      <c r="Q10" s="69"/>
      <c r="X10" s="70" t="s">
        <v>195</v>
      </c>
      <c r="Y10" s="69"/>
      <c r="Z10" s="68" t="s">
        <v>238</v>
      </c>
      <c r="AA10" s="69"/>
      <c r="AB10" s="69"/>
      <c r="AC10" s="69"/>
    </row>
    <row r="11" spans="2:29" ht="12">
      <c r="B11" s="70" t="s">
        <v>169</v>
      </c>
      <c r="C11" s="69"/>
      <c r="D11" s="68" t="s">
        <v>196</v>
      </c>
      <c r="E11" s="69"/>
      <c r="M11" s="70" t="s">
        <v>169</v>
      </c>
      <c r="N11" s="69"/>
      <c r="O11" s="68" t="s">
        <v>196</v>
      </c>
      <c r="P11" s="69"/>
      <c r="Q11" s="69"/>
      <c r="X11" s="70" t="s">
        <v>169</v>
      </c>
      <c r="Y11" s="69"/>
      <c r="Z11" s="68" t="s">
        <v>196</v>
      </c>
      <c r="AA11" s="69"/>
      <c r="AB11" s="69"/>
      <c r="AC11" s="69"/>
    </row>
    <row r="12" spans="2:29" ht="12">
      <c r="B12" s="69"/>
      <c r="C12" s="69"/>
      <c r="D12" s="69"/>
      <c r="E12" s="69"/>
      <c r="M12" s="69"/>
      <c r="N12" s="69"/>
      <c r="O12" s="69"/>
      <c r="P12" s="69"/>
      <c r="Q12" s="69"/>
      <c r="X12" s="69"/>
      <c r="Y12" s="69"/>
      <c r="Z12" s="69"/>
      <c r="AA12" s="69"/>
      <c r="AB12" s="69"/>
      <c r="AC12" s="69"/>
    </row>
    <row r="13" spans="2:29" ht="12">
      <c r="B13" s="71" t="s">
        <v>172</v>
      </c>
      <c r="C13" s="208" t="s">
        <v>173</v>
      </c>
      <c r="D13" s="208" t="s">
        <v>38</v>
      </c>
      <c r="E13" s="69"/>
      <c r="M13" s="71" t="s">
        <v>188</v>
      </c>
      <c r="N13" s="208" t="s">
        <v>60</v>
      </c>
      <c r="O13" s="208" t="s">
        <v>38</v>
      </c>
      <c r="P13" s="208" t="s">
        <v>87</v>
      </c>
      <c r="Q13" s="208" t="s">
        <v>38</v>
      </c>
      <c r="X13" s="71" t="s">
        <v>188</v>
      </c>
      <c r="Y13" s="208" t="s">
        <v>60</v>
      </c>
      <c r="Z13" s="208" t="s">
        <v>38</v>
      </c>
      <c r="AA13" s="208" t="s">
        <v>87</v>
      </c>
      <c r="AB13" s="208" t="s">
        <v>38</v>
      </c>
      <c r="AC13" s="69"/>
    </row>
    <row r="14" spans="2:29" ht="12">
      <c r="B14" s="72" t="s">
        <v>188</v>
      </c>
      <c r="C14" s="73" t="s">
        <v>38</v>
      </c>
      <c r="D14" s="73" t="s">
        <v>38</v>
      </c>
      <c r="E14" s="69"/>
      <c r="M14" s="72" t="s">
        <v>172</v>
      </c>
      <c r="N14" s="73" t="s">
        <v>38</v>
      </c>
      <c r="O14" s="73" t="s">
        <v>38</v>
      </c>
      <c r="P14" s="73" t="s">
        <v>38</v>
      </c>
      <c r="Q14" s="73" t="s">
        <v>38</v>
      </c>
      <c r="X14" s="72" t="s">
        <v>172</v>
      </c>
      <c r="Y14" s="73" t="s">
        <v>38</v>
      </c>
      <c r="Z14" s="73" t="s">
        <v>38</v>
      </c>
      <c r="AA14" s="73" t="s">
        <v>38</v>
      </c>
      <c r="AB14" s="73" t="s">
        <v>38</v>
      </c>
      <c r="AC14" s="69"/>
    </row>
    <row r="15" spans="2:29" ht="12">
      <c r="B15" s="74" t="s">
        <v>63</v>
      </c>
      <c r="C15" s="90">
        <v>1971.91</v>
      </c>
      <c r="D15" s="75" t="s">
        <v>38</v>
      </c>
      <c r="E15" s="69"/>
      <c r="M15" s="74" t="s">
        <v>173</v>
      </c>
      <c r="N15" s="90">
        <v>208.43</v>
      </c>
      <c r="O15" s="75" t="s">
        <v>38</v>
      </c>
      <c r="P15" s="90">
        <v>170.12</v>
      </c>
      <c r="Q15" s="75" t="s">
        <v>38</v>
      </c>
      <c r="X15" s="74" t="s">
        <v>173</v>
      </c>
      <c r="Y15" s="90">
        <v>15416.02</v>
      </c>
      <c r="Z15" s="75" t="s">
        <v>38</v>
      </c>
      <c r="AA15" s="95">
        <v>6184.3</v>
      </c>
      <c r="AB15" s="75" t="s">
        <v>38</v>
      </c>
      <c r="AC15" s="69"/>
    </row>
    <row r="16" spans="2:33" ht="12">
      <c r="B16" s="74" t="s">
        <v>264</v>
      </c>
      <c r="C16" s="76" t="s">
        <v>36</v>
      </c>
      <c r="D16" s="76" t="s">
        <v>39</v>
      </c>
      <c r="E16" s="69"/>
      <c r="M16" s="74" t="s">
        <v>0</v>
      </c>
      <c r="N16" s="93">
        <v>0.64</v>
      </c>
      <c r="O16" s="76" t="s">
        <v>38</v>
      </c>
      <c r="P16" s="93">
        <v>4.82</v>
      </c>
      <c r="Q16" s="76" t="s">
        <v>38</v>
      </c>
      <c r="S16" s="92">
        <f aca="true" t="shared" si="0" ref="S16:U26">+N16/N$15*100</f>
        <v>0.307057525308257</v>
      </c>
      <c r="U16" s="92">
        <f t="shared" si="0"/>
        <v>2.8332941453091935</v>
      </c>
      <c r="X16" s="74" t="s">
        <v>0</v>
      </c>
      <c r="Y16" s="94">
        <v>298.8</v>
      </c>
      <c r="Z16" s="76" t="s">
        <v>38</v>
      </c>
      <c r="AA16" s="93">
        <v>166.44</v>
      </c>
      <c r="AB16" s="76" t="s">
        <v>38</v>
      </c>
      <c r="AC16" s="69"/>
      <c r="AE16" s="92">
        <f>+Y16/Y$15*100</f>
        <v>1.938243463617717</v>
      </c>
      <c r="AG16" s="92">
        <f>+AA16/AA$15*100</f>
        <v>2.6913312743560307</v>
      </c>
    </row>
    <row r="17" spans="2:33" ht="12">
      <c r="B17" s="74" t="s">
        <v>265</v>
      </c>
      <c r="C17" s="90">
        <v>7.92</v>
      </c>
      <c r="D17" s="75" t="s">
        <v>38</v>
      </c>
      <c r="E17" s="69"/>
      <c r="G17" s="92">
        <f>+C17/C$15*100</f>
        <v>0.40164104852655547</v>
      </c>
      <c r="M17" s="74" t="s">
        <v>1</v>
      </c>
      <c r="N17" s="90">
        <v>3.08</v>
      </c>
      <c r="O17" s="75" t="s">
        <v>38</v>
      </c>
      <c r="P17" s="90">
        <v>2.32</v>
      </c>
      <c r="Q17" s="75" t="s">
        <v>38</v>
      </c>
      <c r="S17" s="92">
        <f t="shared" si="0"/>
        <v>1.4777143405459867</v>
      </c>
      <c r="U17" s="92">
        <f t="shared" si="0"/>
        <v>1.3637432400658356</v>
      </c>
      <c r="X17" s="74" t="s">
        <v>1</v>
      </c>
      <c r="Y17" s="90">
        <v>126.46</v>
      </c>
      <c r="Z17" s="75" t="s">
        <v>38</v>
      </c>
      <c r="AA17" s="90">
        <v>27.46</v>
      </c>
      <c r="AB17" s="75" t="s">
        <v>38</v>
      </c>
      <c r="AC17" s="69"/>
      <c r="AE17" s="92">
        <f aca="true" t="shared" si="1" ref="AE17:AG42">+Y17/Y$15*100</f>
        <v>0.8203154899902828</v>
      </c>
      <c r="AG17" s="92">
        <f t="shared" si="1"/>
        <v>0.44402761832382</v>
      </c>
    </row>
    <row r="18" spans="2:33" ht="12">
      <c r="B18" s="74" t="s">
        <v>88</v>
      </c>
      <c r="C18" s="76" t="s">
        <v>36</v>
      </c>
      <c r="D18" s="76" t="s">
        <v>39</v>
      </c>
      <c r="E18" s="69"/>
      <c r="G18" s="92"/>
      <c r="M18" s="74" t="s">
        <v>2</v>
      </c>
      <c r="N18" s="93">
        <v>0.13</v>
      </c>
      <c r="O18" s="76" t="s">
        <v>38</v>
      </c>
      <c r="P18" s="93">
        <v>1.68</v>
      </c>
      <c r="Q18" s="76" t="s">
        <v>38</v>
      </c>
      <c r="S18" s="92">
        <f t="shared" si="0"/>
        <v>0.0623710598282397</v>
      </c>
      <c r="U18" s="92">
        <f t="shared" si="0"/>
        <v>0.9875382083235363</v>
      </c>
      <c r="X18" s="74" t="s">
        <v>2</v>
      </c>
      <c r="Y18" s="93">
        <v>13.46</v>
      </c>
      <c r="Z18" s="76" t="s">
        <v>38</v>
      </c>
      <c r="AA18" s="94">
        <v>44</v>
      </c>
      <c r="AB18" s="76" t="s">
        <v>38</v>
      </c>
      <c r="AC18" s="69"/>
      <c r="AE18" s="92">
        <f t="shared" si="1"/>
        <v>0.08731177048291323</v>
      </c>
      <c r="AG18" s="92">
        <f t="shared" si="1"/>
        <v>0.711479067962421</v>
      </c>
    </row>
    <row r="19" spans="2:33" ht="12">
      <c r="B19" s="74" t="s">
        <v>266</v>
      </c>
      <c r="C19" s="75" t="s">
        <v>36</v>
      </c>
      <c r="D19" s="75" t="s">
        <v>38</v>
      </c>
      <c r="E19" s="69"/>
      <c r="G19" s="92"/>
      <c r="M19" s="74" t="s">
        <v>3</v>
      </c>
      <c r="N19" s="90">
        <v>0.03</v>
      </c>
      <c r="O19" s="75" t="s">
        <v>38</v>
      </c>
      <c r="P19" s="90">
        <v>1.37</v>
      </c>
      <c r="Q19" s="75" t="s">
        <v>38</v>
      </c>
      <c r="S19" s="92">
        <f t="shared" si="0"/>
        <v>0.014393321498824545</v>
      </c>
      <c r="U19" s="92">
        <f t="shared" si="0"/>
        <v>0.80531389607336</v>
      </c>
      <c r="X19" s="74" t="s">
        <v>3</v>
      </c>
      <c r="Y19" s="90">
        <v>11.39</v>
      </c>
      <c r="Z19" s="75" t="s">
        <v>38</v>
      </c>
      <c r="AA19" s="90">
        <v>54.34</v>
      </c>
      <c r="AB19" s="75" t="s">
        <v>38</v>
      </c>
      <c r="AC19" s="69"/>
      <c r="AE19" s="92">
        <f t="shared" si="1"/>
        <v>0.07388418022291098</v>
      </c>
      <c r="AG19" s="92">
        <f t="shared" si="1"/>
        <v>0.87867664893359</v>
      </c>
    </row>
    <row r="20" spans="2:33" ht="12">
      <c r="B20" s="74" t="s">
        <v>267</v>
      </c>
      <c r="C20" s="93">
        <v>22.07</v>
      </c>
      <c r="D20" s="76" t="s">
        <v>38</v>
      </c>
      <c r="E20" s="69"/>
      <c r="G20" s="92">
        <f aca="true" t="shared" si="2" ref="G20:G49">+C20/C$15*100</f>
        <v>1.1192194369925605</v>
      </c>
      <c r="M20" s="74" t="s">
        <v>35</v>
      </c>
      <c r="N20" s="93">
        <v>0.38</v>
      </c>
      <c r="O20" s="76" t="s">
        <v>38</v>
      </c>
      <c r="P20" s="93">
        <v>16.83</v>
      </c>
      <c r="Q20" s="76" t="s">
        <v>251</v>
      </c>
      <c r="S20" s="92">
        <f t="shared" si="0"/>
        <v>0.18231540565177756</v>
      </c>
      <c r="U20" s="92">
        <f t="shared" si="0"/>
        <v>9.893016694098282</v>
      </c>
      <c r="X20" s="74" t="s">
        <v>35</v>
      </c>
      <c r="Y20" s="93">
        <v>102.18</v>
      </c>
      <c r="Z20" s="76" t="s">
        <v>38</v>
      </c>
      <c r="AA20" s="94">
        <v>638.4</v>
      </c>
      <c r="AB20" s="76" t="s">
        <v>251</v>
      </c>
      <c r="AC20" s="69"/>
      <c r="AE20" s="92">
        <f t="shared" si="1"/>
        <v>0.662816991674894</v>
      </c>
      <c r="AG20" s="92">
        <f t="shared" si="1"/>
        <v>10.322914476982033</v>
      </c>
    </row>
    <row r="21" spans="2:33" ht="12">
      <c r="B21" s="74" t="s">
        <v>268</v>
      </c>
      <c r="C21" s="90">
        <v>7.83</v>
      </c>
      <c r="D21" s="75" t="s">
        <v>38</v>
      </c>
      <c r="E21" s="69"/>
      <c r="G21" s="92">
        <f t="shared" si="2"/>
        <v>0.39707694570239005</v>
      </c>
      <c r="M21" s="74" t="s">
        <v>4</v>
      </c>
      <c r="N21" s="90">
        <v>0.01</v>
      </c>
      <c r="O21" s="75" t="s">
        <v>38</v>
      </c>
      <c r="P21" s="90">
        <v>0.04</v>
      </c>
      <c r="Q21" s="75" t="s">
        <v>38</v>
      </c>
      <c r="S21" s="92">
        <f t="shared" si="0"/>
        <v>0.004797773832941515</v>
      </c>
      <c r="U21" s="92">
        <f t="shared" si="0"/>
        <v>0.02351281448389372</v>
      </c>
      <c r="X21" s="74" t="s">
        <v>4</v>
      </c>
      <c r="Y21" s="95">
        <v>0.1</v>
      </c>
      <c r="Z21" s="75" t="s">
        <v>38</v>
      </c>
      <c r="AA21" s="90">
        <v>0.12</v>
      </c>
      <c r="AB21" s="75" t="s">
        <v>38</v>
      </c>
      <c r="AC21" s="69"/>
      <c r="AE21" s="92">
        <f t="shared" si="1"/>
        <v>0.0006486758579711235</v>
      </c>
      <c r="AG21" s="92">
        <f t="shared" si="1"/>
        <v>0.0019403974580793298</v>
      </c>
    </row>
    <row r="22" spans="2:33" ht="12">
      <c r="B22" s="74" t="s">
        <v>269</v>
      </c>
      <c r="C22" s="93">
        <v>84.33</v>
      </c>
      <c r="D22" s="76" t="s">
        <v>38</v>
      </c>
      <c r="E22" s="69"/>
      <c r="G22" s="92">
        <f t="shared" si="2"/>
        <v>4.276564346242982</v>
      </c>
      <c r="M22" s="74" t="s">
        <v>5</v>
      </c>
      <c r="N22" s="93">
        <v>0.01</v>
      </c>
      <c r="O22" s="76" t="s">
        <v>38</v>
      </c>
      <c r="P22" s="93">
        <v>0.27</v>
      </c>
      <c r="Q22" s="76" t="s">
        <v>38</v>
      </c>
      <c r="S22" s="92">
        <f t="shared" si="0"/>
        <v>0.004797773832941515</v>
      </c>
      <c r="U22" s="92">
        <f t="shared" si="0"/>
        <v>0.15871149776628263</v>
      </c>
      <c r="X22" s="74" t="s">
        <v>5</v>
      </c>
      <c r="Y22" s="93">
        <v>3.69</v>
      </c>
      <c r="Z22" s="76" t="s">
        <v>38</v>
      </c>
      <c r="AA22" s="94">
        <v>10.9</v>
      </c>
      <c r="AB22" s="76" t="s">
        <v>38</v>
      </c>
      <c r="AC22" s="69"/>
      <c r="AE22" s="92">
        <f t="shared" si="1"/>
        <v>0.023936139159134458</v>
      </c>
      <c r="AG22" s="92">
        <f t="shared" si="1"/>
        <v>0.17625276910887247</v>
      </c>
    </row>
    <row r="23" spans="2:33" ht="12">
      <c r="B23" s="74" t="s">
        <v>270</v>
      </c>
      <c r="C23" s="90">
        <v>12.27</v>
      </c>
      <c r="D23" s="75" t="s">
        <v>38</v>
      </c>
      <c r="E23" s="69"/>
      <c r="G23" s="92">
        <f t="shared" si="2"/>
        <v>0.6222393516945499</v>
      </c>
      <c r="M23" s="74" t="s">
        <v>6</v>
      </c>
      <c r="N23" s="90">
        <v>9.43</v>
      </c>
      <c r="O23" s="75" t="s">
        <v>38</v>
      </c>
      <c r="P23" s="90">
        <v>3.26</v>
      </c>
      <c r="Q23" s="75" t="s">
        <v>38</v>
      </c>
      <c r="S23" s="92">
        <f t="shared" si="0"/>
        <v>4.524300724463848</v>
      </c>
      <c r="U23" s="92">
        <f t="shared" si="0"/>
        <v>1.9162943804373382</v>
      </c>
      <c r="X23" s="74" t="s">
        <v>6</v>
      </c>
      <c r="Y23" s="90">
        <v>752.51</v>
      </c>
      <c r="Z23" s="75" t="s">
        <v>38</v>
      </c>
      <c r="AA23" s="90">
        <v>115.61</v>
      </c>
      <c r="AB23" s="75" t="s">
        <v>38</v>
      </c>
      <c r="AC23" s="69"/>
      <c r="AE23" s="92">
        <f t="shared" si="1"/>
        <v>4.881350698818501</v>
      </c>
      <c r="AG23" s="92">
        <f t="shared" si="1"/>
        <v>1.869411251071261</v>
      </c>
    </row>
    <row r="24" spans="2:33" ht="12">
      <c r="B24" s="74" t="s">
        <v>271</v>
      </c>
      <c r="C24" s="93">
        <v>39.02</v>
      </c>
      <c r="D24" s="76" t="s">
        <v>38</v>
      </c>
      <c r="E24" s="69"/>
      <c r="G24" s="92">
        <f t="shared" si="2"/>
        <v>1.9787921355437115</v>
      </c>
      <c r="M24" s="74" t="s">
        <v>7</v>
      </c>
      <c r="N24" s="93">
        <v>45.15</v>
      </c>
      <c r="O24" s="76" t="s">
        <v>38</v>
      </c>
      <c r="P24" s="94">
        <v>23.7</v>
      </c>
      <c r="Q24" s="76" t="s">
        <v>38</v>
      </c>
      <c r="S24" s="92">
        <f t="shared" si="0"/>
        <v>21.66194885573094</v>
      </c>
      <c r="U24" s="92">
        <f t="shared" si="0"/>
        <v>13.931342581707028</v>
      </c>
      <c r="X24" s="74" t="s">
        <v>7</v>
      </c>
      <c r="Y24" s="93">
        <v>3651.94</v>
      </c>
      <c r="Z24" s="76" t="s">
        <v>38</v>
      </c>
      <c r="AA24" s="94">
        <v>1235.7</v>
      </c>
      <c r="AB24" s="76" t="s">
        <v>38</v>
      </c>
      <c r="AC24" s="69"/>
      <c r="AE24" s="92">
        <f t="shared" si="1"/>
        <v>23.689253127590646</v>
      </c>
      <c r="AG24" s="92">
        <f t="shared" si="1"/>
        <v>19.9812428245719</v>
      </c>
    </row>
    <row r="25" spans="2:33" ht="12">
      <c r="B25" s="74" t="s">
        <v>272</v>
      </c>
      <c r="C25" s="90">
        <v>58.38</v>
      </c>
      <c r="D25" s="75" t="s">
        <v>38</v>
      </c>
      <c r="E25" s="69"/>
      <c r="G25" s="92">
        <f t="shared" si="2"/>
        <v>2.9605813652752917</v>
      </c>
      <c r="M25" s="74" t="s">
        <v>8</v>
      </c>
      <c r="N25" s="90">
        <v>5.89</v>
      </c>
      <c r="O25" s="75" t="s">
        <v>38</v>
      </c>
      <c r="P25" s="90">
        <v>17.32</v>
      </c>
      <c r="Q25" s="75" t="s">
        <v>38</v>
      </c>
      <c r="S25" s="92">
        <f t="shared" si="0"/>
        <v>2.8258887876025525</v>
      </c>
      <c r="U25" s="92">
        <f t="shared" si="0"/>
        <v>10.181048671525982</v>
      </c>
      <c r="X25" s="74" t="s">
        <v>8</v>
      </c>
      <c r="Y25" s="90">
        <v>711.04</v>
      </c>
      <c r="Z25" s="75" t="s">
        <v>38</v>
      </c>
      <c r="AA25" s="90">
        <v>712.45</v>
      </c>
      <c r="AB25" s="75" t="s">
        <v>38</v>
      </c>
      <c r="AC25" s="69"/>
      <c r="AE25" s="92">
        <f t="shared" si="1"/>
        <v>4.612344820517877</v>
      </c>
      <c r="AG25" s="92">
        <f t="shared" si="1"/>
        <v>11.520301408405155</v>
      </c>
    </row>
    <row r="26" spans="2:33" ht="12">
      <c r="B26" s="74" t="s">
        <v>273</v>
      </c>
      <c r="C26" s="93">
        <v>39.44</v>
      </c>
      <c r="D26" s="76" t="s">
        <v>38</v>
      </c>
      <c r="E26" s="69"/>
      <c r="G26" s="92">
        <f t="shared" si="2"/>
        <v>2.000091282056483</v>
      </c>
      <c r="M26" s="74" t="s">
        <v>9</v>
      </c>
      <c r="N26" s="93">
        <v>0.35</v>
      </c>
      <c r="O26" s="76" t="s">
        <v>38</v>
      </c>
      <c r="P26" s="93">
        <v>0.59</v>
      </c>
      <c r="Q26" s="76" t="s">
        <v>251</v>
      </c>
      <c r="S26" s="92">
        <f t="shared" si="0"/>
        <v>0.167922084152953</v>
      </c>
      <c r="U26" s="92">
        <f t="shared" si="0"/>
        <v>0.3468140136374324</v>
      </c>
      <c r="X26" s="74" t="s">
        <v>9</v>
      </c>
      <c r="Y26" s="93">
        <v>25.84</v>
      </c>
      <c r="Z26" s="76" t="s">
        <v>38</v>
      </c>
      <c r="AA26" s="93">
        <v>12.48</v>
      </c>
      <c r="AB26" s="76" t="s">
        <v>251</v>
      </c>
      <c r="AC26" s="69"/>
      <c r="AE26" s="92">
        <f t="shared" si="1"/>
        <v>0.1676178416997383</v>
      </c>
      <c r="AG26" s="92">
        <f t="shared" si="1"/>
        <v>0.2018013356402503</v>
      </c>
    </row>
    <row r="27" spans="2:33" ht="12">
      <c r="B27" s="74" t="s">
        <v>274</v>
      </c>
      <c r="C27" s="90">
        <v>57.99</v>
      </c>
      <c r="D27" s="75" t="s">
        <v>38</v>
      </c>
      <c r="E27" s="69"/>
      <c r="G27" s="92">
        <f t="shared" si="2"/>
        <v>2.940803586370575</v>
      </c>
      <c r="M27" s="74" t="s">
        <v>10</v>
      </c>
      <c r="N27" s="90">
        <v>97.61</v>
      </c>
      <c r="O27" s="75" t="s">
        <v>38</v>
      </c>
      <c r="P27" s="90">
        <v>12.63</v>
      </c>
      <c r="Q27" s="75" t="s">
        <v>38</v>
      </c>
      <c r="S27" s="92">
        <f>+N27/N$15*100</f>
        <v>46.83107038334213</v>
      </c>
      <c r="U27" s="92">
        <f>+P27/P$15*100</f>
        <v>7.424171173289443</v>
      </c>
      <c r="X27" s="74" t="s">
        <v>10</v>
      </c>
      <c r="Y27" s="90">
        <v>6136.38</v>
      </c>
      <c r="Z27" s="75" t="s">
        <v>38</v>
      </c>
      <c r="AA27" s="90">
        <v>396.97</v>
      </c>
      <c r="AB27" s="75" t="s">
        <v>38</v>
      </c>
      <c r="AC27" s="69"/>
      <c r="AE27" s="92">
        <f t="shared" si="1"/>
        <v>39.80521561336843</v>
      </c>
      <c r="AG27" s="92">
        <f t="shared" si="1"/>
        <v>6.418996491114597</v>
      </c>
    </row>
    <row r="28" spans="2:33" ht="12">
      <c r="B28" s="74" t="s">
        <v>275</v>
      </c>
      <c r="C28" s="76" t="s">
        <v>36</v>
      </c>
      <c r="D28" s="76" t="s">
        <v>38</v>
      </c>
      <c r="E28" s="69"/>
      <c r="G28" s="92"/>
      <c r="M28" s="74" t="s">
        <v>11</v>
      </c>
      <c r="N28" s="93">
        <v>0.27</v>
      </c>
      <c r="O28" s="76" t="s">
        <v>200</v>
      </c>
      <c r="P28" s="93">
        <v>0.16</v>
      </c>
      <c r="Q28" s="76" t="s">
        <v>200</v>
      </c>
      <c r="S28" s="92">
        <f aca="true" t="shared" si="3" ref="S28:U42">+N28/N$15*100</f>
        <v>0.1295398934894209</v>
      </c>
      <c r="U28" s="92">
        <f t="shared" si="3"/>
        <v>0.09405125793557488</v>
      </c>
      <c r="X28" s="74" t="s">
        <v>11</v>
      </c>
      <c r="Y28" s="94">
        <v>15.5</v>
      </c>
      <c r="Z28" s="76" t="s">
        <v>200</v>
      </c>
      <c r="AA28" s="93">
        <v>5.31</v>
      </c>
      <c r="AB28" s="76" t="s">
        <v>200</v>
      </c>
      <c r="AC28" s="69"/>
      <c r="AE28" s="92">
        <f t="shared" si="1"/>
        <v>0.10054475798552415</v>
      </c>
      <c r="AG28" s="92">
        <f t="shared" si="1"/>
        <v>0.08586258752001033</v>
      </c>
    </row>
    <row r="29" spans="2:33" ht="12">
      <c r="B29" s="74" t="s">
        <v>60</v>
      </c>
      <c r="C29" s="90">
        <v>208.43</v>
      </c>
      <c r="D29" s="75" t="s">
        <v>38</v>
      </c>
      <c r="E29" s="69"/>
      <c r="G29" s="92">
        <f t="shared" si="2"/>
        <v>10.569955018231054</v>
      </c>
      <c r="M29" s="74" t="s">
        <v>12</v>
      </c>
      <c r="N29" s="95">
        <v>0</v>
      </c>
      <c r="O29" s="75" t="s">
        <v>198</v>
      </c>
      <c r="P29" s="95">
        <v>0.5</v>
      </c>
      <c r="Q29" s="75" t="s">
        <v>251</v>
      </c>
      <c r="S29" s="92">
        <f t="shared" si="3"/>
        <v>0</v>
      </c>
      <c r="U29" s="92">
        <f t="shared" si="3"/>
        <v>0.2939101810486715</v>
      </c>
      <c r="X29" s="74" t="s">
        <v>12</v>
      </c>
      <c r="Y29" s="90">
        <v>4.81</v>
      </c>
      <c r="Z29" s="75" t="s">
        <v>38</v>
      </c>
      <c r="AA29" s="90">
        <v>7.91</v>
      </c>
      <c r="AB29" s="75" t="s">
        <v>251</v>
      </c>
      <c r="AC29" s="69"/>
      <c r="AE29" s="92">
        <f t="shared" si="1"/>
        <v>0.03120130876841104</v>
      </c>
      <c r="AG29" s="92">
        <f t="shared" si="1"/>
        <v>0.1279045324450625</v>
      </c>
    </row>
    <row r="30" spans="2:33" ht="12">
      <c r="B30" s="74" t="s">
        <v>276</v>
      </c>
      <c r="C30" s="93">
        <v>26.36</v>
      </c>
      <c r="D30" s="76" t="s">
        <v>38</v>
      </c>
      <c r="E30" s="69"/>
      <c r="G30" s="92">
        <f t="shared" si="2"/>
        <v>1.3367750049444447</v>
      </c>
      <c r="M30" s="74" t="s">
        <v>13</v>
      </c>
      <c r="N30" s="93">
        <v>0.72</v>
      </c>
      <c r="O30" s="76" t="s">
        <v>38</v>
      </c>
      <c r="P30" s="93">
        <v>1.59</v>
      </c>
      <c r="Q30" s="76" t="s">
        <v>38</v>
      </c>
      <c r="S30" s="92">
        <f t="shared" si="3"/>
        <v>0.3454397159717891</v>
      </c>
      <c r="U30" s="92">
        <f t="shared" si="3"/>
        <v>0.9346343757347754</v>
      </c>
      <c r="X30" s="74" t="s">
        <v>13</v>
      </c>
      <c r="Y30" s="93">
        <v>18.55</v>
      </c>
      <c r="Z30" s="76" t="s">
        <v>38</v>
      </c>
      <c r="AA30" s="93">
        <v>26.43</v>
      </c>
      <c r="AB30" s="76" t="s">
        <v>38</v>
      </c>
      <c r="AC30" s="69"/>
      <c r="AE30" s="92">
        <f t="shared" si="1"/>
        <v>0.12032937165364342</v>
      </c>
      <c r="AG30" s="92">
        <f t="shared" si="1"/>
        <v>0.4273725401419724</v>
      </c>
    </row>
    <row r="31" spans="2:33" ht="12">
      <c r="B31" s="74" t="s">
        <v>277</v>
      </c>
      <c r="C31" s="75" t="s">
        <v>36</v>
      </c>
      <c r="D31" s="75" t="s">
        <v>38</v>
      </c>
      <c r="E31" s="69"/>
      <c r="G31" s="92"/>
      <c r="M31" s="74" t="s">
        <v>15</v>
      </c>
      <c r="N31" s="95">
        <v>0</v>
      </c>
      <c r="O31" s="75" t="s">
        <v>38</v>
      </c>
      <c r="P31" s="90">
        <v>0.04</v>
      </c>
      <c r="Q31" s="75" t="s">
        <v>38</v>
      </c>
      <c r="S31" s="92">
        <f t="shared" si="3"/>
        <v>0</v>
      </c>
      <c r="U31" s="92">
        <f t="shared" si="3"/>
        <v>0.02351281448389372</v>
      </c>
      <c r="X31" s="74" t="s">
        <v>15</v>
      </c>
      <c r="Y31" s="90">
        <v>0.03</v>
      </c>
      <c r="Z31" s="75" t="s">
        <v>38</v>
      </c>
      <c r="AA31" s="90">
        <v>1.13</v>
      </c>
      <c r="AB31" s="75" t="s">
        <v>38</v>
      </c>
      <c r="AC31" s="69"/>
      <c r="AE31" s="92">
        <f t="shared" si="1"/>
        <v>0.00019460275739133706</v>
      </c>
      <c r="AG31" s="92">
        <f t="shared" si="1"/>
        <v>0.018272076063580354</v>
      </c>
    </row>
    <row r="32" spans="2:33" ht="12">
      <c r="B32" s="74" t="s">
        <v>278</v>
      </c>
      <c r="C32" s="93">
        <v>20.61</v>
      </c>
      <c r="D32" s="76" t="s">
        <v>38</v>
      </c>
      <c r="E32" s="69"/>
      <c r="G32" s="92">
        <f t="shared" si="2"/>
        <v>1.0451795467338771</v>
      </c>
      <c r="M32" s="74" t="s">
        <v>16</v>
      </c>
      <c r="N32" s="93">
        <v>1.68</v>
      </c>
      <c r="O32" s="76" t="s">
        <v>38</v>
      </c>
      <c r="P32" s="93">
        <v>1.55</v>
      </c>
      <c r="Q32" s="76" t="s">
        <v>38</v>
      </c>
      <c r="S32" s="92">
        <f t="shared" si="3"/>
        <v>0.8060260039341745</v>
      </c>
      <c r="U32" s="92">
        <f t="shared" si="3"/>
        <v>0.9111215612508817</v>
      </c>
      <c r="X32" s="74" t="s">
        <v>16</v>
      </c>
      <c r="Y32" s="93">
        <v>137.86</v>
      </c>
      <c r="Z32" s="76" t="s">
        <v>38</v>
      </c>
      <c r="AA32" s="93">
        <v>51.41</v>
      </c>
      <c r="AB32" s="76" t="s">
        <v>38</v>
      </c>
      <c r="AC32" s="69"/>
      <c r="AE32" s="92">
        <f t="shared" si="1"/>
        <v>0.894264537798991</v>
      </c>
      <c r="AG32" s="92">
        <f t="shared" si="1"/>
        <v>0.8312986109988195</v>
      </c>
    </row>
    <row r="33" spans="2:33" ht="12">
      <c r="B33" s="74" t="s">
        <v>279</v>
      </c>
      <c r="C33" s="90">
        <v>42.76</v>
      </c>
      <c r="D33" s="75" t="s">
        <v>38</v>
      </c>
      <c r="E33" s="69"/>
      <c r="G33" s="92">
        <f t="shared" si="2"/>
        <v>2.1684559640145844</v>
      </c>
      <c r="M33" s="74" t="s">
        <v>17</v>
      </c>
      <c r="N33" s="95">
        <v>0</v>
      </c>
      <c r="O33" s="75" t="s">
        <v>198</v>
      </c>
      <c r="P33" s="95">
        <v>0</v>
      </c>
      <c r="Q33" s="75" t="s">
        <v>198</v>
      </c>
      <c r="S33" s="92">
        <f t="shared" si="3"/>
        <v>0</v>
      </c>
      <c r="U33" s="92">
        <f t="shared" si="3"/>
        <v>0</v>
      </c>
      <c r="X33" s="74" t="s">
        <v>17</v>
      </c>
      <c r="Y33" s="90">
        <v>7.31</v>
      </c>
      <c r="Z33" s="75" t="s">
        <v>38</v>
      </c>
      <c r="AA33" s="95">
        <v>7.3</v>
      </c>
      <c r="AB33" s="75" t="s">
        <v>38</v>
      </c>
      <c r="AC33" s="69"/>
      <c r="AE33" s="92">
        <f t="shared" si="1"/>
        <v>0.04741820521768912</v>
      </c>
      <c r="AG33" s="92">
        <f t="shared" si="1"/>
        <v>0.11804084536649256</v>
      </c>
    </row>
    <row r="34" spans="2:33" ht="12">
      <c r="B34" s="74" t="s">
        <v>280</v>
      </c>
      <c r="C34" s="76" t="s">
        <v>36</v>
      </c>
      <c r="D34" s="76" t="s">
        <v>38</v>
      </c>
      <c r="E34" s="69"/>
      <c r="G34" s="92"/>
      <c r="M34" s="74" t="s">
        <v>14</v>
      </c>
      <c r="N34" s="93">
        <v>1.82</v>
      </c>
      <c r="O34" s="76" t="s">
        <v>38</v>
      </c>
      <c r="P34" s="93">
        <v>33.49</v>
      </c>
      <c r="Q34" s="76" t="s">
        <v>251</v>
      </c>
      <c r="S34" s="92">
        <f t="shared" si="3"/>
        <v>0.8731948375953558</v>
      </c>
      <c r="U34" s="92">
        <f t="shared" si="3"/>
        <v>19.68610392664002</v>
      </c>
      <c r="X34" s="74" t="s">
        <v>14</v>
      </c>
      <c r="Y34" s="94">
        <v>770</v>
      </c>
      <c r="Z34" s="76" t="s">
        <v>38</v>
      </c>
      <c r="AA34" s="93">
        <v>1496.31</v>
      </c>
      <c r="AB34" s="76" t="s">
        <v>251</v>
      </c>
      <c r="AC34" s="69"/>
      <c r="AE34" s="92">
        <f t="shared" si="1"/>
        <v>4.994804106377651</v>
      </c>
      <c r="AG34" s="92">
        <f t="shared" si="1"/>
        <v>24.195301004155684</v>
      </c>
    </row>
    <row r="35" spans="2:33" ht="12">
      <c r="B35" s="74" t="s">
        <v>281</v>
      </c>
      <c r="C35" s="90">
        <v>62.93</v>
      </c>
      <c r="D35" s="75" t="s">
        <v>38</v>
      </c>
      <c r="E35" s="69"/>
      <c r="G35" s="92">
        <f t="shared" si="2"/>
        <v>3.191322119163653</v>
      </c>
      <c r="M35" s="74" t="s">
        <v>18</v>
      </c>
      <c r="N35" s="95">
        <v>0.2</v>
      </c>
      <c r="O35" s="75" t="s">
        <v>38</v>
      </c>
      <c r="P35" s="90">
        <v>3.58</v>
      </c>
      <c r="Q35" s="75" t="s">
        <v>38</v>
      </c>
      <c r="S35" s="92">
        <f t="shared" si="3"/>
        <v>0.09595547665883031</v>
      </c>
      <c r="U35" s="92">
        <f t="shared" si="3"/>
        <v>2.1043968963084883</v>
      </c>
      <c r="X35" s="74" t="s">
        <v>18</v>
      </c>
      <c r="Y35" s="90">
        <v>56.98</v>
      </c>
      <c r="Z35" s="75" t="s">
        <v>38</v>
      </c>
      <c r="AA35" s="90">
        <v>174.79</v>
      </c>
      <c r="AB35" s="75" t="s">
        <v>38</v>
      </c>
      <c r="AC35" s="69"/>
      <c r="AE35" s="92">
        <f t="shared" si="1"/>
        <v>0.3696155038719462</v>
      </c>
      <c r="AG35" s="92">
        <f t="shared" si="1"/>
        <v>2.826350597480717</v>
      </c>
    </row>
    <row r="36" spans="2:33" ht="12">
      <c r="B36" s="74" t="s">
        <v>282</v>
      </c>
      <c r="C36" s="93">
        <v>56.95</v>
      </c>
      <c r="D36" s="76" t="s">
        <v>38</v>
      </c>
      <c r="E36" s="69"/>
      <c r="G36" s="92">
        <f t="shared" si="2"/>
        <v>2.8880628426246635</v>
      </c>
      <c r="M36" s="74" t="s">
        <v>19</v>
      </c>
      <c r="N36" s="94">
        <v>6.7</v>
      </c>
      <c r="O36" s="76" t="s">
        <v>38</v>
      </c>
      <c r="P36" s="94">
        <v>22.7</v>
      </c>
      <c r="Q36" s="76" t="s">
        <v>38</v>
      </c>
      <c r="S36" s="92">
        <f t="shared" si="3"/>
        <v>3.2145084680708154</v>
      </c>
      <c r="U36" s="92">
        <f t="shared" si="3"/>
        <v>13.343522219609685</v>
      </c>
      <c r="X36" s="74" t="s">
        <v>19</v>
      </c>
      <c r="Y36" s="94">
        <v>787.2</v>
      </c>
      <c r="Z36" s="76" t="s">
        <v>38</v>
      </c>
      <c r="AA36" s="94">
        <v>649.8</v>
      </c>
      <c r="AB36" s="76" t="s">
        <v>38</v>
      </c>
      <c r="AC36" s="69"/>
      <c r="AE36" s="92">
        <f t="shared" si="1"/>
        <v>5.106376353948685</v>
      </c>
      <c r="AG36" s="92">
        <f t="shared" si="1"/>
        <v>10.50725223549957</v>
      </c>
    </row>
    <row r="37" spans="2:33" ht="12">
      <c r="B37" s="74" t="s">
        <v>283</v>
      </c>
      <c r="C37" s="90">
        <v>55.87</v>
      </c>
      <c r="D37" s="75" t="s">
        <v>38</v>
      </c>
      <c r="E37" s="69"/>
      <c r="G37" s="92">
        <f t="shared" si="2"/>
        <v>2.833293608734678</v>
      </c>
      <c r="M37" s="74" t="s">
        <v>20</v>
      </c>
      <c r="N37" s="90">
        <v>16.58</v>
      </c>
      <c r="O37" s="75" t="s">
        <v>38</v>
      </c>
      <c r="P37" s="90">
        <v>1.57</v>
      </c>
      <c r="Q37" s="75" t="s">
        <v>38</v>
      </c>
      <c r="S37" s="92">
        <f t="shared" si="3"/>
        <v>7.9547090150170305</v>
      </c>
      <c r="U37" s="92">
        <f t="shared" si="3"/>
        <v>0.9228779684928285</v>
      </c>
      <c r="X37" s="74" t="s">
        <v>20</v>
      </c>
      <c r="Y37" s="90">
        <v>1406.28</v>
      </c>
      <c r="Z37" s="75" t="s">
        <v>38</v>
      </c>
      <c r="AA37" s="95">
        <v>60.4</v>
      </c>
      <c r="AB37" s="75" t="s">
        <v>38</v>
      </c>
      <c r="AC37" s="69"/>
      <c r="AE37" s="92">
        <f t="shared" si="1"/>
        <v>9.122198855476316</v>
      </c>
      <c r="AG37" s="92">
        <f t="shared" si="1"/>
        <v>0.976666720566596</v>
      </c>
    </row>
    <row r="38" spans="2:33" ht="12">
      <c r="B38" s="74" t="s">
        <v>90</v>
      </c>
      <c r="C38" s="93">
        <v>96.75</v>
      </c>
      <c r="D38" s="76" t="s">
        <v>38</v>
      </c>
      <c r="E38" s="69"/>
      <c r="G38" s="92">
        <f t="shared" si="2"/>
        <v>4.906410535977808</v>
      </c>
      <c r="M38" s="74" t="s">
        <v>21</v>
      </c>
      <c r="N38" s="93">
        <v>17.17</v>
      </c>
      <c r="O38" s="76" t="s">
        <v>38</v>
      </c>
      <c r="P38" s="93">
        <v>15.67</v>
      </c>
      <c r="Q38" s="76" t="s">
        <v>38</v>
      </c>
      <c r="S38" s="92">
        <f t="shared" si="3"/>
        <v>8.23777767116058</v>
      </c>
      <c r="U38" s="92">
        <f t="shared" si="3"/>
        <v>9.211145074065366</v>
      </c>
      <c r="X38" s="74" t="s">
        <v>21</v>
      </c>
      <c r="Y38" s="93">
        <v>298.92</v>
      </c>
      <c r="Z38" s="76" t="s">
        <v>38</v>
      </c>
      <c r="AA38" s="93">
        <v>145.47</v>
      </c>
      <c r="AB38" s="76" t="s">
        <v>38</v>
      </c>
      <c r="AC38" s="69"/>
      <c r="AE38" s="92">
        <f t="shared" si="1"/>
        <v>1.9390218746472825</v>
      </c>
      <c r="AG38" s="92">
        <f t="shared" si="1"/>
        <v>2.3522468185566674</v>
      </c>
    </row>
    <row r="39" spans="2:33" ht="12">
      <c r="B39" s="74" t="s">
        <v>87</v>
      </c>
      <c r="C39" s="90">
        <v>170.12</v>
      </c>
      <c r="D39" s="75" t="s">
        <v>38</v>
      </c>
      <c r="E39" s="69"/>
      <c r="G39" s="92">
        <f t="shared" si="2"/>
        <v>8.627168582744648</v>
      </c>
      <c r="M39" s="74" t="s">
        <v>22</v>
      </c>
      <c r="N39" s="90">
        <v>0.22</v>
      </c>
      <c r="O39" s="75" t="s">
        <v>38</v>
      </c>
      <c r="P39" s="90">
        <v>0.49</v>
      </c>
      <c r="Q39" s="75" t="s">
        <v>38</v>
      </c>
      <c r="S39" s="92">
        <f t="shared" si="3"/>
        <v>0.10555102432471333</v>
      </c>
      <c r="U39" s="92">
        <f t="shared" si="3"/>
        <v>0.2880319774276981</v>
      </c>
      <c r="X39" s="74" t="s">
        <v>22</v>
      </c>
      <c r="Y39" s="90">
        <v>10.36</v>
      </c>
      <c r="Z39" s="75" t="s">
        <v>38</v>
      </c>
      <c r="AA39" s="90">
        <v>8.08</v>
      </c>
      <c r="AB39" s="75" t="s">
        <v>38</v>
      </c>
      <c r="AC39" s="69"/>
      <c r="AE39" s="92">
        <f t="shared" si="1"/>
        <v>0.0672028188858084</v>
      </c>
      <c r="AG39" s="92">
        <f t="shared" si="1"/>
        <v>0.1306534288440082</v>
      </c>
    </row>
    <row r="40" spans="2:33" ht="12">
      <c r="B40" s="74" t="s">
        <v>284</v>
      </c>
      <c r="C40" s="76" t="s">
        <v>36</v>
      </c>
      <c r="D40" s="76" t="s">
        <v>38</v>
      </c>
      <c r="E40" s="69"/>
      <c r="G40" s="92"/>
      <c r="M40" s="74" t="s">
        <v>23</v>
      </c>
      <c r="N40" s="93">
        <v>0.23</v>
      </c>
      <c r="O40" s="76" t="s">
        <v>38</v>
      </c>
      <c r="P40" s="93">
        <v>1.07</v>
      </c>
      <c r="Q40" s="76" t="s">
        <v>38</v>
      </c>
      <c r="S40" s="92">
        <f t="shared" si="3"/>
        <v>0.11034879815765486</v>
      </c>
      <c r="U40" s="92">
        <f t="shared" si="3"/>
        <v>0.628967787444157</v>
      </c>
      <c r="X40" s="74" t="s">
        <v>23</v>
      </c>
      <c r="Y40" s="93">
        <v>17.07</v>
      </c>
      <c r="Z40" s="76" t="s">
        <v>38</v>
      </c>
      <c r="AA40" s="93">
        <v>35.66</v>
      </c>
      <c r="AB40" s="76" t="s">
        <v>38</v>
      </c>
      <c r="AC40" s="69"/>
      <c r="AE40" s="92">
        <f t="shared" si="1"/>
        <v>0.1107289689556708</v>
      </c>
      <c r="AG40" s="92">
        <f t="shared" si="1"/>
        <v>0.5766214446259075</v>
      </c>
    </row>
    <row r="41" spans="2:33" ht="12">
      <c r="B41" s="74" t="s">
        <v>285</v>
      </c>
      <c r="C41" s="90">
        <v>22.15</v>
      </c>
      <c r="D41" s="75" t="s">
        <v>38</v>
      </c>
      <c r="E41" s="69"/>
      <c r="G41" s="92">
        <f t="shared" si="2"/>
        <v>1.1232764172807073</v>
      </c>
      <c r="M41" s="74" t="s">
        <v>24</v>
      </c>
      <c r="N41" s="90">
        <v>0.09</v>
      </c>
      <c r="O41" s="75" t="s">
        <v>38</v>
      </c>
      <c r="P41" s="90">
        <v>1.29</v>
      </c>
      <c r="Q41" s="75" t="s">
        <v>38</v>
      </c>
      <c r="S41" s="92">
        <f t="shared" si="3"/>
        <v>0.043179964496473634</v>
      </c>
      <c r="U41" s="92">
        <f t="shared" si="3"/>
        <v>0.7582882671055726</v>
      </c>
      <c r="X41" s="74" t="s">
        <v>24</v>
      </c>
      <c r="Y41" s="90">
        <v>34.07</v>
      </c>
      <c r="Z41" s="75" t="s">
        <v>38</v>
      </c>
      <c r="AA41" s="90">
        <v>30.29</v>
      </c>
      <c r="AB41" s="75" t="s">
        <v>38</v>
      </c>
      <c r="AC41" s="69"/>
      <c r="AE41" s="92">
        <f t="shared" si="1"/>
        <v>0.2210038648107618</v>
      </c>
      <c r="AG41" s="92">
        <f t="shared" si="1"/>
        <v>0.4897886583768575</v>
      </c>
    </row>
    <row r="42" spans="2:33" ht="12">
      <c r="B42" s="74" t="s">
        <v>286</v>
      </c>
      <c r="C42" s="76" t="s">
        <v>36</v>
      </c>
      <c r="D42" s="76" t="s">
        <v>38</v>
      </c>
      <c r="E42" s="69"/>
      <c r="G42" s="92"/>
      <c r="M42" s="74" t="s">
        <v>25</v>
      </c>
      <c r="N42" s="93">
        <v>0.04</v>
      </c>
      <c r="O42" s="76" t="s">
        <v>38</v>
      </c>
      <c r="P42" s="93">
        <v>1.58</v>
      </c>
      <c r="Q42" s="76" t="s">
        <v>38</v>
      </c>
      <c r="S42" s="92">
        <f t="shared" si="3"/>
        <v>0.01919109533176606</v>
      </c>
      <c r="U42" s="92">
        <f t="shared" si="3"/>
        <v>0.928756172113802</v>
      </c>
      <c r="X42" s="74" t="s">
        <v>25</v>
      </c>
      <c r="Y42" s="93">
        <v>17.29</v>
      </c>
      <c r="Z42" s="76" t="s">
        <v>38</v>
      </c>
      <c r="AA42" s="93">
        <v>69.15</v>
      </c>
      <c r="AB42" s="76" t="s">
        <v>38</v>
      </c>
      <c r="AC42" s="69"/>
      <c r="AE42" s="92">
        <f t="shared" si="1"/>
        <v>0.11215605584320724</v>
      </c>
      <c r="AG42" s="92">
        <f t="shared" si="1"/>
        <v>1.118154035218214</v>
      </c>
    </row>
    <row r="43" spans="2:29" ht="12">
      <c r="B43" s="74" t="s">
        <v>287</v>
      </c>
      <c r="C43" s="90">
        <v>12.29</v>
      </c>
      <c r="D43" s="75" t="s">
        <v>38</v>
      </c>
      <c r="E43" s="69"/>
      <c r="G43" s="92">
        <f t="shared" si="2"/>
        <v>0.6232535967665866</v>
      </c>
      <c r="M43" s="74" t="s">
        <v>27</v>
      </c>
      <c r="N43" s="90">
        <v>0.01</v>
      </c>
      <c r="O43" s="75" t="s">
        <v>38</v>
      </c>
      <c r="P43" s="75" t="s">
        <v>36</v>
      </c>
      <c r="Q43" s="75" t="s">
        <v>38</v>
      </c>
      <c r="X43" s="74" t="s">
        <v>27</v>
      </c>
      <c r="Y43" s="95">
        <v>1.5</v>
      </c>
      <c r="Z43" s="75" t="s">
        <v>38</v>
      </c>
      <c r="AA43" s="75" t="s">
        <v>36</v>
      </c>
      <c r="AB43" s="75" t="s">
        <v>38</v>
      </c>
      <c r="AC43" s="69"/>
    </row>
    <row r="44" spans="2:29" ht="12">
      <c r="B44" s="74" t="s">
        <v>288</v>
      </c>
      <c r="C44" s="93">
        <v>49.39</v>
      </c>
      <c r="D44" s="76" t="s">
        <v>38</v>
      </c>
      <c r="E44" s="69"/>
      <c r="G44" s="92">
        <f t="shared" si="2"/>
        <v>2.5046782053947694</v>
      </c>
      <c r="M44" s="74" t="s">
        <v>28</v>
      </c>
      <c r="N44" s="76" t="s">
        <v>36</v>
      </c>
      <c r="O44" s="76" t="s">
        <v>38</v>
      </c>
      <c r="P44" s="76" t="s">
        <v>36</v>
      </c>
      <c r="Q44" s="76" t="s">
        <v>38</v>
      </c>
      <c r="X44" s="74" t="s">
        <v>28</v>
      </c>
      <c r="Y44" s="76" t="s">
        <v>36</v>
      </c>
      <c r="Z44" s="76" t="s">
        <v>38</v>
      </c>
      <c r="AA44" s="76" t="s">
        <v>36</v>
      </c>
      <c r="AB44" s="76" t="s">
        <v>38</v>
      </c>
      <c r="AC44" s="69"/>
    </row>
    <row r="45" spans="2:29" ht="12">
      <c r="B45" s="74" t="s">
        <v>289</v>
      </c>
      <c r="C45" s="90">
        <v>49.61</v>
      </c>
      <c r="D45" s="75" t="s">
        <v>38</v>
      </c>
      <c r="E45" s="69"/>
      <c r="G45" s="92">
        <f t="shared" si="2"/>
        <v>2.5158349011871737</v>
      </c>
      <c r="M45" s="74" t="s">
        <v>29</v>
      </c>
      <c r="N45" s="75" t="s">
        <v>36</v>
      </c>
      <c r="O45" s="75" t="s">
        <v>38</v>
      </c>
      <c r="P45" s="75" t="s">
        <v>36</v>
      </c>
      <c r="Q45" s="75" t="s">
        <v>38</v>
      </c>
      <c r="X45" s="74" t="s">
        <v>29</v>
      </c>
      <c r="Y45" s="75" t="s">
        <v>36</v>
      </c>
      <c r="Z45" s="75" t="s">
        <v>38</v>
      </c>
      <c r="AA45" s="75" t="s">
        <v>36</v>
      </c>
      <c r="AB45" s="75" t="s">
        <v>38</v>
      </c>
      <c r="AC45" s="69"/>
    </row>
    <row r="46" spans="2:29" ht="12">
      <c r="B46" s="74" t="s">
        <v>290</v>
      </c>
      <c r="C46" s="93">
        <v>146.82</v>
      </c>
      <c r="D46" s="76" t="s">
        <v>38</v>
      </c>
      <c r="E46" s="69"/>
      <c r="G46" s="92">
        <f t="shared" si="2"/>
        <v>7.445573073821827</v>
      </c>
      <c r="M46" s="74" t="s">
        <v>26</v>
      </c>
      <c r="N46" s="76" t="s">
        <v>36</v>
      </c>
      <c r="O46" s="76" t="s">
        <v>38</v>
      </c>
      <c r="P46" s="76" t="s">
        <v>36</v>
      </c>
      <c r="Q46" s="76" t="s">
        <v>38</v>
      </c>
      <c r="X46" s="74" t="s">
        <v>26</v>
      </c>
      <c r="Y46" s="76" t="s">
        <v>36</v>
      </c>
      <c r="Z46" s="76" t="s">
        <v>38</v>
      </c>
      <c r="AA46" s="76" t="s">
        <v>36</v>
      </c>
      <c r="AB46" s="76" t="s">
        <v>38</v>
      </c>
      <c r="AC46" s="69"/>
    </row>
    <row r="47" spans="2:29" ht="12">
      <c r="B47" s="74" t="s">
        <v>291</v>
      </c>
      <c r="C47" s="90">
        <v>88.22</v>
      </c>
      <c r="D47" s="75" t="s">
        <v>38</v>
      </c>
      <c r="E47" s="69"/>
      <c r="G47" s="92">
        <f t="shared" si="2"/>
        <v>4.473835012754131</v>
      </c>
      <c r="M47" s="74" t="s">
        <v>34</v>
      </c>
      <c r="N47" s="90">
        <v>2.23</v>
      </c>
      <c r="O47" s="75" t="s">
        <v>201</v>
      </c>
      <c r="P47" s="95">
        <v>2.5</v>
      </c>
      <c r="Q47" s="75" t="s">
        <v>201</v>
      </c>
      <c r="X47" s="74" t="s">
        <v>34</v>
      </c>
      <c r="Y47" s="90">
        <v>41.92</v>
      </c>
      <c r="Z47" s="75" t="s">
        <v>201</v>
      </c>
      <c r="AA47" s="90">
        <v>33.71</v>
      </c>
      <c r="AB47" s="75" t="s">
        <v>201</v>
      </c>
      <c r="AC47" s="69"/>
    </row>
    <row r="48" spans="2:29" ht="12">
      <c r="B48" s="74" t="s">
        <v>292</v>
      </c>
      <c r="C48" s="76" t="s">
        <v>36</v>
      </c>
      <c r="D48" s="76" t="s">
        <v>38</v>
      </c>
      <c r="E48" s="69"/>
      <c r="G48" s="92"/>
      <c r="M48" s="74" t="s">
        <v>30</v>
      </c>
      <c r="N48" s="94">
        <v>0</v>
      </c>
      <c r="O48" s="76" t="s">
        <v>198</v>
      </c>
      <c r="P48" s="94">
        <v>0</v>
      </c>
      <c r="Q48" s="76" t="s">
        <v>198</v>
      </c>
      <c r="X48" s="74" t="s">
        <v>30</v>
      </c>
      <c r="Y48" s="93">
        <v>2.04</v>
      </c>
      <c r="Z48" s="76" t="s">
        <v>200</v>
      </c>
      <c r="AA48" s="93">
        <v>1.03</v>
      </c>
      <c r="AB48" s="76" t="s">
        <v>200</v>
      </c>
      <c r="AC48" s="69"/>
    </row>
    <row r="49" spans="2:29" ht="12">
      <c r="B49" s="74" t="s">
        <v>293</v>
      </c>
      <c r="C49" s="90">
        <v>79.51</v>
      </c>
      <c r="D49" s="75" t="s">
        <v>38</v>
      </c>
      <c r="E49" s="69"/>
      <c r="G49" s="92">
        <f t="shared" si="2"/>
        <v>4.032131283882125</v>
      </c>
      <c r="M49" s="74" t="s">
        <v>31</v>
      </c>
      <c r="N49" s="90">
        <v>5.61</v>
      </c>
      <c r="O49" s="75" t="s">
        <v>38</v>
      </c>
      <c r="P49" s="90">
        <v>3.49</v>
      </c>
      <c r="Q49" s="75" t="s">
        <v>38</v>
      </c>
      <c r="X49" s="74" t="s">
        <v>31</v>
      </c>
      <c r="Y49" s="90">
        <v>151.19</v>
      </c>
      <c r="Z49" s="75" t="s">
        <v>38</v>
      </c>
      <c r="AA49" s="90">
        <v>66.25</v>
      </c>
      <c r="AB49" s="75" t="s">
        <v>38</v>
      </c>
      <c r="AC49" s="69"/>
    </row>
    <row r="50" spans="2:29" ht="12">
      <c r="B50" s="69"/>
      <c r="C50" s="69"/>
      <c r="D50" s="69"/>
      <c r="E50" s="69"/>
      <c r="M50" s="74" t="s">
        <v>32</v>
      </c>
      <c r="N50" s="93">
        <v>6.66</v>
      </c>
      <c r="O50" s="76" t="s">
        <v>38</v>
      </c>
      <c r="P50" s="93">
        <v>5.43</v>
      </c>
      <c r="Q50" s="76" t="s">
        <v>38</v>
      </c>
      <c r="X50" s="74" t="s">
        <v>32</v>
      </c>
      <c r="Y50" s="93">
        <v>315.06</v>
      </c>
      <c r="Z50" s="76" t="s">
        <v>38</v>
      </c>
      <c r="AA50" s="93">
        <v>108.91</v>
      </c>
      <c r="AB50" s="76" t="s">
        <v>38</v>
      </c>
      <c r="AC50" s="69"/>
    </row>
    <row r="51" spans="2:29" ht="12">
      <c r="B51" s="70" t="s">
        <v>174</v>
      </c>
      <c r="C51" s="69"/>
      <c r="D51" s="69"/>
      <c r="E51" s="69"/>
      <c r="M51" s="74" t="s">
        <v>33</v>
      </c>
      <c r="N51" s="90">
        <v>7.86</v>
      </c>
      <c r="O51" s="75" t="s">
        <v>38</v>
      </c>
      <c r="P51" s="90">
        <v>4.11</v>
      </c>
      <c r="Q51" s="75" t="s">
        <v>38</v>
      </c>
      <c r="X51" s="74" t="s">
        <v>33</v>
      </c>
      <c r="Y51" s="90">
        <v>148.13</v>
      </c>
      <c r="Z51" s="75" t="s">
        <v>38</v>
      </c>
      <c r="AA51" s="90">
        <v>35.03</v>
      </c>
      <c r="AB51" s="75" t="s">
        <v>38</v>
      </c>
      <c r="AC51" s="69"/>
    </row>
    <row r="52" spans="2:29" ht="12">
      <c r="B52" s="70" t="s">
        <v>36</v>
      </c>
      <c r="C52" s="68" t="s">
        <v>40</v>
      </c>
      <c r="D52" s="69"/>
      <c r="E52" s="69"/>
      <c r="M52" s="74" t="s">
        <v>202</v>
      </c>
      <c r="N52" s="94">
        <v>159</v>
      </c>
      <c r="O52" s="76" t="s">
        <v>38</v>
      </c>
      <c r="P52" s="94">
        <v>64</v>
      </c>
      <c r="Q52" s="76" t="s">
        <v>38</v>
      </c>
      <c r="X52" s="74" t="s">
        <v>202</v>
      </c>
      <c r="Y52" s="94">
        <v>13000</v>
      </c>
      <c r="Z52" s="76" t="s">
        <v>38</v>
      </c>
      <c r="AA52" s="94">
        <v>2475</v>
      </c>
      <c r="AB52" s="76" t="s">
        <v>38</v>
      </c>
      <c r="AC52" s="69"/>
    </row>
    <row r="53" spans="2:29" ht="12">
      <c r="B53" s="70" t="s">
        <v>175</v>
      </c>
      <c r="C53" s="69"/>
      <c r="D53" s="69"/>
      <c r="E53" s="69"/>
      <c r="M53" s="74" t="s">
        <v>203</v>
      </c>
      <c r="N53" s="90">
        <v>0.58</v>
      </c>
      <c r="O53" s="75" t="s">
        <v>38</v>
      </c>
      <c r="P53" s="95">
        <v>1.2</v>
      </c>
      <c r="Q53" s="75" t="s">
        <v>38</v>
      </c>
      <c r="X53" s="74" t="s">
        <v>203</v>
      </c>
      <c r="Y53" s="90">
        <v>14.62</v>
      </c>
      <c r="Z53" s="75" t="s">
        <v>38</v>
      </c>
      <c r="AA53" s="90">
        <v>16.38</v>
      </c>
      <c r="AB53" s="75" t="s">
        <v>38</v>
      </c>
      <c r="AC53" s="69"/>
    </row>
    <row r="54" spans="2:29" ht="12">
      <c r="B54" s="70" t="s">
        <v>39</v>
      </c>
      <c r="C54" s="68" t="s">
        <v>176</v>
      </c>
      <c r="D54" s="69"/>
      <c r="E54" s="69"/>
      <c r="M54" s="69"/>
      <c r="N54" s="69"/>
      <c r="O54" s="69"/>
      <c r="P54" s="69"/>
      <c r="Q54" s="69"/>
      <c r="X54" s="69"/>
      <c r="Y54" s="69"/>
      <c r="Z54" s="69"/>
      <c r="AA54" s="69"/>
      <c r="AB54" s="69"/>
      <c r="AC54" s="69"/>
    </row>
    <row r="55" spans="13:29" ht="12">
      <c r="M55" s="70" t="s">
        <v>174</v>
      </c>
      <c r="N55" s="69"/>
      <c r="O55" s="69"/>
      <c r="P55" s="69"/>
      <c r="Q55" s="69"/>
      <c r="X55" s="70" t="s">
        <v>174</v>
      </c>
      <c r="Y55" s="69"/>
      <c r="Z55" s="69"/>
      <c r="AA55" s="69"/>
      <c r="AB55" s="69"/>
      <c r="AC55" s="69"/>
    </row>
    <row r="56" spans="13:29" ht="12">
      <c r="M56" s="70" t="s">
        <v>36</v>
      </c>
      <c r="N56" s="68" t="s">
        <v>40</v>
      </c>
      <c r="O56" s="69"/>
      <c r="P56" s="69"/>
      <c r="Q56" s="69"/>
      <c r="X56" s="70" t="s">
        <v>36</v>
      </c>
      <c r="Y56" s="68" t="s">
        <v>40</v>
      </c>
      <c r="Z56" s="69"/>
      <c r="AA56" s="69"/>
      <c r="AB56" s="69"/>
      <c r="AC56" s="69"/>
    </row>
    <row r="57" spans="13:29" ht="12">
      <c r="M57" s="70" t="s">
        <v>175</v>
      </c>
      <c r="N57" s="69"/>
      <c r="O57" s="69"/>
      <c r="P57" s="69"/>
      <c r="Q57" s="69"/>
      <c r="X57" s="70" t="s">
        <v>175</v>
      </c>
      <c r="Y57" s="69"/>
      <c r="Z57" s="69"/>
      <c r="AA57" s="69"/>
      <c r="AB57" s="69"/>
      <c r="AC57" s="69"/>
    </row>
    <row r="58" spans="13:29" ht="12">
      <c r="M58" s="70" t="s">
        <v>201</v>
      </c>
      <c r="N58" s="68" t="s">
        <v>204</v>
      </c>
      <c r="O58" s="69"/>
      <c r="P58" s="69"/>
      <c r="Q58" s="69"/>
      <c r="X58" s="70" t="s">
        <v>201</v>
      </c>
      <c r="Y58" s="68" t="s">
        <v>204</v>
      </c>
      <c r="Z58" s="69"/>
      <c r="AA58" s="69"/>
      <c r="AB58" s="69"/>
      <c r="AC58" s="69"/>
    </row>
    <row r="59" spans="13:29" ht="12">
      <c r="M59" s="70" t="s">
        <v>251</v>
      </c>
      <c r="N59" s="68" t="s">
        <v>252</v>
      </c>
      <c r="O59" s="69"/>
      <c r="P59" s="69"/>
      <c r="Q59" s="69"/>
      <c r="X59" s="70" t="s">
        <v>251</v>
      </c>
      <c r="Y59" s="68" t="s">
        <v>252</v>
      </c>
      <c r="Z59" s="69"/>
      <c r="AA59" s="69"/>
      <c r="AB59" s="69"/>
      <c r="AC59" s="69"/>
    </row>
    <row r="60" spans="13:29" ht="12">
      <c r="M60" s="70" t="s">
        <v>198</v>
      </c>
      <c r="N60" s="68" t="s">
        <v>205</v>
      </c>
      <c r="O60" s="69"/>
      <c r="P60" s="69"/>
      <c r="Q60" s="69"/>
      <c r="X60" s="70" t="s">
        <v>200</v>
      </c>
      <c r="Y60" s="68" t="s">
        <v>206</v>
      </c>
      <c r="Z60" s="69"/>
      <c r="AA60" s="69"/>
      <c r="AB60" s="69"/>
      <c r="AC60" s="69"/>
    </row>
    <row r="61" spans="13:29" ht="12">
      <c r="M61" s="70" t="s">
        <v>200</v>
      </c>
      <c r="N61" s="68" t="s">
        <v>206</v>
      </c>
      <c r="O61" s="69"/>
      <c r="P61" s="69"/>
      <c r="Q61" s="69"/>
      <c r="X61" s="69"/>
      <c r="Y61" s="69"/>
      <c r="Z61" s="69"/>
      <c r="AA61" s="69"/>
      <c r="AB61" s="69"/>
      <c r="AC61" s="69"/>
    </row>
  </sheetData>
  <mergeCells count="5">
    <mergeCell ref="C13:D13"/>
    <mergeCell ref="N13:O13"/>
    <mergeCell ref="P13:Q13"/>
    <mergeCell ref="Y13:Z13"/>
    <mergeCell ref="AA13:AB13"/>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D6BB4-C01A-4609-A353-9C1D0218DAD5}">
  <sheetPr>
    <tabColor rgb="FFFF0000"/>
  </sheetPr>
  <dimension ref="B2:B2"/>
  <sheetViews>
    <sheetView workbookViewId="0" topLeftCell="A1">
      <selection activeCell="B5" sqref="B5"/>
    </sheetView>
  </sheetViews>
  <sheetFormatPr defaultColWidth="9.140625" defaultRowHeight="12"/>
  <cols>
    <col min="1" max="16384" width="9.140625" style="161" customWidth="1"/>
  </cols>
  <sheetData>
    <row r="2" ht="12">
      <c r="B2" s="161" t="s">
        <v>641</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75924-A030-4A87-BD2B-A955BC25C0C1}">
  <sheetPr>
    <tabColor theme="4"/>
  </sheetPr>
  <dimension ref="B2:J35"/>
  <sheetViews>
    <sheetView showGridLines="0" workbookViewId="0" topLeftCell="A1"/>
  </sheetViews>
  <sheetFormatPr defaultColWidth="9.140625" defaultRowHeight="12"/>
  <cols>
    <col min="1" max="1" width="9.140625" style="179" customWidth="1"/>
    <col min="2" max="2" width="10.57421875" style="179" customWidth="1"/>
    <col min="3" max="3" width="15.140625" style="179" customWidth="1"/>
    <col min="4" max="4" width="9.140625" style="179" customWidth="1"/>
    <col min="5" max="5" width="10.57421875" style="179" customWidth="1"/>
    <col min="6" max="6" width="15.140625" style="179" customWidth="1"/>
    <col min="7" max="16384" width="9.140625" style="179" customWidth="1"/>
  </cols>
  <sheetData>
    <row r="1" ht="12.75"/>
    <row r="2" ht="12">
      <c r="B2" s="188" t="s">
        <v>658</v>
      </c>
    </row>
    <row r="3" ht="12">
      <c r="B3" s="188" t="s">
        <v>655</v>
      </c>
    </row>
    <row r="5" ht="12">
      <c r="B5" s="179" t="s">
        <v>656</v>
      </c>
    </row>
    <row r="7" ht="15.75">
      <c r="J7" s="198" t="s">
        <v>658</v>
      </c>
    </row>
    <row r="8" spans="2:10" ht="12">
      <c r="B8" s="204" t="s">
        <v>59</v>
      </c>
      <c r="C8" s="204"/>
      <c r="E8" s="204" t="s">
        <v>331</v>
      </c>
      <c r="F8" s="204"/>
      <c r="J8" s="179" t="s">
        <v>655</v>
      </c>
    </row>
    <row r="9" spans="2:6" ht="12">
      <c r="B9" s="180"/>
      <c r="C9" s="180" t="s">
        <v>45</v>
      </c>
      <c r="E9" s="180"/>
      <c r="F9" s="180" t="s">
        <v>45</v>
      </c>
    </row>
    <row r="10" spans="2:6" ht="12">
      <c r="B10" s="181" t="s">
        <v>177</v>
      </c>
      <c r="C10" s="189">
        <v>1484630</v>
      </c>
      <c r="E10" s="181" t="s">
        <v>177</v>
      </c>
      <c r="F10" s="189">
        <v>508920</v>
      </c>
    </row>
    <row r="11" spans="2:6" ht="12">
      <c r="B11" s="182" t="s">
        <v>21</v>
      </c>
      <c r="C11" s="190">
        <v>355480</v>
      </c>
      <c r="E11" s="182" t="s">
        <v>7</v>
      </c>
      <c r="F11" s="190">
        <v>137490</v>
      </c>
    </row>
    <row r="12" spans="2:6" ht="12">
      <c r="B12" s="183" t="s">
        <v>7</v>
      </c>
      <c r="C12" s="191">
        <v>279890</v>
      </c>
      <c r="E12" s="183" t="s">
        <v>21</v>
      </c>
      <c r="F12" s="191">
        <v>85580</v>
      </c>
    </row>
    <row r="13" spans="2:6" ht="12">
      <c r="B13" s="183" t="s">
        <v>10</v>
      </c>
      <c r="C13" s="191">
        <v>203190</v>
      </c>
      <c r="E13" s="183" t="s">
        <v>10</v>
      </c>
      <c r="F13" s="191">
        <v>74690</v>
      </c>
    </row>
    <row r="14" spans="2:6" ht="12.75">
      <c r="B14" s="183" t="s">
        <v>19</v>
      </c>
      <c r="C14" s="191">
        <v>132010</v>
      </c>
      <c r="E14" s="183" t="s">
        <v>19</v>
      </c>
      <c r="F14" s="191">
        <v>51170</v>
      </c>
    </row>
    <row r="15" spans="2:6" ht="12.75">
      <c r="B15" s="183" t="s">
        <v>6</v>
      </c>
      <c r="C15" s="191">
        <v>118120</v>
      </c>
      <c r="E15" s="183" t="s">
        <v>6</v>
      </c>
      <c r="F15" s="191">
        <v>50110</v>
      </c>
    </row>
    <row r="16" spans="2:6" ht="12.75">
      <c r="B16" s="184" t="s">
        <v>20</v>
      </c>
      <c r="C16" s="192">
        <v>118010</v>
      </c>
      <c r="E16" s="184" t="s">
        <v>20</v>
      </c>
      <c r="F16" s="192">
        <v>37530</v>
      </c>
    </row>
    <row r="17" spans="2:6" ht="12.75">
      <c r="B17" s="185" t="s">
        <v>189</v>
      </c>
      <c r="C17" s="193">
        <v>277930</v>
      </c>
      <c r="E17" s="185" t="s">
        <v>189</v>
      </c>
      <c r="F17" s="193">
        <v>72350</v>
      </c>
    </row>
    <row r="18" spans="2:6" ht="12.75">
      <c r="B18" s="186"/>
      <c r="C18" s="187"/>
      <c r="E18" s="186"/>
      <c r="F18" s="187"/>
    </row>
    <row r="19" spans="2:6" ht="12.75">
      <c r="B19" s="186" t="str">
        <f>CONCATENATE(B10," ",CHAR(10),TEXT(C10/1000000,"0.0")," million holdings")</f>
        <v>EU 
1.5 million holdings</v>
      </c>
      <c r="C19" s="187"/>
      <c r="E19" s="186" t="s">
        <v>663</v>
      </c>
      <c r="F19" s="187"/>
    </row>
    <row r="20" ht="12.75"/>
    <row r="21" spans="2:6" ht="12.75">
      <c r="B21" s="182" t="s">
        <v>21</v>
      </c>
      <c r="C21" s="194">
        <v>23.94401298640065</v>
      </c>
      <c r="E21" s="182" t="s">
        <v>7</v>
      </c>
      <c r="F21" s="194">
        <v>27.01603395425607</v>
      </c>
    </row>
    <row r="22" spans="2:6" ht="12.75">
      <c r="B22" s="183" t="s">
        <v>7</v>
      </c>
      <c r="C22" s="195">
        <v>18.852508705872843</v>
      </c>
      <c r="E22" s="183" t="s">
        <v>21</v>
      </c>
      <c r="F22" s="195">
        <v>16.81600251513008</v>
      </c>
    </row>
    <row r="23" spans="2:6" ht="12.75">
      <c r="B23" s="183" t="s">
        <v>10</v>
      </c>
      <c r="C23" s="195">
        <v>13.686238322006156</v>
      </c>
      <c r="E23" s="183" t="s">
        <v>10</v>
      </c>
      <c r="F23" s="195">
        <v>14.676177002279337</v>
      </c>
    </row>
    <row r="24" spans="2:6" ht="12.75">
      <c r="B24" s="183" t="s">
        <v>19</v>
      </c>
      <c r="C24" s="195">
        <v>8.89177774933822</v>
      </c>
      <c r="E24" s="183" t="s">
        <v>19</v>
      </c>
      <c r="F24" s="195">
        <v>10.054625481411616</v>
      </c>
    </row>
    <row r="25" spans="2:6" ht="12.75">
      <c r="B25" s="183" t="s">
        <v>6</v>
      </c>
      <c r="C25" s="195">
        <v>7.956191104854408</v>
      </c>
      <c r="E25" s="183" t="s">
        <v>6</v>
      </c>
      <c r="F25" s="195">
        <v>9.846341271712648</v>
      </c>
    </row>
    <row r="26" spans="2:6" ht="12.75">
      <c r="B26" s="184" t="s">
        <v>20</v>
      </c>
      <c r="C26" s="196">
        <v>7.9487818513703745</v>
      </c>
      <c r="E26" s="184" t="s">
        <v>20</v>
      </c>
      <c r="F26" s="196">
        <v>7.374439990568263</v>
      </c>
    </row>
    <row r="27" spans="2:6" ht="12.75">
      <c r="B27" s="185" t="s">
        <v>189</v>
      </c>
      <c r="C27" s="197">
        <v>18.720489280157345</v>
      </c>
      <c r="E27" s="185" t="s">
        <v>189</v>
      </c>
      <c r="F27" s="197">
        <v>14.216379784641987</v>
      </c>
    </row>
    <row r="28" ht="12.75"/>
    <row r="29" ht="12.75"/>
    <row r="30" ht="12.75"/>
    <row r="34" ht="12.75"/>
    <row r="35" ht="12.75">
      <c r="J35" s="179" t="s">
        <v>656</v>
      </c>
    </row>
  </sheetData>
  <mergeCells count="2">
    <mergeCell ref="B8:C8"/>
    <mergeCell ref="E8:F8"/>
  </mergeCell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0D0B0-2D50-4C21-AEAD-9DD9CAB608AD}">
  <sheetPr>
    <tabColor theme="4"/>
  </sheetPr>
  <dimension ref="B2:AM53"/>
  <sheetViews>
    <sheetView workbookViewId="0" topLeftCell="A1"/>
  </sheetViews>
  <sheetFormatPr defaultColWidth="9.140625" defaultRowHeight="12"/>
  <cols>
    <col min="1" max="36" width="9.140625" style="87" customWidth="1"/>
    <col min="37" max="37" width="9.421875" style="87" bestFit="1" customWidth="1"/>
    <col min="38" max="38" width="11.57421875" style="87" bestFit="1" customWidth="1"/>
    <col min="39" max="39" width="9.421875" style="87" bestFit="1" customWidth="1"/>
    <col min="40" max="16384" width="9.140625" style="87" customWidth="1"/>
  </cols>
  <sheetData>
    <row r="2" ht="12">
      <c r="B2" s="88" t="s">
        <v>309</v>
      </c>
    </row>
    <row r="4" spans="2:33" ht="12">
      <c r="B4" s="68" t="s">
        <v>310</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row>
    <row r="5" spans="2:33" ht="12">
      <c r="B5" s="68" t="s">
        <v>157</v>
      </c>
      <c r="C5" s="70" t="s">
        <v>311</v>
      </c>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row>
    <row r="6" spans="2:33" ht="12">
      <c r="B6" s="68" t="s">
        <v>159</v>
      </c>
      <c r="C6" s="68" t="s">
        <v>300</v>
      </c>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row>
    <row r="7" spans="2:33" ht="12">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row>
    <row r="8" spans="2:33" ht="12">
      <c r="B8" s="70" t="s">
        <v>161</v>
      </c>
      <c r="C8" s="69"/>
      <c r="D8" s="68" t="s">
        <v>162</v>
      </c>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row>
    <row r="9" spans="2:33" ht="12">
      <c r="B9" s="70" t="s">
        <v>301</v>
      </c>
      <c r="C9" s="69"/>
      <c r="D9" s="68" t="s">
        <v>302</v>
      </c>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row>
    <row r="10" spans="2:33" ht="12">
      <c r="B10" s="70" t="s">
        <v>167</v>
      </c>
      <c r="C10" s="69"/>
      <c r="D10" s="68" t="s">
        <v>303</v>
      </c>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row>
    <row r="11" spans="2:33" ht="12">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row>
    <row r="12" spans="2:37" ht="25.5">
      <c r="B12" s="71" t="s">
        <v>304</v>
      </c>
      <c r="C12" s="209" t="s">
        <v>58</v>
      </c>
      <c r="D12" s="209" t="s">
        <v>38</v>
      </c>
      <c r="E12" s="209" t="s">
        <v>58</v>
      </c>
      <c r="F12" s="209" t="s">
        <v>38</v>
      </c>
      <c r="G12" s="209" t="s">
        <v>57</v>
      </c>
      <c r="H12" s="209" t="s">
        <v>38</v>
      </c>
      <c r="I12" s="209" t="s">
        <v>57</v>
      </c>
      <c r="J12" s="209" t="s">
        <v>38</v>
      </c>
      <c r="K12" s="209" t="s">
        <v>56</v>
      </c>
      <c r="L12" s="209" t="s">
        <v>38</v>
      </c>
      <c r="M12" s="209" t="s">
        <v>56</v>
      </c>
      <c r="N12" s="209" t="s">
        <v>38</v>
      </c>
      <c r="O12" s="209" t="s">
        <v>55</v>
      </c>
      <c r="P12" s="209" t="s">
        <v>38</v>
      </c>
      <c r="Q12" s="209" t="s">
        <v>55</v>
      </c>
      <c r="R12" s="209" t="s">
        <v>38</v>
      </c>
      <c r="S12" s="209" t="s">
        <v>54</v>
      </c>
      <c r="T12" s="209" t="s">
        <v>38</v>
      </c>
      <c r="U12" s="209" t="s">
        <v>54</v>
      </c>
      <c r="V12" s="209" t="s">
        <v>38</v>
      </c>
      <c r="W12" s="209" t="s">
        <v>312</v>
      </c>
      <c r="X12" s="209" t="s">
        <v>38</v>
      </c>
      <c r="Y12" s="209" t="s">
        <v>312</v>
      </c>
      <c r="Z12" s="209" t="s">
        <v>38</v>
      </c>
      <c r="AA12" s="69"/>
      <c r="AB12" s="69"/>
      <c r="AC12" s="69" t="s">
        <v>59</v>
      </c>
      <c r="AD12" s="69"/>
      <c r="AE12" s="69" t="s">
        <v>59</v>
      </c>
      <c r="AF12" s="69"/>
      <c r="AG12" s="69"/>
      <c r="AH12" s="87" t="s">
        <v>307</v>
      </c>
      <c r="AK12" s="87" t="s">
        <v>308</v>
      </c>
    </row>
    <row r="13" spans="2:39" ht="12">
      <c r="B13" s="71" t="s">
        <v>42</v>
      </c>
      <c r="C13" s="208" t="s">
        <v>41</v>
      </c>
      <c r="D13" s="208" t="s">
        <v>38</v>
      </c>
      <c r="E13" s="208" t="s">
        <v>196</v>
      </c>
      <c r="F13" s="208" t="s">
        <v>38</v>
      </c>
      <c r="G13" s="208" t="s">
        <v>41</v>
      </c>
      <c r="H13" s="208" t="s">
        <v>38</v>
      </c>
      <c r="I13" s="208" t="s">
        <v>196</v>
      </c>
      <c r="J13" s="208" t="s">
        <v>38</v>
      </c>
      <c r="K13" s="208" t="s">
        <v>41</v>
      </c>
      <c r="L13" s="208" t="s">
        <v>38</v>
      </c>
      <c r="M13" s="208" t="s">
        <v>196</v>
      </c>
      <c r="N13" s="208" t="s">
        <v>38</v>
      </c>
      <c r="O13" s="208" t="s">
        <v>41</v>
      </c>
      <c r="P13" s="208" t="s">
        <v>38</v>
      </c>
      <c r="Q13" s="208" t="s">
        <v>196</v>
      </c>
      <c r="R13" s="208" t="s">
        <v>38</v>
      </c>
      <c r="S13" s="208" t="s">
        <v>41</v>
      </c>
      <c r="T13" s="208" t="s">
        <v>38</v>
      </c>
      <c r="U13" s="208" t="s">
        <v>196</v>
      </c>
      <c r="V13" s="208" t="s">
        <v>38</v>
      </c>
      <c r="W13" s="208" t="s">
        <v>41</v>
      </c>
      <c r="X13" s="208" t="s">
        <v>38</v>
      </c>
      <c r="Y13" s="208" t="s">
        <v>196</v>
      </c>
      <c r="Z13" s="208" t="s">
        <v>38</v>
      </c>
      <c r="AA13" s="69"/>
      <c r="AB13" s="69"/>
      <c r="AC13" s="69">
        <v>2017</v>
      </c>
      <c r="AD13" s="69"/>
      <c r="AE13" s="69">
        <v>2022</v>
      </c>
      <c r="AF13" s="69"/>
      <c r="AG13" s="69">
        <v>2017</v>
      </c>
      <c r="AH13" s="87">
        <v>2022</v>
      </c>
      <c r="AJ13" s="87">
        <v>2017</v>
      </c>
      <c r="AK13" s="87">
        <v>2022</v>
      </c>
      <c r="AL13" s="100">
        <v>20.17</v>
      </c>
      <c r="AM13" s="100">
        <v>20.22</v>
      </c>
    </row>
    <row r="14" spans="2:33" ht="12">
      <c r="B14" s="72" t="s">
        <v>172</v>
      </c>
      <c r="C14" s="73" t="s">
        <v>38</v>
      </c>
      <c r="D14" s="73" t="s">
        <v>38</v>
      </c>
      <c r="E14" s="73" t="s">
        <v>38</v>
      </c>
      <c r="F14" s="73" t="s">
        <v>38</v>
      </c>
      <c r="G14" s="73" t="s">
        <v>38</v>
      </c>
      <c r="H14" s="73" t="s">
        <v>38</v>
      </c>
      <c r="I14" s="73" t="s">
        <v>38</v>
      </c>
      <c r="J14" s="73" t="s">
        <v>38</v>
      </c>
      <c r="K14" s="73" t="s">
        <v>38</v>
      </c>
      <c r="L14" s="73" t="s">
        <v>38</v>
      </c>
      <c r="M14" s="73" t="s">
        <v>38</v>
      </c>
      <c r="N14" s="73" t="s">
        <v>38</v>
      </c>
      <c r="O14" s="73" t="s">
        <v>38</v>
      </c>
      <c r="P14" s="73" t="s">
        <v>38</v>
      </c>
      <c r="Q14" s="73" t="s">
        <v>38</v>
      </c>
      <c r="R14" s="73" t="s">
        <v>38</v>
      </c>
      <c r="S14" s="73" t="s">
        <v>38</v>
      </c>
      <c r="T14" s="73" t="s">
        <v>38</v>
      </c>
      <c r="U14" s="73" t="s">
        <v>38</v>
      </c>
      <c r="V14" s="73" t="s">
        <v>38</v>
      </c>
      <c r="W14" s="73" t="s">
        <v>38</v>
      </c>
      <c r="X14" s="73" t="s">
        <v>38</v>
      </c>
      <c r="Y14" s="73" t="s">
        <v>38</v>
      </c>
      <c r="Z14" s="73" t="s">
        <v>38</v>
      </c>
      <c r="AA14" s="69"/>
      <c r="AB14" s="69"/>
      <c r="AC14" s="69"/>
      <c r="AD14" s="69"/>
      <c r="AE14" s="69"/>
      <c r="AF14" s="69"/>
      <c r="AG14" s="69"/>
    </row>
    <row r="15" spans="2:39" ht="12">
      <c r="B15" s="74" t="s">
        <v>173</v>
      </c>
      <c r="C15" s="93">
        <v>32746.44</v>
      </c>
      <c r="D15" s="76" t="s">
        <v>38</v>
      </c>
      <c r="E15" s="93">
        <v>40691.43</v>
      </c>
      <c r="F15" s="76" t="s">
        <v>38</v>
      </c>
      <c r="G15" s="93">
        <v>15840.65</v>
      </c>
      <c r="H15" s="76" t="s">
        <v>38</v>
      </c>
      <c r="I15" s="93">
        <v>19711.62</v>
      </c>
      <c r="J15" s="76" t="s">
        <v>38</v>
      </c>
      <c r="K15" s="93">
        <v>4152.35</v>
      </c>
      <c r="L15" s="76" t="s">
        <v>38</v>
      </c>
      <c r="M15" s="93">
        <v>4427.39</v>
      </c>
      <c r="N15" s="76" t="s">
        <v>38</v>
      </c>
      <c r="O15" s="93">
        <v>1426.18</v>
      </c>
      <c r="P15" s="76" t="s">
        <v>38</v>
      </c>
      <c r="Q15" s="93">
        <v>1943.44</v>
      </c>
      <c r="R15" s="76" t="s">
        <v>38</v>
      </c>
      <c r="S15" s="93">
        <v>1143.16</v>
      </c>
      <c r="T15" s="76" t="s">
        <v>38</v>
      </c>
      <c r="U15" s="94">
        <v>1194</v>
      </c>
      <c r="V15" s="76" t="s">
        <v>38</v>
      </c>
      <c r="W15" s="93">
        <v>404004.25</v>
      </c>
      <c r="X15" s="76" t="s">
        <v>38</v>
      </c>
      <c r="Y15" s="93">
        <v>537448.39</v>
      </c>
      <c r="Z15" s="76" t="s">
        <v>38</v>
      </c>
      <c r="AA15" s="69"/>
      <c r="AB15" s="69"/>
      <c r="AC15" s="69">
        <f>+G15+K15+O15+S15</f>
        <v>22562.34</v>
      </c>
      <c r="AD15" s="69"/>
      <c r="AE15" s="69">
        <f>+I15+M15+Q15+U15</f>
        <v>27276.449999999997</v>
      </c>
      <c r="AF15" s="69"/>
      <c r="AG15" s="101">
        <f>+AC15+C15</f>
        <v>55308.78</v>
      </c>
      <c r="AH15" s="91">
        <f>+AE15+E15</f>
        <v>67967.88</v>
      </c>
      <c r="AJ15" s="98">
        <f>+W15</f>
        <v>404004.25</v>
      </c>
      <c r="AK15" s="98">
        <f>+Y15</f>
        <v>537448.39</v>
      </c>
      <c r="AL15" s="92">
        <f>+AG15/AJ15*100</f>
        <v>13.690148061561233</v>
      </c>
      <c r="AM15" s="92">
        <f>+AH15/AK15*100</f>
        <v>12.646401266547661</v>
      </c>
    </row>
    <row r="16" spans="2:39" ht="12">
      <c r="B16" s="74" t="s">
        <v>0</v>
      </c>
      <c r="C16" s="90">
        <v>845.61</v>
      </c>
      <c r="D16" s="75" t="s">
        <v>38</v>
      </c>
      <c r="E16" s="90">
        <v>1047.47</v>
      </c>
      <c r="F16" s="75" t="s">
        <v>38</v>
      </c>
      <c r="G16" s="90">
        <v>421.83</v>
      </c>
      <c r="H16" s="75" t="s">
        <v>38</v>
      </c>
      <c r="I16" s="90">
        <v>532.62</v>
      </c>
      <c r="J16" s="75" t="s">
        <v>38</v>
      </c>
      <c r="K16" s="75" t="s">
        <v>36</v>
      </c>
      <c r="L16" s="75" t="s">
        <v>305</v>
      </c>
      <c r="M16" s="75" t="s">
        <v>36</v>
      </c>
      <c r="N16" s="75" t="s">
        <v>305</v>
      </c>
      <c r="O16" s="75" t="s">
        <v>36</v>
      </c>
      <c r="P16" s="75" t="s">
        <v>305</v>
      </c>
      <c r="Q16" s="75" t="s">
        <v>36</v>
      </c>
      <c r="R16" s="75" t="s">
        <v>305</v>
      </c>
      <c r="S16" s="95">
        <v>0</v>
      </c>
      <c r="T16" s="75" t="s">
        <v>38</v>
      </c>
      <c r="U16" s="95">
        <v>0</v>
      </c>
      <c r="V16" s="75" t="s">
        <v>38</v>
      </c>
      <c r="W16" s="95">
        <v>8472.3</v>
      </c>
      <c r="X16" s="75" t="s">
        <v>38</v>
      </c>
      <c r="Y16" s="90">
        <v>11927.11</v>
      </c>
      <c r="Z16" s="75" t="s">
        <v>38</v>
      </c>
      <c r="AA16" s="69"/>
      <c r="AB16" s="69"/>
      <c r="AC16" s="102">
        <f>+G16</f>
        <v>421.83</v>
      </c>
      <c r="AD16" s="69"/>
      <c r="AE16" s="102">
        <f>+I16</f>
        <v>532.62</v>
      </c>
      <c r="AF16" s="102"/>
      <c r="AG16" s="102"/>
      <c r="AH16" s="91">
        <f aca="true" t="shared" si="0" ref="AH16:AH42">+AE16+E16</f>
        <v>1580.0900000000001</v>
      </c>
      <c r="AI16" s="92">
        <f>+AH16/AH$15*100</f>
        <v>2.324759871868889</v>
      </c>
      <c r="AK16" s="98">
        <f aca="true" t="shared" si="1" ref="AK16:AK42">+Y16</f>
        <v>11927.11</v>
      </c>
      <c r="AM16" s="92">
        <f aca="true" t="shared" si="2" ref="AM16:AM42">+AH16/AK16*100</f>
        <v>13.247886537476388</v>
      </c>
    </row>
    <row r="17" spans="2:39" ht="12">
      <c r="B17" s="74" t="s">
        <v>1</v>
      </c>
      <c r="C17" s="94">
        <v>183.2</v>
      </c>
      <c r="D17" s="76" t="s">
        <v>38</v>
      </c>
      <c r="E17" s="93">
        <v>203.22</v>
      </c>
      <c r="F17" s="76" t="s">
        <v>38</v>
      </c>
      <c r="G17" s="93">
        <v>142.34</v>
      </c>
      <c r="H17" s="76" t="s">
        <v>38</v>
      </c>
      <c r="I17" s="94">
        <v>142.3</v>
      </c>
      <c r="J17" s="76" t="s">
        <v>38</v>
      </c>
      <c r="K17" s="76" t="s">
        <v>36</v>
      </c>
      <c r="L17" s="76" t="s">
        <v>305</v>
      </c>
      <c r="M17" s="76" t="s">
        <v>36</v>
      </c>
      <c r="N17" s="76" t="s">
        <v>305</v>
      </c>
      <c r="O17" s="76" t="s">
        <v>36</v>
      </c>
      <c r="P17" s="76" t="s">
        <v>305</v>
      </c>
      <c r="Q17" s="76" t="s">
        <v>36</v>
      </c>
      <c r="R17" s="76" t="s">
        <v>305</v>
      </c>
      <c r="S17" s="93">
        <v>6.07</v>
      </c>
      <c r="T17" s="76" t="s">
        <v>38</v>
      </c>
      <c r="U17" s="93">
        <v>7.93</v>
      </c>
      <c r="V17" s="76" t="s">
        <v>38</v>
      </c>
      <c r="W17" s="93">
        <v>4082.76</v>
      </c>
      <c r="X17" s="76" t="s">
        <v>38</v>
      </c>
      <c r="Y17" s="93">
        <v>6596.76</v>
      </c>
      <c r="Z17" s="76" t="s">
        <v>38</v>
      </c>
      <c r="AA17" s="69"/>
      <c r="AB17" s="69"/>
      <c r="AC17" s="103">
        <f>+G17+S17</f>
        <v>148.41</v>
      </c>
      <c r="AD17" s="69"/>
      <c r="AE17" s="103">
        <f>+I17+U17</f>
        <v>150.23000000000002</v>
      </c>
      <c r="AF17" s="103"/>
      <c r="AG17" s="103"/>
      <c r="AH17" s="91">
        <f t="shared" si="0"/>
        <v>353.45000000000005</v>
      </c>
      <c r="AI17" s="92">
        <f aca="true" t="shared" si="3" ref="AI17:AI42">+AH17/AH$15*100</f>
        <v>0.5200250471252009</v>
      </c>
      <c r="AK17" s="98">
        <f t="shared" si="1"/>
        <v>6596.76</v>
      </c>
      <c r="AM17" s="92">
        <f t="shared" si="2"/>
        <v>5.357933288462822</v>
      </c>
    </row>
    <row r="18" spans="2:39" ht="12">
      <c r="B18" s="74" t="s">
        <v>2</v>
      </c>
      <c r="C18" s="90">
        <v>104.99</v>
      </c>
      <c r="D18" s="75" t="s">
        <v>38</v>
      </c>
      <c r="E18" s="90">
        <v>199.53</v>
      </c>
      <c r="F18" s="75" t="s">
        <v>38</v>
      </c>
      <c r="G18" s="90">
        <v>52.92</v>
      </c>
      <c r="H18" s="75" t="s">
        <v>38</v>
      </c>
      <c r="I18" s="90">
        <v>67.69</v>
      </c>
      <c r="J18" s="75" t="s">
        <v>38</v>
      </c>
      <c r="K18" s="75" t="s">
        <v>36</v>
      </c>
      <c r="L18" s="75" t="s">
        <v>305</v>
      </c>
      <c r="M18" s="75" t="s">
        <v>36</v>
      </c>
      <c r="N18" s="75" t="s">
        <v>305</v>
      </c>
      <c r="O18" s="75" t="s">
        <v>36</v>
      </c>
      <c r="P18" s="75" t="s">
        <v>305</v>
      </c>
      <c r="Q18" s="75" t="s">
        <v>36</v>
      </c>
      <c r="R18" s="75" t="s">
        <v>305</v>
      </c>
      <c r="S18" s="75" t="s">
        <v>36</v>
      </c>
      <c r="T18" s="75" t="s">
        <v>305</v>
      </c>
      <c r="U18" s="75" t="s">
        <v>36</v>
      </c>
      <c r="V18" s="75" t="s">
        <v>305</v>
      </c>
      <c r="W18" s="90">
        <v>5085.03</v>
      </c>
      <c r="X18" s="75" t="s">
        <v>38</v>
      </c>
      <c r="Y18" s="90">
        <v>7809.86</v>
      </c>
      <c r="Z18" s="75" t="s">
        <v>38</v>
      </c>
      <c r="AA18" s="69"/>
      <c r="AB18" s="69"/>
      <c r="AC18" s="102">
        <f>+G18</f>
        <v>52.92</v>
      </c>
      <c r="AD18" s="69"/>
      <c r="AE18" s="102">
        <f>+I18</f>
        <v>67.69</v>
      </c>
      <c r="AF18" s="102"/>
      <c r="AG18" s="102"/>
      <c r="AH18" s="91">
        <f t="shared" si="0"/>
        <v>267.22</v>
      </c>
      <c r="AI18" s="92">
        <f t="shared" si="3"/>
        <v>0.3931562967684148</v>
      </c>
      <c r="AK18" s="98">
        <f t="shared" si="1"/>
        <v>7809.86</v>
      </c>
      <c r="AM18" s="92">
        <f t="shared" si="2"/>
        <v>3.4215722176838</v>
      </c>
    </row>
    <row r="19" spans="2:39" ht="12">
      <c r="B19" s="74" t="s">
        <v>3</v>
      </c>
      <c r="C19" s="93">
        <v>267.48</v>
      </c>
      <c r="D19" s="76" t="s">
        <v>38</v>
      </c>
      <c r="E19" s="93">
        <v>251.35</v>
      </c>
      <c r="F19" s="76" t="s">
        <v>38</v>
      </c>
      <c r="G19" s="93">
        <v>47.39</v>
      </c>
      <c r="H19" s="76" t="s">
        <v>38</v>
      </c>
      <c r="I19" s="93">
        <v>63.51</v>
      </c>
      <c r="J19" s="76" t="s">
        <v>38</v>
      </c>
      <c r="K19" s="76" t="s">
        <v>36</v>
      </c>
      <c r="L19" s="76" t="s">
        <v>305</v>
      </c>
      <c r="M19" s="76" t="s">
        <v>36</v>
      </c>
      <c r="N19" s="76" t="s">
        <v>305</v>
      </c>
      <c r="O19" s="76" t="s">
        <v>36</v>
      </c>
      <c r="P19" s="76" t="s">
        <v>305</v>
      </c>
      <c r="Q19" s="76" t="s">
        <v>36</v>
      </c>
      <c r="R19" s="76" t="s">
        <v>305</v>
      </c>
      <c r="S19" s="76" t="s">
        <v>36</v>
      </c>
      <c r="T19" s="76" t="s">
        <v>305</v>
      </c>
      <c r="U19" s="76" t="s">
        <v>36</v>
      </c>
      <c r="V19" s="76" t="s">
        <v>305</v>
      </c>
      <c r="W19" s="93">
        <v>11200.32</v>
      </c>
      <c r="X19" s="76" t="s">
        <v>38</v>
      </c>
      <c r="Y19" s="93">
        <v>14133.63</v>
      </c>
      <c r="Z19" s="76" t="s">
        <v>38</v>
      </c>
      <c r="AA19" s="69"/>
      <c r="AB19" s="69"/>
      <c r="AC19" s="102">
        <f aca="true" t="shared" si="4" ref="AC19:AE20">+G19</f>
        <v>47.39</v>
      </c>
      <c r="AD19" s="69"/>
      <c r="AE19" s="102">
        <f t="shared" si="4"/>
        <v>63.51</v>
      </c>
      <c r="AF19" s="102"/>
      <c r="AG19" s="102"/>
      <c r="AH19" s="91">
        <f t="shared" si="0"/>
        <v>314.86</v>
      </c>
      <c r="AI19" s="92">
        <f t="shared" si="3"/>
        <v>0.4632482284278986</v>
      </c>
      <c r="AK19" s="98">
        <f t="shared" si="1"/>
        <v>14133.63</v>
      </c>
      <c r="AM19" s="92">
        <f t="shared" si="2"/>
        <v>2.2277362574228987</v>
      </c>
    </row>
    <row r="20" spans="2:39" ht="12">
      <c r="B20" s="74" t="s">
        <v>35</v>
      </c>
      <c r="C20" s="95">
        <v>3102.4</v>
      </c>
      <c r="D20" s="75" t="s">
        <v>38</v>
      </c>
      <c r="E20" s="90">
        <v>4430.12</v>
      </c>
      <c r="F20" s="75" t="s">
        <v>38</v>
      </c>
      <c r="G20" s="90">
        <v>760.42</v>
      </c>
      <c r="H20" s="75" t="s">
        <v>38</v>
      </c>
      <c r="I20" s="90">
        <v>1109.06</v>
      </c>
      <c r="J20" s="75" t="s">
        <v>38</v>
      </c>
      <c r="K20" s="75" t="s">
        <v>36</v>
      </c>
      <c r="L20" s="75" t="s">
        <v>305</v>
      </c>
      <c r="M20" s="75" t="s">
        <v>36</v>
      </c>
      <c r="N20" s="75" t="s">
        <v>305</v>
      </c>
      <c r="O20" s="75" t="s">
        <v>36</v>
      </c>
      <c r="P20" s="75" t="s">
        <v>305</v>
      </c>
      <c r="Q20" s="75" t="s">
        <v>36</v>
      </c>
      <c r="R20" s="75" t="s">
        <v>305</v>
      </c>
      <c r="S20" s="75" t="s">
        <v>36</v>
      </c>
      <c r="T20" s="75" t="s">
        <v>305</v>
      </c>
      <c r="U20" s="75" t="s">
        <v>36</v>
      </c>
      <c r="V20" s="75" t="s">
        <v>305</v>
      </c>
      <c r="W20" s="90">
        <v>57553.64</v>
      </c>
      <c r="X20" s="75" t="s">
        <v>38</v>
      </c>
      <c r="Y20" s="90">
        <v>76222.72</v>
      </c>
      <c r="Z20" s="75" t="s">
        <v>38</v>
      </c>
      <c r="AA20" s="69"/>
      <c r="AB20" s="69"/>
      <c r="AC20" s="102">
        <f t="shared" si="4"/>
        <v>760.42</v>
      </c>
      <c r="AD20" s="69"/>
      <c r="AE20" s="102">
        <f t="shared" si="4"/>
        <v>1109.06</v>
      </c>
      <c r="AF20" s="102"/>
      <c r="AG20" s="102"/>
      <c r="AH20" s="91">
        <f t="shared" si="0"/>
        <v>5539.18</v>
      </c>
      <c r="AI20" s="92">
        <f t="shared" si="3"/>
        <v>8.149702477111246</v>
      </c>
      <c r="AK20" s="98">
        <f t="shared" si="1"/>
        <v>76222.72</v>
      </c>
      <c r="AM20" s="92">
        <f t="shared" si="2"/>
        <v>7.267098313993518</v>
      </c>
    </row>
    <row r="21" spans="2:39" ht="12">
      <c r="B21" s="74" t="s">
        <v>4</v>
      </c>
      <c r="C21" s="93">
        <v>24.15</v>
      </c>
      <c r="D21" s="76" t="s">
        <v>38</v>
      </c>
      <c r="E21" s="93">
        <v>25.77</v>
      </c>
      <c r="F21" s="76" t="s">
        <v>38</v>
      </c>
      <c r="G21" s="94">
        <v>9.5</v>
      </c>
      <c r="H21" s="76" t="s">
        <v>38</v>
      </c>
      <c r="I21" s="93">
        <v>13.33</v>
      </c>
      <c r="J21" s="76" t="s">
        <v>38</v>
      </c>
      <c r="K21" s="94">
        <v>0</v>
      </c>
      <c r="L21" s="76" t="s">
        <v>38</v>
      </c>
      <c r="M21" s="76" t="s">
        <v>36</v>
      </c>
      <c r="N21" s="76" t="s">
        <v>305</v>
      </c>
      <c r="O21" s="94">
        <v>0</v>
      </c>
      <c r="P21" s="76" t="s">
        <v>38</v>
      </c>
      <c r="Q21" s="76" t="s">
        <v>36</v>
      </c>
      <c r="R21" s="76" t="s">
        <v>305</v>
      </c>
      <c r="S21" s="94">
        <v>0</v>
      </c>
      <c r="T21" s="76" t="s">
        <v>38</v>
      </c>
      <c r="U21" s="76" t="s">
        <v>36</v>
      </c>
      <c r="V21" s="76" t="s">
        <v>305</v>
      </c>
      <c r="W21" s="93">
        <v>885.85</v>
      </c>
      <c r="X21" s="76" t="s">
        <v>38</v>
      </c>
      <c r="Y21" s="93">
        <v>1630.46</v>
      </c>
      <c r="Z21" s="76" t="s">
        <v>38</v>
      </c>
      <c r="AA21" s="69"/>
      <c r="AB21" s="69"/>
      <c r="AC21" s="103">
        <f>+G21+K21+O21+S21</f>
        <v>9.5</v>
      </c>
      <c r="AD21" s="69"/>
      <c r="AE21" s="103">
        <f>+I21</f>
        <v>13.33</v>
      </c>
      <c r="AF21" s="103"/>
      <c r="AG21" s="103"/>
      <c r="AH21" s="91">
        <f t="shared" si="0"/>
        <v>39.1</v>
      </c>
      <c r="AI21" s="92">
        <f t="shared" si="3"/>
        <v>0.05752717312942525</v>
      </c>
      <c r="AK21" s="98">
        <f t="shared" si="1"/>
        <v>1630.46</v>
      </c>
      <c r="AM21" s="92">
        <f t="shared" si="2"/>
        <v>2.3980962427781116</v>
      </c>
    </row>
    <row r="22" spans="2:39" ht="12">
      <c r="B22" s="74" t="s">
        <v>5</v>
      </c>
      <c r="C22" s="90">
        <v>221.53</v>
      </c>
      <c r="D22" s="75" t="s">
        <v>38</v>
      </c>
      <c r="E22" s="90">
        <v>260.93</v>
      </c>
      <c r="F22" s="75" t="s">
        <v>38</v>
      </c>
      <c r="G22" s="90">
        <v>54.42</v>
      </c>
      <c r="H22" s="75" t="s">
        <v>38</v>
      </c>
      <c r="I22" s="90">
        <v>63.41</v>
      </c>
      <c r="J22" s="75" t="s">
        <v>38</v>
      </c>
      <c r="K22" s="75" t="s">
        <v>36</v>
      </c>
      <c r="L22" s="75" t="s">
        <v>305</v>
      </c>
      <c r="M22" s="75" t="s">
        <v>36</v>
      </c>
      <c r="N22" s="75" t="s">
        <v>305</v>
      </c>
      <c r="O22" s="75" t="s">
        <v>36</v>
      </c>
      <c r="P22" s="75" t="s">
        <v>305</v>
      </c>
      <c r="Q22" s="75" t="s">
        <v>36</v>
      </c>
      <c r="R22" s="75" t="s">
        <v>305</v>
      </c>
      <c r="S22" s="75" t="s">
        <v>36</v>
      </c>
      <c r="T22" s="75" t="s">
        <v>305</v>
      </c>
      <c r="U22" s="75" t="s">
        <v>36</v>
      </c>
      <c r="V22" s="75" t="s">
        <v>305</v>
      </c>
      <c r="W22" s="90">
        <v>8533.21</v>
      </c>
      <c r="X22" s="75" t="s">
        <v>38</v>
      </c>
      <c r="Y22" s="90">
        <v>12893.45</v>
      </c>
      <c r="Z22" s="75" t="s">
        <v>38</v>
      </c>
      <c r="AA22" s="69"/>
      <c r="AB22" s="69"/>
      <c r="AC22" s="102">
        <f>+G22</f>
        <v>54.42</v>
      </c>
      <c r="AD22" s="69"/>
      <c r="AE22" s="102">
        <f>+I22</f>
        <v>63.41</v>
      </c>
      <c r="AF22" s="102"/>
      <c r="AG22" s="102"/>
      <c r="AH22" s="91">
        <f t="shared" si="0"/>
        <v>324.34000000000003</v>
      </c>
      <c r="AI22" s="92">
        <f t="shared" si="3"/>
        <v>0.47719599316618383</v>
      </c>
      <c r="AK22" s="98">
        <f t="shared" si="1"/>
        <v>12893.45</v>
      </c>
      <c r="AM22" s="92">
        <f t="shared" si="2"/>
        <v>2.515540836626349</v>
      </c>
    </row>
    <row r="23" spans="2:39" ht="12">
      <c r="B23" s="74" t="s">
        <v>6</v>
      </c>
      <c r="C23" s="93">
        <v>1459.34</v>
      </c>
      <c r="D23" s="76" t="s">
        <v>38</v>
      </c>
      <c r="E23" s="93">
        <v>1693.72</v>
      </c>
      <c r="F23" s="76" t="s">
        <v>38</v>
      </c>
      <c r="G23" s="93">
        <v>1364.93</v>
      </c>
      <c r="H23" s="76" t="s">
        <v>38</v>
      </c>
      <c r="I23" s="93">
        <v>2135.66</v>
      </c>
      <c r="J23" s="76" t="s">
        <v>38</v>
      </c>
      <c r="K23" s="93">
        <v>395.15</v>
      </c>
      <c r="L23" s="76" t="s">
        <v>38</v>
      </c>
      <c r="M23" s="93">
        <v>445.64</v>
      </c>
      <c r="N23" s="76" t="s">
        <v>38</v>
      </c>
      <c r="O23" s="93">
        <v>54.55</v>
      </c>
      <c r="P23" s="76" t="s">
        <v>38</v>
      </c>
      <c r="Q23" s="93">
        <v>76.07</v>
      </c>
      <c r="R23" s="76" t="s">
        <v>38</v>
      </c>
      <c r="S23" s="93">
        <v>171.44</v>
      </c>
      <c r="T23" s="76" t="s">
        <v>38</v>
      </c>
      <c r="U23" s="93">
        <v>124.78</v>
      </c>
      <c r="V23" s="76" t="s">
        <v>38</v>
      </c>
      <c r="W23" s="93">
        <v>11722.73</v>
      </c>
      <c r="X23" s="76" t="s">
        <v>38</v>
      </c>
      <c r="Y23" s="93">
        <v>14258.36</v>
      </c>
      <c r="Z23" s="76" t="s">
        <v>38</v>
      </c>
      <c r="AA23" s="69"/>
      <c r="AB23" s="69"/>
      <c r="AC23" s="69">
        <f aca="true" t="shared" si="5" ref="AC23:AC28">+G23+K23+O23+S23</f>
        <v>1986.07</v>
      </c>
      <c r="AD23" s="69"/>
      <c r="AE23" s="69">
        <f aca="true" t="shared" si="6" ref="AE23:AE28">+I23+M23+Q23+U23</f>
        <v>2782.15</v>
      </c>
      <c r="AF23" s="69"/>
      <c r="AG23" s="69"/>
      <c r="AH23" s="91">
        <f t="shared" si="0"/>
        <v>4475.87</v>
      </c>
      <c r="AI23" s="92">
        <f t="shared" si="3"/>
        <v>6.58527233746293</v>
      </c>
      <c r="AK23" s="98">
        <f t="shared" si="1"/>
        <v>14258.36</v>
      </c>
      <c r="AM23" s="92">
        <f t="shared" si="2"/>
        <v>31.39119786567319</v>
      </c>
    </row>
    <row r="24" spans="2:39" ht="12">
      <c r="B24" s="74" t="s">
        <v>7</v>
      </c>
      <c r="C24" s="90">
        <v>7239.62</v>
      </c>
      <c r="D24" s="75" t="s">
        <v>38</v>
      </c>
      <c r="E24" s="90">
        <v>8481.69</v>
      </c>
      <c r="F24" s="75" t="s">
        <v>38</v>
      </c>
      <c r="G24" s="90">
        <v>3288.43</v>
      </c>
      <c r="H24" s="75" t="s">
        <v>38</v>
      </c>
      <c r="I24" s="90">
        <v>3491.35</v>
      </c>
      <c r="J24" s="75" t="s">
        <v>38</v>
      </c>
      <c r="K24" s="90">
        <v>2520.23</v>
      </c>
      <c r="L24" s="75" t="s">
        <v>38</v>
      </c>
      <c r="M24" s="90">
        <v>2211.66</v>
      </c>
      <c r="N24" s="75" t="s">
        <v>38</v>
      </c>
      <c r="O24" s="90">
        <v>649.42</v>
      </c>
      <c r="P24" s="75" t="s">
        <v>38</v>
      </c>
      <c r="Q24" s="90">
        <v>883.65</v>
      </c>
      <c r="R24" s="75" t="s">
        <v>38</v>
      </c>
      <c r="S24" s="90">
        <v>209.59</v>
      </c>
      <c r="T24" s="75" t="s">
        <v>38</v>
      </c>
      <c r="U24" s="90">
        <v>215.09</v>
      </c>
      <c r="V24" s="75" t="s">
        <v>38</v>
      </c>
      <c r="W24" s="90">
        <v>50640.76</v>
      </c>
      <c r="X24" s="75" t="s">
        <v>38</v>
      </c>
      <c r="Y24" s="90">
        <v>62997.66</v>
      </c>
      <c r="Z24" s="75" t="s">
        <v>38</v>
      </c>
      <c r="AA24" s="69"/>
      <c r="AB24" s="69"/>
      <c r="AC24" s="103">
        <f t="shared" si="5"/>
        <v>6667.67</v>
      </c>
      <c r="AD24" s="69"/>
      <c r="AE24" s="103">
        <f t="shared" si="6"/>
        <v>6801.75</v>
      </c>
      <c r="AF24" s="103"/>
      <c r="AG24" s="103"/>
      <c r="AH24" s="91">
        <f t="shared" si="0"/>
        <v>15283.44</v>
      </c>
      <c r="AI24" s="92">
        <f t="shared" si="3"/>
        <v>22.48626851389215</v>
      </c>
      <c r="AK24" s="98">
        <f t="shared" si="1"/>
        <v>62997.66</v>
      </c>
      <c r="AM24" s="92">
        <f t="shared" si="2"/>
        <v>24.26032966938772</v>
      </c>
    </row>
    <row r="25" spans="2:39" ht="12">
      <c r="B25" s="74" t="s">
        <v>8</v>
      </c>
      <c r="C25" s="93">
        <v>2982.65</v>
      </c>
      <c r="D25" s="76" t="s">
        <v>38</v>
      </c>
      <c r="E25" s="93">
        <v>3364.62</v>
      </c>
      <c r="F25" s="76" t="s">
        <v>38</v>
      </c>
      <c r="G25" s="93">
        <v>2591.12</v>
      </c>
      <c r="H25" s="76" t="s">
        <v>38</v>
      </c>
      <c r="I25" s="93">
        <v>2950.07</v>
      </c>
      <c r="J25" s="76" t="s">
        <v>38</v>
      </c>
      <c r="K25" s="93">
        <v>39.51</v>
      </c>
      <c r="L25" s="76" t="s">
        <v>38</v>
      </c>
      <c r="M25" s="93">
        <v>58.08</v>
      </c>
      <c r="N25" s="76" t="s">
        <v>38</v>
      </c>
      <c r="O25" s="93">
        <v>331.95</v>
      </c>
      <c r="P25" s="76" t="s">
        <v>38</v>
      </c>
      <c r="Q25" s="93">
        <v>399.11</v>
      </c>
      <c r="R25" s="76" t="s">
        <v>38</v>
      </c>
      <c r="S25" s="93">
        <v>92.64</v>
      </c>
      <c r="T25" s="76" t="s">
        <v>38</v>
      </c>
      <c r="U25" s="93">
        <v>137.15</v>
      </c>
      <c r="V25" s="76" t="s">
        <v>38</v>
      </c>
      <c r="W25" s="93">
        <v>73152.38</v>
      </c>
      <c r="X25" s="76" t="s">
        <v>38</v>
      </c>
      <c r="Y25" s="93">
        <v>97055.22</v>
      </c>
      <c r="Z25" s="76" t="s">
        <v>38</v>
      </c>
      <c r="AA25" s="69"/>
      <c r="AB25" s="69"/>
      <c r="AC25" s="69">
        <f t="shared" si="5"/>
        <v>3055.22</v>
      </c>
      <c r="AD25" s="69"/>
      <c r="AE25" s="69">
        <f t="shared" si="6"/>
        <v>3544.4100000000003</v>
      </c>
      <c r="AF25" s="69"/>
      <c r="AG25" s="69"/>
      <c r="AH25" s="91">
        <f t="shared" si="0"/>
        <v>6909.030000000001</v>
      </c>
      <c r="AI25" s="92">
        <f t="shared" si="3"/>
        <v>10.165139768961456</v>
      </c>
      <c r="AK25" s="98">
        <f t="shared" si="1"/>
        <v>97055.22</v>
      </c>
      <c r="AM25" s="92">
        <f t="shared" si="2"/>
        <v>7.118658841842819</v>
      </c>
    </row>
    <row r="26" spans="2:39" ht="12">
      <c r="B26" s="74" t="s">
        <v>9</v>
      </c>
      <c r="C26" s="90">
        <v>97.62</v>
      </c>
      <c r="D26" s="75" t="s">
        <v>38</v>
      </c>
      <c r="E26" s="90">
        <v>199.92</v>
      </c>
      <c r="F26" s="75" t="s">
        <v>38</v>
      </c>
      <c r="G26" s="95">
        <v>31.7</v>
      </c>
      <c r="H26" s="75" t="s">
        <v>38</v>
      </c>
      <c r="I26" s="90">
        <v>25.77</v>
      </c>
      <c r="J26" s="75" t="s">
        <v>38</v>
      </c>
      <c r="K26" s="90">
        <v>8.76</v>
      </c>
      <c r="L26" s="75" t="s">
        <v>38</v>
      </c>
      <c r="M26" s="90">
        <v>17.75</v>
      </c>
      <c r="N26" s="75" t="s">
        <v>38</v>
      </c>
      <c r="O26" s="90">
        <v>1.89</v>
      </c>
      <c r="P26" s="75" t="s">
        <v>38</v>
      </c>
      <c r="Q26" s="90">
        <v>1.87</v>
      </c>
      <c r="R26" s="75" t="s">
        <v>38</v>
      </c>
      <c r="S26" s="90">
        <v>2.21</v>
      </c>
      <c r="T26" s="75" t="s">
        <v>38</v>
      </c>
      <c r="U26" s="90">
        <v>1.64</v>
      </c>
      <c r="V26" s="75" t="s">
        <v>38</v>
      </c>
      <c r="W26" s="90">
        <v>2203.85</v>
      </c>
      <c r="X26" s="75" t="s">
        <v>38</v>
      </c>
      <c r="Y26" s="90">
        <v>3245.19</v>
      </c>
      <c r="Z26" s="75" t="s">
        <v>38</v>
      </c>
      <c r="AA26" s="69"/>
      <c r="AB26" s="69"/>
      <c r="AC26" s="69">
        <f t="shared" si="5"/>
        <v>44.56</v>
      </c>
      <c r="AD26" s="69"/>
      <c r="AE26" s="69">
        <f t="shared" si="6"/>
        <v>47.029999999999994</v>
      </c>
      <c r="AF26" s="69"/>
      <c r="AG26" s="69"/>
      <c r="AH26" s="91">
        <f t="shared" si="0"/>
        <v>246.95</v>
      </c>
      <c r="AI26" s="92">
        <f t="shared" si="3"/>
        <v>0.3633333862995285</v>
      </c>
      <c r="AK26" s="98">
        <f t="shared" si="1"/>
        <v>3245.19</v>
      </c>
      <c r="AM26" s="92">
        <f t="shared" si="2"/>
        <v>7.609723929877757</v>
      </c>
    </row>
    <row r="27" spans="2:39" ht="12">
      <c r="B27" s="74" t="s">
        <v>10</v>
      </c>
      <c r="C27" s="93">
        <v>6685.86</v>
      </c>
      <c r="D27" s="76" t="s">
        <v>38</v>
      </c>
      <c r="E27" s="93">
        <v>9120.52</v>
      </c>
      <c r="F27" s="76" t="s">
        <v>38</v>
      </c>
      <c r="G27" s="93">
        <v>2276.72</v>
      </c>
      <c r="H27" s="76" t="s">
        <v>38</v>
      </c>
      <c r="I27" s="93">
        <v>2760.96</v>
      </c>
      <c r="J27" s="76" t="s">
        <v>38</v>
      </c>
      <c r="K27" s="93">
        <v>1021.81</v>
      </c>
      <c r="L27" s="76" t="s">
        <v>38</v>
      </c>
      <c r="M27" s="94">
        <v>1498.4</v>
      </c>
      <c r="N27" s="76" t="s">
        <v>38</v>
      </c>
      <c r="O27" s="93">
        <v>334.89</v>
      </c>
      <c r="P27" s="76" t="s">
        <v>38</v>
      </c>
      <c r="Q27" s="94">
        <v>465.9</v>
      </c>
      <c r="R27" s="76" t="s">
        <v>38</v>
      </c>
      <c r="S27" s="93">
        <v>573.05</v>
      </c>
      <c r="T27" s="76" t="s">
        <v>38</v>
      </c>
      <c r="U27" s="93">
        <v>614.54</v>
      </c>
      <c r="V27" s="76" t="s">
        <v>38</v>
      </c>
      <c r="W27" s="93">
        <v>56084.92</v>
      </c>
      <c r="X27" s="76" t="s">
        <v>38</v>
      </c>
      <c r="Y27" s="93">
        <v>71534.44</v>
      </c>
      <c r="Z27" s="76" t="s">
        <v>38</v>
      </c>
      <c r="AA27" s="69"/>
      <c r="AB27" s="69"/>
      <c r="AC27" s="69">
        <f t="shared" si="5"/>
        <v>4206.469999999999</v>
      </c>
      <c r="AD27" s="69"/>
      <c r="AE27" s="69">
        <f t="shared" si="6"/>
        <v>5339.8</v>
      </c>
      <c r="AF27" s="69"/>
      <c r="AG27" s="69"/>
      <c r="AH27" s="91">
        <f t="shared" si="0"/>
        <v>14460.32</v>
      </c>
      <c r="AI27" s="92">
        <f t="shared" si="3"/>
        <v>21.27522588610973</v>
      </c>
      <c r="AK27" s="98">
        <f t="shared" si="1"/>
        <v>71534.44</v>
      </c>
      <c r="AM27" s="92">
        <f t="shared" si="2"/>
        <v>20.21448689610207</v>
      </c>
    </row>
    <row r="28" spans="2:39" ht="12">
      <c r="B28" s="74" t="s">
        <v>11</v>
      </c>
      <c r="C28" s="90">
        <v>59.49</v>
      </c>
      <c r="D28" s="75" t="s">
        <v>38</v>
      </c>
      <c r="E28" s="90">
        <v>60.04</v>
      </c>
      <c r="F28" s="75" t="s">
        <v>38</v>
      </c>
      <c r="G28" s="90">
        <v>11.43</v>
      </c>
      <c r="H28" s="75" t="s">
        <v>38</v>
      </c>
      <c r="I28" s="90">
        <v>15.18</v>
      </c>
      <c r="J28" s="75" t="s">
        <v>38</v>
      </c>
      <c r="K28" s="90">
        <v>23.71</v>
      </c>
      <c r="L28" s="75" t="s">
        <v>38</v>
      </c>
      <c r="M28" s="90">
        <v>14.49</v>
      </c>
      <c r="N28" s="75" t="s">
        <v>38</v>
      </c>
      <c r="O28" s="90">
        <v>10.08</v>
      </c>
      <c r="P28" s="75" t="s">
        <v>38</v>
      </c>
      <c r="Q28" s="90">
        <v>9.24</v>
      </c>
      <c r="R28" s="75" t="s">
        <v>38</v>
      </c>
      <c r="S28" s="90">
        <v>2.13</v>
      </c>
      <c r="T28" s="75" t="s">
        <v>38</v>
      </c>
      <c r="U28" s="95">
        <v>2.9</v>
      </c>
      <c r="V28" s="75" t="s">
        <v>38</v>
      </c>
      <c r="W28" s="90">
        <v>723.41</v>
      </c>
      <c r="X28" s="75" t="s">
        <v>38</v>
      </c>
      <c r="Y28" s="90">
        <v>828.35</v>
      </c>
      <c r="Z28" s="75" t="s">
        <v>38</v>
      </c>
      <c r="AA28" s="69"/>
      <c r="AB28" s="69"/>
      <c r="AC28" s="69">
        <f t="shared" si="5"/>
        <v>47.35</v>
      </c>
      <c r="AD28" s="69"/>
      <c r="AE28" s="69">
        <f t="shared" si="6"/>
        <v>41.81</v>
      </c>
      <c r="AF28" s="69"/>
      <c r="AG28" s="69"/>
      <c r="AH28" s="91">
        <f t="shared" si="0"/>
        <v>101.85</v>
      </c>
      <c r="AI28" s="92">
        <f t="shared" si="3"/>
        <v>0.14985019394455143</v>
      </c>
      <c r="AK28" s="98">
        <f t="shared" si="1"/>
        <v>828.35</v>
      </c>
      <c r="AM28" s="92">
        <f t="shared" si="2"/>
        <v>12.295527252972777</v>
      </c>
    </row>
    <row r="29" spans="2:39" ht="12">
      <c r="B29" s="74" t="s">
        <v>12</v>
      </c>
      <c r="C29" s="93">
        <v>48.35</v>
      </c>
      <c r="D29" s="76" t="s">
        <v>38</v>
      </c>
      <c r="E29" s="93">
        <v>51.25</v>
      </c>
      <c r="F29" s="76" t="s">
        <v>38</v>
      </c>
      <c r="G29" s="93">
        <v>8.82</v>
      </c>
      <c r="H29" s="76" t="s">
        <v>38</v>
      </c>
      <c r="I29" s="93">
        <v>22.49</v>
      </c>
      <c r="J29" s="76" t="s">
        <v>38</v>
      </c>
      <c r="K29" s="76" t="s">
        <v>36</v>
      </c>
      <c r="L29" s="76" t="s">
        <v>305</v>
      </c>
      <c r="M29" s="76" t="s">
        <v>36</v>
      </c>
      <c r="N29" s="76" t="s">
        <v>305</v>
      </c>
      <c r="O29" s="76" t="s">
        <v>36</v>
      </c>
      <c r="P29" s="76" t="s">
        <v>305</v>
      </c>
      <c r="Q29" s="76" t="s">
        <v>36</v>
      </c>
      <c r="R29" s="76" t="s">
        <v>305</v>
      </c>
      <c r="S29" s="76" t="s">
        <v>36</v>
      </c>
      <c r="T29" s="76" t="s">
        <v>38</v>
      </c>
      <c r="U29" s="76" t="s">
        <v>36</v>
      </c>
      <c r="V29" s="76" t="s">
        <v>38</v>
      </c>
      <c r="W29" s="93">
        <v>1407.32</v>
      </c>
      <c r="X29" s="76" t="s">
        <v>38</v>
      </c>
      <c r="Y29" s="94">
        <v>2337</v>
      </c>
      <c r="Z29" s="76" t="s">
        <v>38</v>
      </c>
      <c r="AA29" s="69"/>
      <c r="AB29" s="69"/>
      <c r="AC29" s="102">
        <f aca="true" t="shared" si="7" ref="AC29:AE36">+G29</f>
        <v>8.82</v>
      </c>
      <c r="AD29" s="69"/>
      <c r="AE29" s="102">
        <f t="shared" si="7"/>
        <v>22.49</v>
      </c>
      <c r="AF29" s="102"/>
      <c r="AG29" s="102"/>
      <c r="AH29" s="91">
        <f t="shared" si="0"/>
        <v>73.74</v>
      </c>
      <c r="AI29" s="92">
        <f t="shared" si="3"/>
        <v>0.10849242318577539</v>
      </c>
      <c r="AK29" s="98">
        <f t="shared" si="1"/>
        <v>2337</v>
      </c>
      <c r="AM29" s="92">
        <f t="shared" si="2"/>
        <v>3.1553273427471114</v>
      </c>
    </row>
    <row r="30" spans="2:39" ht="12">
      <c r="B30" s="74" t="s">
        <v>13</v>
      </c>
      <c r="C30" s="90">
        <v>59.69</v>
      </c>
      <c r="D30" s="75" t="s">
        <v>38</v>
      </c>
      <c r="E30" s="90">
        <v>147.52</v>
      </c>
      <c r="F30" s="75" t="s">
        <v>38</v>
      </c>
      <c r="G30" s="90">
        <v>29.44</v>
      </c>
      <c r="H30" s="75" t="s">
        <v>38</v>
      </c>
      <c r="I30" s="90">
        <v>36.37</v>
      </c>
      <c r="J30" s="75" t="s">
        <v>38</v>
      </c>
      <c r="K30" s="75" t="s">
        <v>36</v>
      </c>
      <c r="L30" s="75" t="s">
        <v>305</v>
      </c>
      <c r="M30" s="75" t="s">
        <v>36</v>
      </c>
      <c r="N30" s="75" t="s">
        <v>305</v>
      </c>
      <c r="O30" s="75" t="s">
        <v>36</v>
      </c>
      <c r="P30" s="75" t="s">
        <v>305</v>
      </c>
      <c r="Q30" s="75" t="s">
        <v>36</v>
      </c>
      <c r="R30" s="75" t="s">
        <v>305</v>
      </c>
      <c r="S30" s="75" t="s">
        <v>36</v>
      </c>
      <c r="T30" s="75" t="s">
        <v>305</v>
      </c>
      <c r="U30" s="75" t="s">
        <v>36</v>
      </c>
      <c r="V30" s="75" t="s">
        <v>305</v>
      </c>
      <c r="W30" s="90">
        <v>3141.64</v>
      </c>
      <c r="X30" s="75" t="s">
        <v>38</v>
      </c>
      <c r="Y30" s="90">
        <v>5321.49</v>
      </c>
      <c r="Z30" s="75" t="s">
        <v>38</v>
      </c>
      <c r="AA30" s="69"/>
      <c r="AB30" s="69"/>
      <c r="AC30" s="102">
        <f t="shared" si="7"/>
        <v>29.44</v>
      </c>
      <c r="AD30" s="69"/>
      <c r="AE30" s="102">
        <f t="shared" si="7"/>
        <v>36.37</v>
      </c>
      <c r="AF30" s="102"/>
      <c r="AG30" s="102"/>
      <c r="AH30" s="91">
        <f t="shared" si="0"/>
        <v>183.89000000000001</v>
      </c>
      <c r="AI30" s="92">
        <f t="shared" si="3"/>
        <v>0.2705542676923276</v>
      </c>
      <c r="AK30" s="98">
        <f t="shared" si="1"/>
        <v>5321.49</v>
      </c>
      <c r="AM30" s="92">
        <f t="shared" si="2"/>
        <v>3.455611116435435</v>
      </c>
    </row>
    <row r="31" spans="2:39" ht="12">
      <c r="B31" s="74" t="s">
        <v>15</v>
      </c>
      <c r="C31" s="93">
        <v>2.27</v>
      </c>
      <c r="D31" s="76" t="s">
        <v>38</v>
      </c>
      <c r="E31" s="93">
        <v>7.82</v>
      </c>
      <c r="F31" s="76" t="s">
        <v>38</v>
      </c>
      <c r="G31" s="93">
        <v>0.62</v>
      </c>
      <c r="H31" s="76" t="s">
        <v>38</v>
      </c>
      <c r="I31" s="93">
        <v>2.21</v>
      </c>
      <c r="J31" s="76" t="s">
        <v>38</v>
      </c>
      <c r="K31" s="76" t="s">
        <v>36</v>
      </c>
      <c r="L31" s="76" t="s">
        <v>305</v>
      </c>
      <c r="M31" s="76" t="s">
        <v>36</v>
      </c>
      <c r="N31" s="76" t="s">
        <v>305</v>
      </c>
      <c r="O31" s="76" t="s">
        <v>36</v>
      </c>
      <c r="P31" s="76" t="s">
        <v>305</v>
      </c>
      <c r="Q31" s="76" t="s">
        <v>36</v>
      </c>
      <c r="R31" s="76" t="s">
        <v>305</v>
      </c>
      <c r="S31" s="76" t="s">
        <v>36</v>
      </c>
      <c r="T31" s="76" t="s">
        <v>305</v>
      </c>
      <c r="U31" s="76" t="s">
        <v>36</v>
      </c>
      <c r="V31" s="76" t="s">
        <v>305</v>
      </c>
      <c r="W31" s="93">
        <v>429.51</v>
      </c>
      <c r="X31" s="76" t="s">
        <v>38</v>
      </c>
      <c r="Y31" s="93">
        <v>597.24</v>
      </c>
      <c r="Z31" s="76" t="s">
        <v>38</v>
      </c>
      <c r="AA31" s="69"/>
      <c r="AB31" s="69"/>
      <c r="AC31" s="102">
        <f t="shared" si="7"/>
        <v>0.62</v>
      </c>
      <c r="AD31" s="69"/>
      <c r="AE31" s="102">
        <f t="shared" si="7"/>
        <v>2.21</v>
      </c>
      <c r="AF31" s="102"/>
      <c r="AG31" s="102"/>
      <c r="AH31" s="91">
        <f t="shared" si="0"/>
        <v>10.030000000000001</v>
      </c>
      <c r="AI31" s="92">
        <f t="shared" si="3"/>
        <v>0.014756970498417782</v>
      </c>
      <c r="AK31" s="98">
        <f t="shared" si="1"/>
        <v>597.24</v>
      </c>
      <c r="AM31" s="92">
        <f t="shared" si="2"/>
        <v>1.6793918692652872</v>
      </c>
    </row>
    <row r="32" spans="2:39" ht="12">
      <c r="B32" s="74" t="s">
        <v>16</v>
      </c>
      <c r="C32" s="90">
        <v>574.59</v>
      </c>
      <c r="D32" s="75" t="s">
        <v>38</v>
      </c>
      <c r="E32" s="90">
        <v>667.67</v>
      </c>
      <c r="F32" s="75" t="s">
        <v>38</v>
      </c>
      <c r="G32" s="95">
        <v>323.6</v>
      </c>
      <c r="H32" s="75" t="s">
        <v>38</v>
      </c>
      <c r="I32" s="90">
        <v>290.71</v>
      </c>
      <c r="J32" s="75" t="s">
        <v>38</v>
      </c>
      <c r="K32" s="75" t="s">
        <v>36</v>
      </c>
      <c r="L32" s="75" t="s">
        <v>305</v>
      </c>
      <c r="M32" s="75" t="s">
        <v>36</v>
      </c>
      <c r="N32" s="75" t="s">
        <v>305</v>
      </c>
      <c r="O32" s="75" t="s">
        <v>36</v>
      </c>
      <c r="P32" s="75" t="s">
        <v>305</v>
      </c>
      <c r="Q32" s="75" t="s">
        <v>36</v>
      </c>
      <c r="R32" s="75" t="s">
        <v>305</v>
      </c>
      <c r="S32" s="90">
        <v>6.44</v>
      </c>
      <c r="T32" s="75" t="s">
        <v>38</v>
      </c>
      <c r="U32" s="90">
        <v>3.21</v>
      </c>
      <c r="V32" s="75" t="s">
        <v>38</v>
      </c>
      <c r="W32" s="95">
        <v>8387.2</v>
      </c>
      <c r="X32" s="75" t="s">
        <v>38</v>
      </c>
      <c r="Y32" s="90">
        <v>10398.36</v>
      </c>
      <c r="Z32" s="75" t="s">
        <v>38</v>
      </c>
      <c r="AA32" s="69"/>
      <c r="AB32" s="69"/>
      <c r="AC32" s="102">
        <f t="shared" si="7"/>
        <v>323.6</v>
      </c>
      <c r="AD32" s="69"/>
      <c r="AE32" s="102">
        <f t="shared" si="7"/>
        <v>290.71</v>
      </c>
      <c r="AF32" s="102"/>
      <c r="AG32" s="102"/>
      <c r="AH32" s="91">
        <f t="shared" si="0"/>
        <v>958.3799999999999</v>
      </c>
      <c r="AI32" s="92">
        <f t="shared" si="3"/>
        <v>1.410048393447022</v>
      </c>
      <c r="AK32" s="98">
        <f t="shared" si="1"/>
        <v>10398.36</v>
      </c>
      <c r="AM32" s="92">
        <f t="shared" si="2"/>
        <v>9.216645701822209</v>
      </c>
    </row>
    <row r="33" spans="2:39" ht="12">
      <c r="B33" s="74" t="s">
        <v>17</v>
      </c>
      <c r="C33" s="93">
        <v>30.28</v>
      </c>
      <c r="D33" s="76" t="s">
        <v>38</v>
      </c>
      <c r="E33" s="93">
        <v>31.79</v>
      </c>
      <c r="F33" s="76" t="s">
        <v>38</v>
      </c>
      <c r="G33" s="93">
        <v>3.26</v>
      </c>
      <c r="H33" s="76" t="s">
        <v>38</v>
      </c>
      <c r="I33" s="94">
        <v>4</v>
      </c>
      <c r="J33" s="76" t="s">
        <v>38</v>
      </c>
      <c r="K33" s="93">
        <v>1.14</v>
      </c>
      <c r="L33" s="76" t="s">
        <v>38</v>
      </c>
      <c r="M33" s="93">
        <v>1.27</v>
      </c>
      <c r="N33" s="76" t="s">
        <v>38</v>
      </c>
      <c r="O33" s="94">
        <v>0</v>
      </c>
      <c r="P33" s="76" t="s">
        <v>38</v>
      </c>
      <c r="Q33" s="94">
        <v>0</v>
      </c>
      <c r="R33" s="76" t="s">
        <v>38</v>
      </c>
      <c r="S33" s="94">
        <v>0.2</v>
      </c>
      <c r="T33" s="76" t="s">
        <v>38</v>
      </c>
      <c r="U33" s="93">
        <v>0.24</v>
      </c>
      <c r="V33" s="76" t="s">
        <v>38</v>
      </c>
      <c r="W33" s="93">
        <v>121.78</v>
      </c>
      <c r="X33" s="76" t="s">
        <v>38</v>
      </c>
      <c r="Y33" s="93">
        <v>135.51</v>
      </c>
      <c r="Z33" s="76" t="s">
        <v>38</v>
      </c>
      <c r="AA33" s="69"/>
      <c r="AB33" s="69"/>
      <c r="AC33" s="69">
        <f>+G33+K33+O33+S33</f>
        <v>4.6</v>
      </c>
      <c r="AD33" s="69"/>
      <c r="AE33" s="69">
        <f>+I33+M33+Q33+U33</f>
        <v>5.51</v>
      </c>
      <c r="AF33" s="69"/>
      <c r="AG33" s="69"/>
      <c r="AH33" s="91">
        <f t="shared" si="0"/>
        <v>37.3</v>
      </c>
      <c r="AI33" s="92">
        <f t="shared" si="3"/>
        <v>0.05487886336899134</v>
      </c>
      <c r="AK33" s="98">
        <f t="shared" si="1"/>
        <v>135.51</v>
      </c>
      <c r="AM33" s="92">
        <f t="shared" si="2"/>
        <v>27.525643863921484</v>
      </c>
    </row>
    <row r="34" spans="2:39" ht="12">
      <c r="B34" s="74" t="s">
        <v>14</v>
      </c>
      <c r="C34" s="90">
        <v>2462.31</v>
      </c>
      <c r="D34" s="75" t="s">
        <v>38</v>
      </c>
      <c r="E34" s="90">
        <v>3013.62</v>
      </c>
      <c r="F34" s="75" t="s">
        <v>38</v>
      </c>
      <c r="G34" s="90">
        <v>800.96</v>
      </c>
      <c r="H34" s="75" t="s">
        <v>38</v>
      </c>
      <c r="I34" s="95">
        <v>842.1</v>
      </c>
      <c r="J34" s="75" t="s">
        <v>38</v>
      </c>
      <c r="K34" s="75" t="s">
        <v>36</v>
      </c>
      <c r="L34" s="75" t="s">
        <v>305</v>
      </c>
      <c r="M34" s="75" t="s">
        <v>36</v>
      </c>
      <c r="N34" s="75" t="s">
        <v>305</v>
      </c>
      <c r="O34" s="75" t="s">
        <v>36</v>
      </c>
      <c r="P34" s="75" t="s">
        <v>305</v>
      </c>
      <c r="Q34" s="75" t="s">
        <v>36</v>
      </c>
      <c r="R34" s="75" t="s">
        <v>305</v>
      </c>
      <c r="S34" s="75" t="s">
        <v>36</v>
      </c>
      <c r="T34" s="75" t="s">
        <v>305</v>
      </c>
      <c r="U34" s="75" t="s">
        <v>36</v>
      </c>
      <c r="V34" s="75" t="s">
        <v>305</v>
      </c>
      <c r="W34" s="90">
        <v>28936.81</v>
      </c>
      <c r="X34" s="75" t="s">
        <v>38</v>
      </c>
      <c r="Y34" s="90">
        <v>36075.98</v>
      </c>
      <c r="Z34" s="75" t="s">
        <v>38</v>
      </c>
      <c r="AA34" s="69"/>
      <c r="AB34" s="69"/>
      <c r="AC34" s="102">
        <f t="shared" si="7"/>
        <v>800.96</v>
      </c>
      <c r="AD34" s="69"/>
      <c r="AE34" s="102">
        <f t="shared" si="7"/>
        <v>842.1</v>
      </c>
      <c r="AF34" s="102"/>
      <c r="AG34" s="102"/>
      <c r="AH34" s="91">
        <f t="shared" si="0"/>
        <v>3855.72</v>
      </c>
      <c r="AI34" s="92">
        <f t="shared" si="3"/>
        <v>5.67285606083344</v>
      </c>
      <c r="AK34" s="98">
        <f t="shared" si="1"/>
        <v>36075.98</v>
      </c>
      <c r="AM34" s="92">
        <f t="shared" si="2"/>
        <v>10.687776187923376</v>
      </c>
    </row>
    <row r="35" spans="2:39" ht="12">
      <c r="B35" s="74" t="s">
        <v>18</v>
      </c>
      <c r="C35" s="94">
        <v>275.8</v>
      </c>
      <c r="D35" s="76" t="s">
        <v>38</v>
      </c>
      <c r="E35" s="93">
        <v>443.21</v>
      </c>
      <c r="F35" s="76" t="s">
        <v>38</v>
      </c>
      <c r="G35" s="93">
        <v>180.49</v>
      </c>
      <c r="H35" s="76" t="s">
        <v>38</v>
      </c>
      <c r="I35" s="93">
        <v>344.46</v>
      </c>
      <c r="J35" s="76" t="s">
        <v>38</v>
      </c>
      <c r="K35" s="76" t="s">
        <v>36</v>
      </c>
      <c r="L35" s="76" t="s">
        <v>305</v>
      </c>
      <c r="M35" s="76" t="s">
        <v>36</v>
      </c>
      <c r="N35" s="76" t="s">
        <v>305</v>
      </c>
      <c r="O35" s="76" t="s">
        <v>36</v>
      </c>
      <c r="P35" s="76" t="s">
        <v>305</v>
      </c>
      <c r="Q35" s="76" t="s">
        <v>36</v>
      </c>
      <c r="R35" s="76" t="s">
        <v>305</v>
      </c>
      <c r="S35" s="76" t="s">
        <v>36</v>
      </c>
      <c r="T35" s="76" t="s">
        <v>305</v>
      </c>
      <c r="U35" s="76" t="s">
        <v>36</v>
      </c>
      <c r="V35" s="76" t="s">
        <v>305</v>
      </c>
      <c r="W35" s="93">
        <v>7379.43</v>
      </c>
      <c r="X35" s="76" t="s">
        <v>38</v>
      </c>
      <c r="Y35" s="93">
        <v>10499.61</v>
      </c>
      <c r="Z35" s="76" t="s">
        <v>38</v>
      </c>
      <c r="AA35" s="69"/>
      <c r="AB35" s="69"/>
      <c r="AC35" s="102">
        <f t="shared" si="7"/>
        <v>180.49</v>
      </c>
      <c r="AD35" s="69"/>
      <c r="AE35" s="102">
        <f t="shared" si="7"/>
        <v>344.46</v>
      </c>
      <c r="AF35" s="102"/>
      <c r="AG35" s="102"/>
      <c r="AH35" s="91">
        <f t="shared" si="0"/>
        <v>787.67</v>
      </c>
      <c r="AI35" s="92">
        <f t="shared" si="3"/>
        <v>1.1588856383338717</v>
      </c>
      <c r="AK35" s="98">
        <f t="shared" si="1"/>
        <v>10499.61</v>
      </c>
      <c r="AM35" s="92">
        <f t="shared" si="2"/>
        <v>7.501897689533229</v>
      </c>
    </row>
    <row r="36" spans="2:39" ht="12">
      <c r="B36" s="74" t="s">
        <v>19</v>
      </c>
      <c r="C36" s="90">
        <v>2490.81</v>
      </c>
      <c r="D36" s="75" t="s">
        <v>38</v>
      </c>
      <c r="E36" s="90">
        <v>2791.42</v>
      </c>
      <c r="F36" s="75" t="s">
        <v>38</v>
      </c>
      <c r="G36" s="90">
        <v>1349.55</v>
      </c>
      <c r="H36" s="75" t="s">
        <v>38</v>
      </c>
      <c r="I36" s="90">
        <v>1973.76</v>
      </c>
      <c r="J36" s="75" t="s">
        <v>38</v>
      </c>
      <c r="K36" s="75" t="s">
        <v>36</v>
      </c>
      <c r="L36" s="75" t="s">
        <v>305</v>
      </c>
      <c r="M36" s="95">
        <v>0</v>
      </c>
      <c r="N36" s="75" t="s">
        <v>38</v>
      </c>
      <c r="O36" s="75" t="s">
        <v>36</v>
      </c>
      <c r="P36" s="75" t="s">
        <v>305</v>
      </c>
      <c r="Q36" s="95">
        <v>0</v>
      </c>
      <c r="R36" s="75" t="s">
        <v>38</v>
      </c>
      <c r="S36" s="75" t="s">
        <v>36</v>
      </c>
      <c r="T36" s="75" t="s">
        <v>305</v>
      </c>
      <c r="U36" s="75" t="s">
        <v>36</v>
      </c>
      <c r="V36" s="75" t="s">
        <v>305</v>
      </c>
      <c r="W36" s="90">
        <v>24760.75</v>
      </c>
      <c r="X36" s="75" t="s">
        <v>38</v>
      </c>
      <c r="Y36" s="90">
        <v>39546.32</v>
      </c>
      <c r="Z36" s="75" t="s">
        <v>38</v>
      </c>
      <c r="AA36" s="69"/>
      <c r="AB36" s="69"/>
      <c r="AC36" s="102">
        <f t="shared" si="7"/>
        <v>1349.55</v>
      </c>
      <c r="AD36" s="69"/>
      <c r="AE36" s="102">
        <f t="shared" si="7"/>
        <v>1973.76</v>
      </c>
      <c r="AF36" s="102"/>
      <c r="AG36" s="102"/>
      <c r="AH36" s="91">
        <f t="shared" si="0"/>
        <v>4765.18</v>
      </c>
      <c r="AI36" s="92">
        <f t="shared" si="3"/>
        <v>7.010929280124671</v>
      </c>
      <c r="AK36" s="98">
        <f t="shared" si="1"/>
        <v>39546.32</v>
      </c>
      <c r="AM36" s="92">
        <f t="shared" si="2"/>
        <v>12.049616753214965</v>
      </c>
    </row>
    <row r="37" spans="2:39" ht="12">
      <c r="B37" s="74" t="s">
        <v>20</v>
      </c>
      <c r="C37" s="94">
        <v>640.7</v>
      </c>
      <c r="D37" s="76" t="s">
        <v>38</v>
      </c>
      <c r="E37" s="93">
        <v>1011.92</v>
      </c>
      <c r="F37" s="76" t="s">
        <v>38</v>
      </c>
      <c r="G37" s="93">
        <v>933.56</v>
      </c>
      <c r="H37" s="76" t="s">
        <v>38</v>
      </c>
      <c r="I37" s="93">
        <v>1148.09</v>
      </c>
      <c r="J37" s="76" t="s">
        <v>38</v>
      </c>
      <c r="K37" s="93">
        <v>142.03</v>
      </c>
      <c r="L37" s="76" t="s">
        <v>38</v>
      </c>
      <c r="M37" s="93">
        <v>180.09</v>
      </c>
      <c r="N37" s="76" t="s">
        <v>38</v>
      </c>
      <c r="O37" s="94">
        <v>43.4</v>
      </c>
      <c r="P37" s="76" t="s">
        <v>38</v>
      </c>
      <c r="Q37" s="93">
        <v>107.61</v>
      </c>
      <c r="R37" s="76" t="s">
        <v>38</v>
      </c>
      <c r="S37" s="93">
        <v>31.79</v>
      </c>
      <c r="T37" s="76" t="s">
        <v>38</v>
      </c>
      <c r="U37" s="93">
        <v>36.88</v>
      </c>
      <c r="V37" s="76" t="s">
        <v>38</v>
      </c>
      <c r="W37" s="93">
        <v>7639.07</v>
      </c>
      <c r="X37" s="76" t="s">
        <v>38</v>
      </c>
      <c r="Y37" s="93">
        <v>10644.52</v>
      </c>
      <c r="Z37" s="76" t="s">
        <v>38</v>
      </c>
      <c r="AA37" s="69"/>
      <c r="AB37" s="69"/>
      <c r="AC37" s="69">
        <f>+G37+K37+O37+S37</f>
        <v>1150.78</v>
      </c>
      <c r="AD37" s="69"/>
      <c r="AE37" s="69">
        <f>+I37+M37+Q37+U37</f>
        <v>1472.6699999999998</v>
      </c>
      <c r="AF37" s="69"/>
      <c r="AG37" s="69"/>
      <c r="AH37" s="91">
        <f t="shared" si="0"/>
        <v>2484.5899999999997</v>
      </c>
      <c r="AI37" s="92">
        <f t="shared" si="3"/>
        <v>3.655535526486922</v>
      </c>
      <c r="AK37" s="98">
        <f t="shared" si="1"/>
        <v>10644.52</v>
      </c>
      <c r="AM37" s="92">
        <f t="shared" si="2"/>
        <v>23.3414940269735</v>
      </c>
    </row>
    <row r="38" spans="2:39" ht="12">
      <c r="B38" s="74" t="s">
        <v>21</v>
      </c>
      <c r="C38" s="90">
        <v>2084.73</v>
      </c>
      <c r="D38" s="75" t="s">
        <v>38</v>
      </c>
      <c r="E38" s="90">
        <v>2190.19</v>
      </c>
      <c r="F38" s="75" t="s">
        <v>38</v>
      </c>
      <c r="G38" s="95">
        <v>892.2</v>
      </c>
      <c r="H38" s="75" t="s">
        <v>38</v>
      </c>
      <c r="I38" s="90">
        <v>1320.45</v>
      </c>
      <c r="J38" s="75" t="s">
        <v>38</v>
      </c>
      <c r="K38" s="75" t="s">
        <v>36</v>
      </c>
      <c r="L38" s="75" t="s">
        <v>305</v>
      </c>
      <c r="M38" s="75" t="s">
        <v>36</v>
      </c>
      <c r="N38" s="75" t="s">
        <v>305</v>
      </c>
      <c r="O38" s="75" t="s">
        <v>36</v>
      </c>
      <c r="P38" s="75" t="s">
        <v>305</v>
      </c>
      <c r="Q38" s="75" t="s">
        <v>36</v>
      </c>
      <c r="R38" s="75" t="s">
        <v>305</v>
      </c>
      <c r="S38" s="90">
        <v>47.59</v>
      </c>
      <c r="T38" s="75" t="s">
        <v>38</v>
      </c>
      <c r="U38" s="90">
        <v>49.65</v>
      </c>
      <c r="V38" s="75" t="s">
        <v>38</v>
      </c>
      <c r="W38" s="90">
        <v>17180.46</v>
      </c>
      <c r="X38" s="75" t="s">
        <v>38</v>
      </c>
      <c r="Y38" s="90">
        <v>22218.82</v>
      </c>
      <c r="Z38" s="75" t="s">
        <v>38</v>
      </c>
      <c r="AA38" s="69"/>
      <c r="AB38" s="69"/>
      <c r="AC38" s="103">
        <f>+G38+S38</f>
        <v>939.7900000000001</v>
      </c>
      <c r="AD38" s="69"/>
      <c r="AE38" s="103">
        <f>+I38+U38</f>
        <v>1370.1000000000001</v>
      </c>
      <c r="AF38" s="103"/>
      <c r="AG38" s="103"/>
      <c r="AH38" s="91">
        <f t="shared" si="0"/>
        <v>3560.29</v>
      </c>
      <c r="AI38" s="92">
        <f t="shared" si="3"/>
        <v>5.238194864986225</v>
      </c>
      <c r="AK38" s="98">
        <f t="shared" si="1"/>
        <v>22218.82</v>
      </c>
      <c r="AM38" s="92">
        <f t="shared" si="2"/>
        <v>16.023758237386144</v>
      </c>
    </row>
    <row r="39" spans="2:39" ht="12">
      <c r="B39" s="74" t="s">
        <v>22</v>
      </c>
      <c r="C39" s="93">
        <v>82.63</v>
      </c>
      <c r="D39" s="76" t="s">
        <v>38</v>
      </c>
      <c r="E39" s="93">
        <v>111.63</v>
      </c>
      <c r="F39" s="76" t="s">
        <v>38</v>
      </c>
      <c r="G39" s="93">
        <v>51.92</v>
      </c>
      <c r="H39" s="76" t="s">
        <v>38</v>
      </c>
      <c r="I39" s="93">
        <v>99.32</v>
      </c>
      <c r="J39" s="76" t="s">
        <v>38</v>
      </c>
      <c r="K39" s="94">
        <v>0</v>
      </c>
      <c r="L39" s="76" t="s">
        <v>38</v>
      </c>
      <c r="M39" s="94">
        <v>0</v>
      </c>
      <c r="N39" s="76" t="s">
        <v>38</v>
      </c>
      <c r="O39" s="94">
        <v>0</v>
      </c>
      <c r="P39" s="76" t="s">
        <v>38</v>
      </c>
      <c r="Q39" s="94">
        <v>0</v>
      </c>
      <c r="R39" s="76" t="s">
        <v>38</v>
      </c>
      <c r="S39" s="94">
        <v>0</v>
      </c>
      <c r="T39" s="76" t="s">
        <v>38</v>
      </c>
      <c r="U39" s="76" t="s">
        <v>36</v>
      </c>
      <c r="V39" s="76" t="s">
        <v>305</v>
      </c>
      <c r="W39" s="93">
        <v>1153.01</v>
      </c>
      <c r="X39" s="76" t="s">
        <v>38</v>
      </c>
      <c r="Y39" s="93">
        <v>1592.47</v>
      </c>
      <c r="Z39" s="76" t="s">
        <v>38</v>
      </c>
      <c r="AA39" s="69"/>
      <c r="AB39" s="69"/>
      <c r="AC39" s="69">
        <f>+G39+K39+O39+S39</f>
        <v>51.92</v>
      </c>
      <c r="AD39" s="69"/>
      <c r="AE39" s="103">
        <f>+I39+M39+Q39</f>
        <v>99.32</v>
      </c>
      <c r="AF39" s="103"/>
      <c r="AG39" s="103"/>
      <c r="AH39" s="91">
        <f t="shared" si="0"/>
        <v>210.95</v>
      </c>
      <c r="AI39" s="92">
        <f t="shared" si="3"/>
        <v>0.31036719109085054</v>
      </c>
      <c r="AK39" s="98">
        <f t="shared" si="1"/>
        <v>1592.47</v>
      </c>
      <c r="AM39" s="92">
        <f t="shared" si="2"/>
        <v>13.246717363592406</v>
      </c>
    </row>
    <row r="40" spans="2:39" ht="12">
      <c r="B40" s="74" t="s">
        <v>23</v>
      </c>
      <c r="C40" s="90">
        <v>140.04</v>
      </c>
      <c r="D40" s="75" t="s">
        <v>38</v>
      </c>
      <c r="E40" s="90">
        <v>98.75</v>
      </c>
      <c r="F40" s="75" t="s">
        <v>38</v>
      </c>
      <c r="G40" s="90">
        <v>19.21</v>
      </c>
      <c r="H40" s="75" t="s">
        <v>38</v>
      </c>
      <c r="I40" s="90">
        <v>28.82</v>
      </c>
      <c r="J40" s="75" t="s">
        <v>38</v>
      </c>
      <c r="K40" s="95">
        <v>0</v>
      </c>
      <c r="L40" s="75" t="s">
        <v>38</v>
      </c>
      <c r="M40" s="95">
        <v>0</v>
      </c>
      <c r="N40" s="75" t="s">
        <v>38</v>
      </c>
      <c r="O40" s="95">
        <v>0</v>
      </c>
      <c r="P40" s="75" t="s">
        <v>38</v>
      </c>
      <c r="Q40" s="95">
        <v>0</v>
      </c>
      <c r="R40" s="75" t="s">
        <v>38</v>
      </c>
      <c r="S40" s="95">
        <v>0</v>
      </c>
      <c r="T40" s="75" t="s">
        <v>38</v>
      </c>
      <c r="U40" s="95">
        <v>0</v>
      </c>
      <c r="V40" s="75" t="s">
        <v>38</v>
      </c>
      <c r="W40" s="90">
        <v>2390.19</v>
      </c>
      <c r="X40" s="75" t="s">
        <v>38</v>
      </c>
      <c r="Y40" s="90">
        <v>3001.11</v>
      </c>
      <c r="Z40" s="75" t="s">
        <v>38</v>
      </c>
      <c r="AA40" s="69"/>
      <c r="AB40" s="69"/>
      <c r="AC40" s="69">
        <f>+G40+K40+O40+S40</f>
        <v>19.21</v>
      </c>
      <c r="AD40" s="69"/>
      <c r="AE40" s="69">
        <f>+I40+M40+Q40+U40</f>
        <v>28.82</v>
      </c>
      <c r="AF40" s="69"/>
      <c r="AG40" s="69"/>
      <c r="AH40" s="91">
        <f t="shared" si="0"/>
        <v>127.57</v>
      </c>
      <c r="AI40" s="92">
        <f t="shared" si="3"/>
        <v>0.18769159785475137</v>
      </c>
      <c r="AK40" s="98">
        <f t="shared" si="1"/>
        <v>3001.11</v>
      </c>
      <c r="AM40" s="92">
        <f t="shared" si="2"/>
        <v>4.250760551929119</v>
      </c>
    </row>
    <row r="41" spans="2:39" ht="12">
      <c r="B41" s="74" t="s">
        <v>24</v>
      </c>
      <c r="C41" s="93">
        <v>333.18</v>
      </c>
      <c r="D41" s="76" t="s">
        <v>38</v>
      </c>
      <c r="E41" s="93">
        <v>461.98</v>
      </c>
      <c r="F41" s="76" t="s">
        <v>38</v>
      </c>
      <c r="G41" s="93">
        <v>104.15</v>
      </c>
      <c r="H41" s="76" t="s">
        <v>38</v>
      </c>
      <c r="I41" s="93">
        <v>138.81</v>
      </c>
      <c r="J41" s="76" t="s">
        <v>38</v>
      </c>
      <c r="K41" s="76" t="s">
        <v>36</v>
      </c>
      <c r="L41" s="76" t="s">
        <v>305</v>
      </c>
      <c r="M41" s="76" t="s">
        <v>36</v>
      </c>
      <c r="N41" s="76" t="s">
        <v>305</v>
      </c>
      <c r="O41" s="76" t="s">
        <v>36</v>
      </c>
      <c r="P41" s="76" t="s">
        <v>305</v>
      </c>
      <c r="Q41" s="76" t="s">
        <v>36</v>
      </c>
      <c r="R41" s="76" t="s">
        <v>305</v>
      </c>
      <c r="S41" s="76" t="s">
        <v>36</v>
      </c>
      <c r="T41" s="76" t="s">
        <v>38</v>
      </c>
      <c r="U41" s="76" t="s">
        <v>36</v>
      </c>
      <c r="V41" s="76" t="s">
        <v>38</v>
      </c>
      <c r="W41" s="93">
        <v>4273.37</v>
      </c>
      <c r="X41" s="76" t="s">
        <v>38</v>
      </c>
      <c r="Y41" s="93">
        <v>5782.23</v>
      </c>
      <c r="Z41" s="76" t="s">
        <v>38</v>
      </c>
      <c r="AA41" s="69"/>
      <c r="AB41" s="69"/>
      <c r="AC41" s="102">
        <f>+G41</f>
        <v>104.15</v>
      </c>
      <c r="AD41" s="69"/>
      <c r="AE41" s="102">
        <f>+I41</f>
        <v>138.81</v>
      </c>
      <c r="AF41" s="102"/>
      <c r="AG41" s="102"/>
      <c r="AH41" s="91">
        <f t="shared" si="0"/>
        <v>600.79</v>
      </c>
      <c r="AI41" s="92">
        <f t="shared" si="3"/>
        <v>0.8839322338728233</v>
      </c>
      <c r="AK41" s="98">
        <f t="shared" si="1"/>
        <v>5782.23</v>
      </c>
      <c r="AM41" s="92">
        <f t="shared" si="2"/>
        <v>10.390281950043494</v>
      </c>
    </row>
    <row r="42" spans="2:39" ht="12">
      <c r="B42" s="74" t="s">
        <v>25</v>
      </c>
      <c r="C42" s="90">
        <v>247.11</v>
      </c>
      <c r="D42" s="75" t="s">
        <v>38</v>
      </c>
      <c r="E42" s="90">
        <v>323.76</v>
      </c>
      <c r="F42" s="75" t="s">
        <v>38</v>
      </c>
      <c r="G42" s="90">
        <v>89.73</v>
      </c>
      <c r="H42" s="75" t="s">
        <v>38</v>
      </c>
      <c r="I42" s="90">
        <v>89.11</v>
      </c>
      <c r="J42" s="75" t="s">
        <v>38</v>
      </c>
      <c r="K42" s="95">
        <v>0</v>
      </c>
      <c r="L42" s="75" t="s">
        <v>38</v>
      </c>
      <c r="M42" s="95">
        <v>0</v>
      </c>
      <c r="N42" s="75" t="s">
        <v>38</v>
      </c>
      <c r="O42" s="95">
        <v>0</v>
      </c>
      <c r="P42" s="75" t="s">
        <v>38</v>
      </c>
      <c r="Q42" s="95">
        <v>0</v>
      </c>
      <c r="R42" s="75" t="s">
        <v>38</v>
      </c>
      <c r="S42" s="95">
        <v>0</v>
      </c>
      <c r="T42" s="75" t="s">
        <v>38</v>
      </c>
      <c r="U42" s="95">
        <v>0</v>
      </c>
      <c r="V42" s="75" t="s">
        <v>38</v>
      </c>
      <c r="W42" s="90">
        <v>6462.53</v>
      </c>
      <c r="X42" s="75" t="s">
        <v>38</v>
      </c>
      <c r="Y42" s="90">
        <v>8164.52</v>
      </c>
      <c r="Z42" s="75" t="s">
        <v>38</v>
      </c>
      <c r="AA42" s="69"/>
      <c r="AB42" s="69"/>
      <c r="AC42" s="69">
        <f>+G42+K42+O42+S42</f>
        <v>89.73</v>
      </c>
      <c r="AD42" s="69"/>
      <c r="AE42" s="69">
        <f>+I42+M42+Q42+U42</f>
        <v>89.11</v>
      </c>
      <c r="AF42" s="69"/>
      <c r="AG42" s="69"/>
      <c r="AH42" s="91">
        <f t="shared" si="0"/>
        <v>412.87</v>
      </c>
      <c r="AI42" s="92">
        <f t="shared" si="3"/>
        <v>0.6074486948835244</v>
      </c>
      <c r="AK42" s="98">
        <f t="shared" si="1"/>
        <v>8164.52</v>
      </c>
      <c r="AM42" s="92">
        <f t="shared" si="2"/>
        <v>5.056880257504422</v>
      </c>
    </row>
    <row r="43" spans="2:33" ht="12">
      <c r="B43" s="74" t="s">
        <v>27</v>
      </c>
      <c r="C43" s="93">
        <v>20.43</v>
      </c>
      <c r="D43" s="76" t="s">
        <v>38</v>
      </c>
      <c r="E43" s="93">
        <v>31.72</v>
      </c>
      <c r="F43" s="76" t="s">
        <v>38</v>
      </c>
      <c r="G43" s="76" t="s">
        <v>36</v>
      </c>
      <c r="H43" s="76" t="s">
        <v>38</v>
      </c>
      <c r="I43" s="94">
        <v>0</v>
      </c>
      <c r="J43" s="76" t="s">
        <v>236</v>
      </c>
      <c r="K43" s="76" t="s">
        <v>36</v>
      </c>
      <c r="L43" s="76" t="s">
        <v>305</v>
      </c>
      <c r="M43" s="76" t="s">
        <v>36</v>
      </c>
      <c r="N43" s="76" t="s">
        <v>305</v>
      </c>
      <c r="O43" s="76" t="s">
        <v>36</v>
      </c>
      <c r="P43" s="76" t="s">
        <v>305</v>
      </c>
      <c r="Q43" s="76" t="s">
        <v>36</v>
      </c>
      <c r="R43" s="76" t="s">
        <v>305</v>
      </c>
      <c r="S43" s="76" t="s">
        <v>36</v>
      </c>
      <c r="T43" s="76" t="s">
        <v>305</v>
      </c>
      <c r="U43" s="76" t="s">
        <v>36</v>
      </c>
      <c r="V43" s="76" t="s">
        <v>305</v>
      </c>
      <c r="W43" s="93">
        <v>520.75</v>
      </c>
      <c r="X43" s="76" t="s">
        <v>38</v>
      </c>
      <c r="Y43" s="93">
        <v>576.26</v>
      </c>
      <c r="Z43" s="76" t="s">
        <v>38</v>
      </c>
      <c r="AA43" s="69"/>
      <c r="AB43" s="69"/>
      <c r="AC43" s="69"/>
      <c r="AD43" s="69"/>
      <c r="AE43" s="69"/>
      <c r="AF43" s="69"/>
      <c r="AG43" s="69"/>
    </row>
    <row r="44" spans="2:33" ht="12">
      <c r="B44" s="74" t="s">
        <v>28</v>
      </c>
      <c r="C44" s="95">
        <v>308</v>
      </c>
      <c r="D44" s="75" t="s">
        <v>38</v>
      </c>
      <c r="E44" s="90">
        <v>403.64</v>
      </c>
      <c r="F44" s="75" t="s">
        <v>38</v>
      </c>
      <c r="G44" s="90">
        <v>94.57</v>
      </c>
      <c r="H44" s="75" t="s">
        <v>38</v>
      </c>
      <c r="I44" s="90">
        <v>106.03</v>
      </c>
      <c r="J44" s="75" t="s">
        <v>38</v>
      </c>
      <c r="K44" s="95">
        <v>0</v>
      </c>
      <c r="L44" s="75" t="s">
        <v>38</v>
      </c>
      <c r="M44" s="95">
        <v>0</v>
      </c>
      <c r="N44" s="75" t="s">
        <v>38</v>
      </c>
      <c r="O44" s="95">
        <v>0</v>
      </c>
      <c r="P44" s="75" t="s">
        <v>38</v>
      </c>
      <c r="Q44" s="95">
        <v>0</v>
      </c>
      <c r="R44" s="75" t="s">
        <v>38</v>
      </c>
      <c r="S44" s="95">
        <v>0</v>
      </c>
      <c r="T44" s="75" t="s">
        <v>38</v>
      </c>
      <c r="U44" s="95">
        <v>0</v>
      </c>
      <c r="V44" s="75" t="s">
        <v>38</v>
      </c>
      <c r="W44" s="90">
        <v>4973.39</v>
      </c>
      <c r="X44" s="75" t="s">
        <v>38</v>
      </c>
      <c r="Y44" s="90">
        <v>5991.99</v>
      </c>
      <c r="Z44" s="75" t="s">
        <v>38</v>
      </c>
      <c r="AA44" s="69"/>
      <c r="AB44" s="69"/>
      <c r="AC44" s="69"/>
      <c r="AD44" s="69"/>
      <c r="AE44" s="69"/>
      <c r="AF44" s="69"/>
      <c r="AG44" s="69"/>
    </row>
    <row r="45" spans="2:33" ht="12">
      <c r="B45" s="74" t="s">
        <v>29</v>
      </c>
      <c r="C45" s="93">
        <v>648.59</v>
      </c>
      <c r="D45" s="76" t="s">
        <v>38</v>
      </c>
      <c r="E45" s="93">
        <v>791.26</v>
      </c>
      <c r="F45" s="76" t="s">
        <v>38</v>
      </c>
      <c r="G45" s="93">
        <v>257.35</v>
      </c>
      <c r="H45" s="76" t="s">
        <v>38</v>
      </c>
      <c r="I45" s="93">
        <v>375.63</v>
      </c>
      <c r="J45" s="76" t="s">
        <v>38</v>
      </c>
      <c r="K45" s="94">
        <v>0</v>
      </c>
      <c r="L45" s="76" t="s">
        <v>38</v>
      </c>
      <c r="M45" s="94">
        <v>0</v>
      </c>
      <c r="N45" s="76" t="s">
        <v>38</v>
      </c>
      <c r="O45" s="94">
        <v>0</v>
      </c>
      <c r="P45" s="76" t="s">
        <v>38</v>
      </c>
      <c r="Q45" s="94">
        <v>0</v>
      </c>
      <c r="R45" s="76" t="s">
        <v>38</v>
      </c>
      <c r="S45" s="93">
        <v>0.19</v>
      </c>
      <c r="T45" s="76" t="s">
        <v>38</v>
      </c>
      <c r="U45" s="93">
        <v>0.19</v>
      </c>
      <c r="V45" s="76" t="s">
        <v>38</v>
      </c>
      <c r="W45" s="93">
        <v>9667.69</v>
      </c>
      <c r="X45" s="76" t="s">
        <v>38</v>
      </c>
      <c r="Y45" s="93">
        <v>11594.29</v>
      </c>
      <c r="Z45" s="76" t="s">
        <v>38</v>
      </c>
      <c r="AA45" s="69"/>
      <c r="AB45" s="69"/>
      <c r="AC45" s="69"/>
      <c r="AD45" s="69"/>
      <c r="AE45" s="69"/>
      <c r="AF45" s="69"/>
      <c r="AG45" s="69"/>
    </row>
    <row r="46" spans="2:33" ht="12">
      <c r="B46" s="74" t="s">
        <v>26</v>
      </c>
      <c r="C46" s="90">
        <v>1611.55</v>
      </c>
      <c r="D46" s="75" t="s">
        <v>38</v>
      </c>
      <c r="E46" s="75" t="s">
        <v>36</v>
      </c>
      <c r="F46" s="75" t="s">
        <v>38</v>
      </c>
      <c r="G46" s="90">
        <v>850.64</v>
      </c>
      <c r="H46" s="75" t="s">
        <v>38</v>
      </c>
      <c r="I46" s="75" t="s">
        <v>36</v>
      </c>
      <c r="J46" s="75" t="s">
        <v>38</v>
      </c>
      <c r="K46" s="75" t="s">
        <v>36</v>
      </c>
      <c r="L46" s="75" t="s">
        <v>305</v>
      </c>
      <c r="M46" s="75" t="s">
        <v>36</v>
      </c>
      <c r="N46" s="75" t="s">
        <v>38</v>
      </c>
      <c r="O46" s="75" t="s">
        <v>36</v>
      </c>
      <c r="P46" s="75" t="s">
        <v>305</v>
      </c>
      <c r="Q46" s="75" t="s">
        <v>36</v>
      </c>
      <c r="R46" s="75" t="s">
        <v>38</v>
      </c>
      <c r="S46" s="75" t="s">
        <v>36</v>
      </c>
      <c r="T46" s="75" t="s">
        <v>305</v>
      </c>
      <c r="U46" s="75" t="s">
        <v>36</v>
      </c>
      <c r="V46" s="75" t="s">
        <v>38</v>
      </c>
      <c r="W46" s="90">
        <v>29634.93</v>
      </c>
      <c r="X46" s="75" t="s">
        <v>38</v>
      </c>
      <c r="Y46" s="75" t="s">
        <v>36</v>
      </c>
      <c r="Z46" s="75" t="s">
        <v>38</v>
      </c>
      <c r="AA46" s="69"/>
      <c r="AB46" s="69"/>
      <c r="AC46" s="102">
        <f>+G46</f>
        <v>850.64</v>
      </c>
      <c r="AD46" s="69"/>
      <c r="AE46" s="69"/>
      <c r="AF46" s="69"/>
      <c r="AG46" s="69"/>
    </row>
    <row r="47" spans="2:33" ht="12">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row>
    <row r="48" spans="2:33" ht="12">
      <c r="B48" s="70" t="s">
        <v>174</v>
      </c>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row>
    <row r="49" spans="2:33" ht="12">
      <c r="B49" s="70" t="s">
        <v>36</v>
      </c>
      <c r="C49" s="68" t="s">
        <v>40</v>
      </c>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row>
    <row r="50" spans="2:33" ht="12">
      <c r="B50" s="70" t="s">
        <v>175</v>
      </c>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row>
    <row r="51" spans="2:33" ht="12">
      <c r="B51" s="70" t="s">
        <v>236</v>
      </c>
      <c r="C51" s="68" t="s">
        <v>237</v>
      </c>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row>
    <row r="52" spans="2:33" ht="12">
      <c r="B52" s="70" t="s">
        <v>305</v>
      </c>
      <c r="C52" s="68" t="s">
        <v>306</v>
      </c>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row>
    <row r="53" spans="2:33" ht="12">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row>
  </sheetData>
  <mergeCells count="18">
    <mergeCell ref="S13:T13"/>
    <mergeCell ref="U13:V13"/>
    <mergeCell ref="W12:Z12"/>
    <mergeCell ref="W13:X13"/>
    <mergeCell ref="Y13:Z13"/>
    <mergeCell ref="C12:F12"/>
    <mergeCell ref="G12:J12"/>
    <mergeCell ref="K12:N12"/>
    <mergeCell ref="O12:R12"/>
    <mergeCell ref="S12:V12"/>
    <mergeCell ref="M13:N13"/>
    <mergeCell ref="O13:P13"/>
    <mergeCell ref="Q13:R13"/>
    <mergeCell ref="C13:D13"/>
    <mergeCell ref="E13:F13"/>
    <mergeCell ref="G13:H13"/>
    <mergeCell ref="I13:J13"/>
    <mergeCell ref="K13:L13"/>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CC4A1-7C3A-4CEF-9F0B-967CCE222A20}">
  <sheetPr>
    <tabColor theme="4"/>
  </sheetPr>
  <dimension ref="B2:AK51"/>
  <sheetViews>
    <sheetView workbookViewId="0" topLeftCell="A1"/>
  </sheetViews>
  <sheetFormatPr defaultColWidth="9.140625" defaultRowHeight="12"/>
  <cols>
    <col min="1" max="31" width="9.140625" style="87" customWidth="1"/>
    <col min="32" max="33" width="11.421875" style="87" bestFit="1" customWidth="1"/>
    <col min="34" max="35" width="9.140625" style="87" customWidth="1"/>
    <col min="36" max="36" width="10.421875" style="87" bestFit="1" customWidth="1"/>
    <col min="37" max="37" width="11.421875" style="87" bestFit="1" customWidth="1"/>
    <col min="38" max="16384" width="9.140625" style="87" customWidth="1"/>
  </cols>
  <sheetData>
    <row r="2" ht="12">
      <c r="B2" s="88" t="s">
        <v>315</v>
      </c>
    </row>
    <row r="4" spans="2:30" ht="12">
      <c r="B4" s="68" t="s">
        <v>316</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row>
    <row r="5" spans="2:30" ht="12">
      <c r="B5" s="68" t="s">
        <v>157</v>
      </c>
      <c r="C5" s="70" t="s">
        <v>317</v>
      </c>
      <c r="D5" s="69"/>
      <c r="E5" s="69"/>
      <c r="F5" s="69"/>
      <c r="G5" s="69"/>
      <c r="H5" s="69"/>
      <c r="I5" s="69"/>
      <c r="J5" s="69"/>
      <c r="K5" s="69"/>
      <c r="L5" s="69"/>
      <c r="M5" s="69"/>
      <c r="N5" s="69"/>
      <c r="O5" s="69"/>
      <c r="P5" s="69"/>
      <c r="Q5" s="69"/>
      <c r="R5" s="69"/>
      <c r="S5" s="69"/>
      <c r="T5" s="69"/>
      <c r="U5" s="69"/>
      <c r="V5" s="69"/>
      <c r="W5" s="69"/>
      <c r="X5" s="69"/>
      <c r="Y5" s="69"/>
      <c r="Z5" s="69"/>
      <c r="AA5" s="69"/>
      <c r="AB5" s="69"/>
      <c r="AC5" s="69"/>
      <c r="AD5" s="69"/>
    </row>
    <row r="6" spans="2:30" ht="12">
      <c r="B6" s="68" t="s">
        <v>159</v>
      </c>
      <c r="C6" s="68" t="s">
        <v>300</v>
      </c>
      <c r="D6" s="69"/>
      <c r="E6" s="69"/>
      <c r="F6" s="69"/>
      <c r="G6" s="69"/>
      <c r="H6" s="69"/>
      <c r="I6" s="69"/>
      <c r="J6" s="69"/>
      <c r="K6" s="69"/>
      <c r="L6" s="69"/>
      <c r="M6" s="69"/>
      <c r="N6" s="69"/>
      <c r="O6" s="69"/>
      <c r="P6" s="69"/>
      <c r="Q6" s="69"/>
      <c r="R6" s="69"/>
      <c r="S6" s="69"/>
      <c r="T6" s="69"/>
      <c r="U6" s="69"/>
      <c r="V6" s="69"/>
      <c r="W6" s="69"/>
      <c r="X6" s="69"/>
      <c r="Y6" s="69"/>
      <c r="Z6" s="69"/>
      <c r="AA6" s="69"/>
      <c r="AB6" s="69"/>
      <c r="AC6" s="69"/>
      <c r="AD6" s="69"/>
    </row>
    <row r="7" spans="2:30" ht="12">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row>
    <row r="8" spans="2:30" ht="12">
      <c r="B8" s="70" t="s">
        <v>161</v>
      </c>
      <c r="C8" s="69"/>
      <c r="D8" s="68" t="s">
        <v>162</v>
      </c>
      <c r="E8" s="69"/>
      <c r="F8" s="69"/>
      <c r="G8" s="69"/>
      <c r="H8" s="69"/>
      <c r="I8" s="69"/>
      <c r="J8" s="69"/>
      <c r="K8" s="69"/>
      <c r="L8" s="69"/>
      <c r="M8" s="69"/>
      <c r="N8" s="69"/>
      <c r="O8" s="69"/>
      <c r="P8" s="69"/>
      <c r="Q8" s="69"/>
      <c r="R8" s="69"/>
      <c r="S8" s="69"/>
      <c r="T8" s="69"/>
      <c r="U8" s="69"/>
      <c r="V8" s="69"/>
      <c r="W8" s="69"/>
      <c r="X8" s="69"/>
      <c r="Y8" s="69"/>
      <c r="Z8" s="69"/>
      <c r="AA8" s="69"/>
      <c r="AB8" s="69"/>
      <c r="AC8" s="69"/>
      <c r="AD8" s="69"/>
    </row>
    <row r="9" spans="2:30" ht="12">
      <c r="B9" s="70" t="s">
        <v>301</v>
      </c>
      <c r="C9" s="69"/>
      <c r="D9" s="68" t="s">
        <v>302</v>
      </c>
      <c r="E9" s="69"/>
      <c r="F9" s="69"/>
      <c r="G9" s="69"/>
      <c r="H9" s="69"/>
      <c r="I9" s="69"/>
      <c r="J9" s="69"/>
      <c r="K9" s="69"/>
      <c r="L9" s="69"/>
      <c r="M9" s="69"/>
      <c r="N9" s="69"/>
      <c r="O9" s="69"/>
      <c r="P9" s="69"/>
      <c r="Q9" s="69"/>
      <c r="R9" s="69"/>
      <c r="S9" s="69"/>
      <c r="T9" s="69"/>
      <c r="U9" s="69"/>
      <c r="V9" s="69"/>
      <c r="W9" s="69"/>
      <c r="X9" s="69"/>
      <c r="Y9" s="69"/>
      <c r="Z9" s="69"/>
      <c r="AA9" s="69"/>
      <c r="AB9" s="69"/>
      <c r="AC9" s="69"/>
      <c r="AD9" s="69"/>
    </row>
    <row r="10" spans="2:30" ht="12">
      <c r="B10" s="70" t="s">
        <v>167</v>
      </c>
      <c r="C10" s="69"/>
      <c r="D10" s="68" t="s">
        <v>303</v>
      </c>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row>
    <row r="11" spans="2:30" ht="12">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row>
    <row r="12" spans="2:37" ht="38.25">
      <c r="B12" s="71" t="s">
        <v>304</v>
      </c>
      <c r="C12" s="209" t="s">
        <v>318</v>
      </c>
      <c r="D12" s="209" t="s">
        <v>38</v>
      </c>
      <c r="E12" s="209" t="s">
        <v>60</v>
      </c>
      <c r="F12" s="209" t="s">
        <v>38</v>
      </c>
      <c r="G12" s="209" t="s">
        <v>319</v>
      </c>
      <c r="H12" s="209" t="s">
        <v>38</v>
      </c>
      <c r="I12" s="209" t="s">
        <v>61</v>
      </c>
      <c r="J12" s="209" t="s">
        <v>38</v>
      </c>
      <c r="K12" s="209" t="s">
        <v>320</v>
      </c>
      <c r="L12" s="209" t="s">
        <v>38</v>
      </c>
      <c r="M12" s="209" t="s">
        <v>321</v>
      </c>
      <c r="N12" s="209" t="s">
        <v>38</v>
      </c>
      <c r="O12" s="209" t="s">
        <v>322</v>
      </c>
      <c r="P12" s="209" t="s">
        <v>38</v>
      </c>
      <c r="Q12" s="209" t="s">
        <v>323</v>
      </c>
      <c r="R12" s="209" t="s">
        <v>38</v>
      </c>
      <c r="S12" s="209" t="s">
        <v>324</v>
      </c>
      <c r="T12" s="209" t="s">
        <v>38</v>
      </c>
      <c r="U12" s="209" t="s">
        <v>325</v>
      </c>
      <c r="V12" s="209" t="s">
        <v>38</v>
      </c>
      <c r="W12" s="209" t="s">
        <v>326</v>
      </c>
      <c r="X12" s="209" t="s">
        <v>38</v>
      </c>
      <c r="Y12" s="209" t="s">
        <v>55</v>
      </c>
      <c r="Z12" s="209" t="s">
        <v>38</v>
      </c>
      <c r="AA12" s="209" t="s">
        <v>54</v>
      </c>
      <c r="AB12" s="209" t="s">
        <v>38</v>
      </c>
      <c r="AC12" s="209" t="s">
        <v>312</v>
      </c>
      <c r="AD12" s="209" t="s">
        <v>38</v>
      </c>
      <c r="AF12" s="87" t="s">
        <v>327</v>
      </c>
      <c r="AG12" s="87" t="s">
        <v>328</v>
      </c>
      <c r="AJ12" s="87" t="s">
        <v>329</v>
      </c>
      <c r="AK12" s="87" t="s">
        <v>330</v>
      </c>
    </row>
    <row r="13" spans="2:30" ht="12">
      <c r="B13" s="71" t="s">
        <v>42</v>
      </c>
      <c r="C13" s="208" t="s">
        <v>196</v>
      </c>
      <c r="D13" s="208" t="s">
        <v>38</v>
      </c>
      <c r="E13" s="208" t="s">
        <v>196</v>
      </c>
      <c r="F13" s="208" t="s">
        <v>38</v>
      </c>
      <c r="G13" s="208" t="s">
        <v>196</v>
      </c>
      <c r="H13" s="208" t="s">
        <v>38</v>
      </c>
      <c r="I13" s="208" t="s">
        <v>196</v>
      </c>
      <c r="J13" s="208" t="s">
        <v>38</v>
      </c>
      <c r="K13" s="208" t="s">
        <v>196</v>
      </c>
      <c r="L13" s="208" t="s">
        <v>38</v>
      </c>
      <c r="M13" s="208" t="s">
        <v>196</v>
      </c>
      <c r="N13" s="208" t="s">
        <v>38</v>
      </c>
      <c r="O13" s="208" t="s">
        <v>196</v>
      </c>
      <c r="P13" s="208" t="s">
        <v>38</v>
      </c>
      <c r="Q13" s="208" t="s">
        <v>196</v>
      </c>
      <c r="R13" s="208" t="s">
        <v>38</v>
      </c>
      <c r="S13" s="208" t="s">
        <v>196</v>
      </c>
      <c r="T13" s="208" t="s">
        <v>38</v>
      </c>
      <c r="U13" s="208" t="s">
        <v>196</v>
      </c>
      <c r="V13" s="208" t="s">
        <v>38</v>
      </c>
      <c r="W13" s="208" t="s">
        <v>196</v>
      </c>
      <c r="X13" s="208" t="s">
        <v>38</v>
      </c>
      <c r="Y13" s="208" t="s">
        <v>196</v>
      </c>
      <c r="Z13" s="208" t="s">
        <v>38</v>
      </c>
      <c r="AA13" s="208" t="s">
        <v>196</v>
      </c>
      <c r="AB13" s="208" t="s">
        <v>38</v>
      </c>
      <c r="AC13" s="208" t="s">
        <v>196</v>
      </c>
      <c r="AD13" s="208" t="s">
        <v>38</v>
      </c>
    </row>
    <row r="14" spans="2:30" ht="12">
      <c r="B14" s="72" t="s">
        <v>172</v>
      </c>
      <c r="C14" s="73" t="s">
        <v>38</v>
      </c>
      <c r="D14" s="73" t="s">
        <v>38</v>
      </c>
      <c r="E14" s="73" t="s">
        <v>38</v>
      </c>
      <c r="F14" s="73" t="s">
        <v>38</v>
      </c>
      <c r="G14" s="73" t="s">
        <v>38</v>
      </c>
      <c r="H14" s="73" t="s">
        <v>38</v>
      </c>
      <c r="I14" s="73" t="s">
        <v>38</v>
      </c>
      <c r="J14" s="73" t="s">
        <v>38</v>
      </c>
      <c r="K14" s="73" t="s">
        <v>38</v>
      </c>
      <c r="L14" s="73" t="s">
        <v>38</v>
      </c>
      <c r="M14" s="73" t="s">
        <v>38</v>
      </c>
      <c r="N14" s="73" t="s">
        <v>38</v>
      </c>
      <c r="O14" s="73" t="s">
        <v>38</v>
      </c>
      <c r="P14" s="73" t="s">
        <v>38</v>
      </c>
      <c r="Q14" s="73" t="s">
        <v>38</v>
      </c>
      <c r="R14" s="73" t="s">
        <v>38</v>
      </c>
      <c r="S14" s="73" t="s">
        <v>38</v>
      </c>
      <c r="T14" s="73" t="s">
        <v>38</v>
      </c>
      <c r="U14" s="73" t="s">
        <v>38</v>
      </c>
      <c r="V14" s="73" t="s">
        <v>38</v>
      </c>
      <c r="W14" s="73" t="s">
        <v>38</v>
      </c>
      <c r="X14" s="73" t="s">
        <v>38</v>
      </c>
      <c r="Y14" s="73" t="s">
        <v>38</v>
      </c>
      <c r="Z14" s="73" t="s">
        <v>38</v>
      </c>
      <c r="AA14" s="73" t="s">
        <v>38</v>
      </c>
      <c r="AB14" s="73" t="s">
        <v>38</v>
      </c>
      <c r="AC14" s="73" t="s">
        <v>38</v>
      </c>
      <c r="AD14" s="73" t="s">
        <v>38</v>
      </c>
    </row>
    <row r="15" spans="2:36" ht="12">
      <c r="B15" s="74" t="s">
        <v>173</v>
      </c>
      <c r="C15" s="93">
        <v>1225.51</v>
      </c>
      <c r="D15" s="76" t="s">
        <v>38</v>
      </c>
      <c r="E15" s="93">
        <v>7809.22</v>
      </c>
      <c r="F15" s="76" t="s">
        <v>38</v>
      </c>
      <c r="G15" s="94">
        <v>31656.7</v>
      </c>
      <c r="H15" s="76" t="s">
        <v>38</v>
      </c>
      <c r="I15" s="93">
        <v>4743.43</v>
      </c>
      <c r="J15" s="76" t="s">
        <v>38</v>
      </c>
      <c r="K15" s="93">
        <v>1728.83</v>
      </c>
      <c r="L15" s="76" t="s">
        <v>38</v>
      </c>
      <c r="M15" s="93">
        <v>1782.21</v>
      </c>
      <c r="N15" s="76" t="s">
        <v>38</v>
      </c>
      <c r="O15" s="93">
        <v>11457.15</v>
      </c>
      <c r="P15" s="76" t="s">
        <v>38</v>
      </c>
      <c r="Q15" s="93">
        <v>1885.59</v>
      </c>
      <c r="R15" s="76" t="s">
        <v>38</v>
      </c>
      <c r="S15" s="93">
        <v>1157.51</v>
      </c>
      <c r="T15" s="76" t="s">
        <v>38</v>
      </c>
      <c r="U15" s="93">
        <v>1064.82</v>
      </c>
      <c r="V15" s="76" t="s">
        <v>38</v>
      </c>
      <c r="W15" s="93">
        <v>261.37</v>
      </c>
      <c r="X15" s="76" t="s">
        <v>38</v>
      </c>
      <c r="Y15" s="93">
        <v>1943.44</v>
      </c>
      <c r="Z15" s="76" t="s">
        <v>38</v>
      </c>
      <c r="AA15" s="94">
        <v>1194</v>
      </c>
      <c r="AB15" s="76" t="s">
        <v>38</v>
      </c>
      <c r="AC15" s="93">
        <v>537448.39</v>
      </c>
      <c r="AD15" s="76" t="s">
        <v>38</v>
      </c>
      <c r="AF15" s="92">
        <f>+E15/'Values bp'!E15*100</f>
        <v>19.191313748374046</v>
      </c>
      <c r="AJ15" s="92">
        <f>+I15/'Values bp'!AE15*100</f>
        <v>17.390202903970277</v>
      </c>
    </row>
    <row r="16" spans="2:37" ht="12">
      <c r="B16" s="74" t="s">
        <v>0</v>
      </c>
      <c r="C16" s="90">
        <v>76.81</v>
      </c>
      <c r="D16" s="75" t="s">
        <v>38</v>
      </c>
      <c r="E16" s="90">
        <v>281.41</v>
      </c>
      <c r="F16" s="75" t="s">
        <v>38</v>
      </c>
      <c r="G16" s="90">
        <v>689.25</v>
      </c>
      <c r="H16" s="75" t="s">
        <v>38</v>
      </c>
      <c r="I16" s="90">
        <v>74.31</v>
      </c>
      <c r="J16" s="75" t="s">
        <v>38</v>
      </c>
      <c r="K16" s="90">
        <v>214.25</v>
      </c>
      <c r="L16" s="75" t="s">
        <v>38</v>
      </c>
      <c r="M16" s="95">
        <v>0</v>
      </c>
      <c r="N16" s="75" t="s">
        <v>38</v>
      </c>
      <c r="O16" s="90">
        <v>244.05</v>
      </c>
      <c r="P16" s="75" t="s">
        <v>38</v>
      </c>
      <c r="Q16" s="75" t="s">
        <v>36</v>
      </c>
      <c r="R16" s="75" t="s">
        <v>305</v>
      </c>
      <c r="S16" s="75" t="s">
        <v>36</v>
      </c>
      <c r="T16" s="75" t="s">
        <v>305</v>
      </c>
      <c r="U16" s="75" t="s">
        <v>36</v>
      </c>
      <c r="V16" s="75" t="s">
        <v>305</v>
      </c>
      <c r="W16" s="75" t="s">
        <v>36</v>
      </c>
      <c r="X16" s="75" t="s">
        <v>305</v>
      </c>
      <c r="Y16" s="75" t="s">
        <v>36</v>
      </c>
      <c r="Z16" s="75" t="s">
        <v>305</v>
      </c>
      <c r="AA16" s="95">
        <v>0</v>
      </c>
      <c r="AB16" s="75" t="s">
        <v>38</v>
      </c>
      <c r="AC16" s="90">
        <v>11927.11</v>
      </c>
      <c r="AD16" s="75" t="s">
        <v>38</v>
      </c>
      <c r="AF16" s="92">
        <f>+E16/'Values bp'!E16*100</f>
        <v>26.865685890765366</v>
      </c>
      <c r="AG16" s="92">
        <f>+E16/E$15*100</f>
        <v>3.6035609190162403</v>
      </c>
      <c r="AH16" s="74" t="s">
        <v>0</v>
      </c>
      <c r="AJ16" s="92">
        <f>+I16/'Values bp'!AE16*100</f>
        <v>13.951785513123804</v>
      </c>
      <c r="AK16" s="92">
        <f>+I16/I$15*100</f>
        <v>1.566587891040871</v>
      </c>
    </row>
    <row r="17" spans="2:37" ht="12">
      <c r="B17" s="74" t="s">
        <v>1</v>
      </c>
      <c r="C17" s="76" t="s">
        <v>36</v>
      </c>
      <c r="D17" s="76" t="s">
        <v>38</v>
      </c>
      <c r="E17" s="93">
        <v>69.07</v>
      </c>
      <c r="F17" s="76" t="s">
        <v>38</v>
      </c>
      <c r="G17" s="93">
        <v>134.16</v>
      </c>
      <c r="H17" s="76" t="s">
        <v>38</v>
      </c>
      <c r="I17" s="93">
        <v>16.64</v>
      </c>
      <c r="J17" s="76" t="s">
        <v>38</v>
      </c>
      <c r="K17" s="93">
        <v>1.68</v>
      </c>
      <c r="L17" s="76" t="s">
        <v>38</v>
      </c>
      <c r="M17" s="93">
        <v>13.84</v>
      </c>
      <c r="N17" s="76" t="s">
        <v>38</v>
      </c>
      <c r="O17" s="93">
        <v>110.15</v>
      </c>
      <c r="P17" s="76" t="s">
        <v>38</v>
      </c>
      <c r="Q17" s="76" t="s">
        <v>36</v>
      </c>
      <c r="R17" s="76" t="s">
        <v>305</v>
      </c>
      <c r="S17" s="76" t="s">
        <v>36</v>
      </c>
      <c r="T17" s="76" t="s">
        <v>305</v>
      </c>
      <c r="U17" s="76" t="s">
        <v>36</v>
      </c>
      <c r="V17" s="76" t="s">
        <v>305</v>
      </c>
      <c r="W17" s="76" t="s">
        <v>36</v>
      </c>
      <c r="X17" s="76" t="s">
        <v>305</v>
      </c>
      <c r="Y17" s="76" t="s">
        <v>36</v>
      </c>
      <c r="Z17" s="76" t="s">
        <v>305</v>
      </c>
      <c r="AA17" s="93">
        <v>7.93</v>
      </c>
      <c r="AB17" s="76" t="s">
        <v>38</v>
      </c>
      <c r="AC17" s="93">
        <v>6596.76</v>
      </c>
      <c r="AD17" s="76" t="s">
        <v>38</v>
      </c>
      <c r="AF17" s="92">
        <f>+E17/'Values bp'!E17*100</f>
        <v>33.98779647672473</v>
      </c>
      <c r="AG17" s="92">
        <f aca="true" t="shared" si="0" ref="AG17:AG42">+E17/E$15*100</f>
        <v>0.884467334765828</v>
      </c>
      <c r="AH17" s="74" t="s">
        <v>1</v>
      </c>
      <c r="AJ17" s="92">
        <f>+I17/'Values bp'!AE17*100</f>
        <v>11.076349597284164</v>
      </c>
      <c r="AK17" s="92">
        <f aca="true" t="shared" si="1" ref="AK17:AK42">+I17/I$15*100</f>
        <v>0.3508010026499811</v>
      </c>
    </row>
    <row r="18" spans="2:37" ht="12">
      <c r="B18" s="74" t="s">
        <v>2</v>
      </c>
      <c r="C18" s="90">
        <v>4.23</v>
      </c>
      <c r="D18" s="75" t="s">
        <v>38</v>
      </c>
      <c r="E18" s="90">
        <v>35.96</v>
      </c>
      <c r="F18" s="75" t="s">
        <v>38</v>
      </c>
      <c r="G18" s="90">
        <v>159.34</v>
      </c>
      <c r="H18" s="75" t="s">
        <v>38</v>
      </c>
      <c r="I18" s="90">
        <v>40.55</v>
      </c>
      <c r="J18" s="75" t="s">
        <v>38</v>
      </c>
      <c r="K18" s="90">
        <v>4.46</v>
      </c>
      <c r="L18" s="75" t="s">
        <v>38</v>
      </c>
      <c r="M18" s="90">
        <v>0.25</v>
      </c>
      <c r="N18" s="75" t="s">
        <v>38</v>
      </c>
      <c r="O18" s="90">
        <v>22.43</v>
      </c>
      <c r="P18" s="75" t="s">
        <v>38</v>
      </c>
      <c r="Q18" s="75" t="s">
        <v>36</v>
      </c>
      <c r="R18" s="75" t="s">
        <v>305</v>
      </c>
      <c r="S18" s="75" t="s">
        <v>36</v>
      </c>
      <c r="T18" s="75" t="s">
        <v>305</v>
      </c>
      <c r="U18" s="75" t="s">
        <v>36</v>
      </c>
      <c r="V18" s="75" t="s">
        <v>305</v>
      </c>
      <c r="W18" s="75" t="s">
        <v>36</v>
      </c>
      <c r="X18" s="75" t="s">
        <v>305</v>
      </c>
      <c r="Y18" s="75" t="s">
        <v>36</v>
      </c>
      <c r="Z18" s="75" t="s">
        <v>305</v>
      </c>
      <c r="AA18" s="75" t="s">
        <v>36</v>
      </c>
      <c r="AB18" s="75" t="s">
        <v>305</v>
      </c>
      <c r="AC18" s="90">
        <v>7809.86</v>
      </c>
      <c r="AD18" s="75" t="s">
        <v>38</v>
      </c>
      <c r="AF18" s="92">
        <f>+E18/'Values bp'!E18*100</f>
        <v>18.022352528441836</v>
      </c>
      <c r="AG18" s="92">
        <f t="shared" si="0"/>
        <v>0.46048132848094947</v>
      </c>
      <c r="AH18" s="74" t="s">
        <v>2</v>
      </c>
      <c r="AJ18" s="92">
        <f>+I18/'Values bp'!AE18*100</f>
        <v>59.905451322204165</v>
      </c>
      <c r="AK18" s="92">
        <f t="shared" si="1"/>
        <v>0.8548666260490825</v>
      </c>
    </row>
    <row r="19" spans="2:37" ht="12">
      <c r="B19" s="74" t="s">
        <v>3</v>
      </c>
      <c r="C19" s="93">
        <v>5.21</v>
      </c>
      <c r="D19" s="76" t="s">
        <v>38</v>
      </c>
      <c r="E19" s="94">
        <v>40.5</v>
      </c>
      <c r="F19" s="76" t="s">
        <v>38</v>
      </c>
      <c r="G19" s="93">
        <v>205.64</v>
      </c>
      <c r="H19" s="76" t="s">
        <v>38</v>
      </c>
      <c r="I19" s="93">
        <v>27.03</v>
      </c>
      <c r="J19" s="76" t="s">
        <v>38</v>
      </c>
      <c r="K19" s="93">
        <v>6.04</v>
      </c>
      <c r="L19" s="76" t="s">
        <v>38</v>
      </c>
      <c r="M19" s="76" t="s">
        <v>36</v>
      </c>
      <c r="N19" s="76" t="s">
        <v>305</v>
      </c>
      <c r="O19" s="93">
        <v>30.43</v>
      </c>
      <c r="P19" s="76" t="s">
        <v>38</v>
      </c>
      <c r="Q19" s="76" t="s">
        <v>36</v>
      </c>
      <c r="R19" s="76" t="s">
        <v>305</v>
      </c>
      <c r="S19" s="76" t="s">
        <v>36</v>
      </c>
      <c r="T19" s="76" t="s">
        <v>305</v>
      </c>
      <c r="U19" s="76" t="s">
        <v>36</v>
      </c>
      <c r="V19" s="76" t="s">
        <v>305</v>
      </c>
      <c r="W19" s="76" t="s">
        <v>36</v>
      </c>
      <c r="X19" s="76" t="s">
        <v>305</v>
      </c>
      <c r="Y19" s="76" t="s">
        <v>36</v>
      </c>
      <c r="Z19" s="76" t="s">
        <v>305</v>
      </c>
      <c r="AA19" s="76" t="s">
        <v>36</v>
      </c>
      <c r="AB19" s="76" t="s">
        <v>305</v>
      </c>
      <c r="AC19" s="93">
        <v>14133.63</v>
      </c>
      <c r="AD19" s="76" t="s">
        <v>38</v>
      </c>
      <c r="AF19" s="92">
        <f>+E19/'Values bp'!E19*100</f>
        <v>16.112989854784164</v>
      </c>
      <c r="AG19" s="92">
        <f t="shared" si="0"/>
        <v>0.5186177364704798</v>
      </c>
      <c r="AH19" s="74" t="s">
        <v>3</v>
      </c>
      <c r="AJ19" s="92">
        <f>+I19/'Values bp'!AE19*100</f>
        <v>42.5602267359471</v>
      </c>
      <c r="AK19" s="92">
        <f t="shared" si="1"/>
        <v>0.5698408113959729</v>
      </c>
    </row>
    <row r="20" spans="2:37" ht="12">
      <c r="B20" s="74" t="s">
        <v>35</v>
      </c>
      <c r="C20" s="90">
        <v>49.35</v>
      </c>
      <c r="D20" s="75" t="s">
        <v>38</v>
      </c>
      <c r="E20" s="90">
        <v>210.04</v>
      </c>
      <c r="F20" s="75" t="s">
        <v>38</v>
      </c>
      <c r="G20" s="90">
        <v>4170.73</v>
      </c>
      <c r="H20" s="75" t="s">
        <v>38</v>
      </c>
      <c r="I20" s="90">
        <v>402.92</v>
      </c>
      <c r="J20" s="75" t="s">
        <v>38</v>
      </c>
      <c r="K20" s="90">
        <v>25.44</v>
      </c>
      <c r="L20" s="75" t="s">
        <v>38</v>
      </c>
      <c r="M20" s="95">
        <v>0</v>
      </c>
      <c r="N20" s="75" t="s">
        <v>38</v>
      </c>
      <c r="O20" s="90">
        <v>680.69</v>
      </c>
      <c r="P20" s="75" t="s">
        <v>38</v>
      </c>
      <c r="Q20" s="75" t="s">
        <v>36</v>
      </c>
      <c r="R20" s="75" t="s">
        <v>305</v>
      </c>
      <c r="S20" s="75" t="s">
        <v>36</v>
      </c>
      <c r="T20" s="75" t="s">
        <v>305</v>
      </c>
      <c r="U20" s="75" t="s">
        <v>36</v>
      </c>
      <c r="V20" s="75" t="s">
        <v>305</v>
      </c>
      <c r="W20" s="75" t="s">
        <v>36</v>
      </c>
      <c r="X20" s="75" t="s">
        <v>305</v>
      </c>
      <c r="Y20" s="75" t="s">
        <v>36</v>
      </c>
      <c r="Z20" s="75" t="s">
        <v>305</v>
      </c>
      <c r="AA20" s="75" t="s">
        <v>36</v>
      </c>
      <c r="AB20" s="75" t="s">
        <v>305</v>
      </c>
      <c r="AC20" s="90">
        <v>76222.72</v>
      </c>
      <c r="AD20" s="75" t="s">
        <v>38</v>
      </c>
      <c r="AF20" s="92">
        <f>+E20/'Values bp'!E20*100</f>
        <v>4.741180825801558</v>
      </c>
      <c r="AG20" s="92">
        <f t="shared" si="0"/>
        <v>2.689641218969372</v>
      </c>
      <c r="AH20" s="74" t="s">
        <v>35</v>
      </c>
      <c r="AJ20" s="92">
        <f>+I20/'Values bp'!AE20*100</f>
        <v>36.329864930662005</v>
      </c>
      <c r="AK20" s="92">
        <f t="shared" si="1"/>
        <v>8.494275239647259</v>
      </c>
    </row>
    <row r="21" spans="2:37" ht="12">
      <c r="B21" s="74" t="s">
        <v>4</v>
      </c>
      <c r="C21" s="76" t="s">
        <v>36</v>
      </c>
      <c r="D21" s="76" t="s">
        <v>305</v>
      </c>
      <c r="E21" s="93">
        <v>0.79</v>
      </c>
      <c r="F21" s="76" t="s">
        <v>38</v>
      </c>
      <c r="G21" s="93">
        <v>24.98</v>
      </c>
      <c r="H21" s="76" t="s">
        <v>38</v>
      </c>
      <c r="I21" s="93">
        <v>2.13</v>
      </c>
      <c r="J21" s="76" t="s">
        <v>38</v>
      </c>
      <c r="K21" s="76" t="s">
        <v>36</v>
      </c>
      <c r="L21" s="76" t="s">
        <v>38</v>
      </c>
      <c r="M21" s="76" t="s">
        <v>36</v>
      </c>
      <c r="N21" s="76" t="s">
        <v>38</v>
      </c>
      <c r="O21" s="93">
        <v>11.19</v>
      </c>
      <c r="P21" s="76" t="s">
        <v>38</v>
      </c>
      <c r="Q21" s="76" t="s">
        <v>36</v>
      </c>
      <c r="R21" s="76" t="s">
        <v>305</v>
      </c>
      <c r="S21" s="76" t="s">
        <v>36</v>
      </c>
      <c r="T21" s="76" t="s">
        <v>305</v>
      </c>
      <c r="U21" s="76" t="s">
        <v>36</v>
      </c>
      <c r="V21" s="76" t="s">
        <v>305</v>
      </c>
      <c r="W21" s="76" t="s">
        <v>36</v>
      </c>
      <c r="X21" s="76" t="s">
        <v>305</v>
      </c>
      <c r="Y21" s="76" t="s">
        <v>36</v>
      </c>
      <c r="Z21" s="76" t="s">
        <v>305</v>
      </c>
      <c r="AA21" s="76" t="s">
        <v>36</v>
      </c>
      <c r="AB21" s="76" t="s">
        <v>305</v>
      </c>
      <c r="AC21" s="93">
        <v>1630.46</v>
      </c>
      <c r="AD21" s="76" t="s">
        <v>38</v>
      </c>
      <c r="AF21" s="92">
        <f>+E21/'Values bp'!E21*100</f>
        <v>3.0655801319363603</v>
      </c>
      <c r="AG21" s="92">
        <f t="shared" si="0"/>
        <v>0.010116247205226641</v>
      </c>
      <c r="AH21" s="74" t="s">
        <v>4</v>
      </c>
      <c r="AJ21" s="92">
        <f>+I21/'Values bp'!AE21*100</f>
        <v>15.97899474868717</v>
      </c>
      <c r="AK21" s="92">
        <f t="shared" si="1"/>
        <v>0.04490421488247955</v>
      </c>
    </row>
    <row r="22" spans="2:37" ht="12">
      <c r="B22" s="74" t="s">
        <v>5</v>
      </c>
      <c r="C22" s="90">
        <v>4.09</v>
      </c>
      <c r="D22" s="75" t="s">
        <v>38</v>
      </c>
      <c r="E22" s="90">
        <v>12.04</v>
      </c>
      <c r="F22" s="75" t="s">
        <v>38</v>
      </c>
      <c r="G22" s="90">
        <v>244.81</v>
      </c>
      <c r="H22" s="75" t="s">
        <v>38</v>
      </c>
      <c r="I22" s="90">
        <v>8.28</v>
      </c>
      <c r="J22" s="75" t="s">
        <v>38</v>
      </c>
      <c r="K22" s="75" t="s">
        <v>36</v>
      </c>
      <c r="L22" s="75" t="s">
        <v>305</v>
      </c>
      <c r="M22" s="75" t="s">
        <v>36</v>
      </c>
      <c r="N22" s="75" t="s">
        <v>305</v>
      </c>
      <c r="O22" s="90">
        <v>55.12</v>
      </c>
      <c r="P22" s="75" t="s">
        <v>38</v>
      </c>
      <c r="Q22" s="75" t="s">
        <v>36</v>
      </c>
      <c r="R22" s="75" t="s">
        <v>305</v>
      </c>
      <c r="S22" s="75" t="s">
        <v>36</v>
      </c>
      <c r="T22" s="75" t="s">
        <v>305</v>
      </c>
      <c r="U22" s="75" t="s">
        <v>36</v>
      </c>
      <c r="V22" s="75" t="s">
        <v>305</v>
      </c>
      <c r="W22" s="75" t="s">
        <v>36</v>
      </c>
      <c r="X22" s="75" t="s">
        <v>305</v>
      </c>
      <c r="Y22" s="75" t="s">
        <v>36</v>
      </c>
      <c r="Z22" s="75" t="s">
        <v>305</v>
      </c>
      <c r="AA22" s="75" t="s">
        <v>36</v>
      </c>
      <c r="AB22" s="75" t="s">
        <v>305</v>
      </c>
      <c r="AC22" s="90">
        <v>12893.45</v>
      </c>
      <c r="AD22" s="75" t="s">
        <v>38</v>
      </c>
      <c r="AF22" s="92">
        <f>+E22/'Values bp'!E22*100</f>
        <v>4.614264362089449</v>
      </c>
      <c r="AG22" s="92">
        <f t="shared" si="0"/>
        <v>0.1541767295581377</v>
      </c>
      <c r="AH22" s="74" t="s">
        <v>5</v>
      </c>
      <c r="AJ22" s="92">
        <f>+I22/'Values bp'!AE22*100</f>
        <v>13.057877306418545</v>
      </c>
      <c r="AK22" s="92">
        <f t="shared" si="1"/>
        <v>0.174557229684005</v>
      </c>
    </row>
    <row r="23" spans="2:37" ht="12">
      <c r="B23" s="74" t="s">
        <v>6</v>
      </c>
      <c r="C23" s="94">
        <v>38.2</v>
      </c>
      <c r="D23" s="76" t="s">
        <v>38</v>
      </c>
      <c r="E23" s="93">
        <v>438.04</v>
      </c>
      <c r="F23" s="76" t="s">
        <v>38</v>
      </c>
      <c r="G23" s="93">
        <v>1217.48</v>
      </c>
      <c r="H23" s="76" t="s">
        <v>38</v>
      </c>
      <c r="I23" s="93">
        <v>199.69</v>
      </c>
      <c r="J23" s="76" t="s">
        <v>38</v>
      </c>
      <c r="K23" s="93">
        <v>112.06</v>
      </c>
      <c r="L23" s="76" t="s">
        <v>38</v>
      </c>
      <c r="M23" s="93">
        <v>259.64</v>
      </c>
      <c r="N23" s="76" t="s">
        <v>38</v>
      </c>
      <c r="O23" s="93">
        <v>1564.27</v>
      </c>
      <c r="P23" s="76" t="s">
        <v>38</v>
      </c>
      <c r="Q23" s="93">
        <v>303.71</v>
      </c>
      <c r="R23" s="76" t="s">
        <v>38</v>
      </c>
      <c r="S23" s="93">
        <v>89.93</v>
      </c>
      <c r="T23" s="76" t="s">
        <v>38</v>
      </c>
      <c r="U23" s="93">
        <v>48.92</v>
      </c>
      <c r="V23" s="76" t="s">
        <v>38</v>
      </c>
      <c r="W23" s="93">
        <v>3.08</v>
      </c>
      <c r="X23" s="76" t="s">
        <v>38</v>
      </c>
      <c r="Y23" s="93">
        <v>76.07</v>
      </c>
      <c r="Z23" s="76" t="s">
        <v>38</v>
      </c>
      <c r="AA23" s="93">
        <v>124.78</v>
      </c>
      <c r="AB23" s="76" t="s">
        <v>38</v>
      </c>
      <c r="AC23" s="93">
        <v>14258.36</v>
      </c>
      <c r="AD23" s="76" t="s">
        <v>38</v>
      </c>
      <c r="AF23" s="92">
        <f>+E23/'Values bp'!E23*100</f>
        <v>25.86259830432421</v>
      </c>
      <c r="AG23" s="92">
        <f t="shared" si="0"/>
        <v>5.609266994655036</v>
      </c>
      <c r="AH23" s="74" t="s">
        <v>6</v>
      </c>
      <c r="AJ23" s="92">
        <f>+I23/'Values bp'!AE23*100</f>
        <v>7.177542548029401</v>
      </c>
      <c r="AK23" s="92">
        <f t="shared" si="1"/>
        <v>4.20982284971002</v>
      </c>
    </row>
    <row r="24" spans="2:37" ht="12">
      <c r="B24" s="74" t="s">
        <v>7</v>
      </c>
      <c r="C24" s="90">
        <v>467.02</v>
      </c>
      <c r="D24" s="75" t="s">
        <v>38</v>
      </c>
      <c r="E24" s="90">
        <v>1760.18</v>
      </c>
      <c r="F24" s="75" t="s">
        <v>38</v>
      </c>
      <c r="G24" s="90">
        <v>6254.49</v>
      </c>
      <c r="H24" s="75" t="s">
        <v>38</v>
      </c>
      <c r="I24" s="90">
        <v>182.85</v>
      </c>
      <c r="J24" s="75" t="s">
        <v>38</v>
      </c>
      <c r="K24" s="90">
        <v>161.66</v>
      </c>
      <c r="L24" s="75" t="s">
        <v>38</v>
      </c>
      <c r="M24" s="90">
        <v>714.03</v>
      </c>
      <c r="N24" s="75" t="s">
        <v>38</v>
      </c>
      <c r="O24" s="90">
        <v>2432.81</v>
      </c>
      <c r="P24" s="75" t="s">
        <v>38</v>
      </c>
      <c r="Q24" s="90">
        <v>814.02</v>
      </c>
      <c r="R24" s="75" t="s">
        <v>38</v>
      </c>
      <c r="S24" s="95">
        <v>959.7</v>
      </c>
      <c r="T24" s="75" t="s">
        <v>38</v>
      </c>
      <c r="U24" s="90">
        <v>403.36</v>
      </c>
      <c r="V24" s="75" t="s">
        <v>38</v>
      </c>
      <c r="W24" s="90">
        <v>34.58</v>
      </c>
      <c r="X24" s="75" t="s">
        <v>38</v>
      </c>
      <c r="Y24" s="90">
        <v>883.65</v>
      </c>
      <c r="Z24" s="75" t="s">
        <v>38</v>
      </c>
      <c r="AA24" s="90">
        <v>215.09</v>
      </c>
      <c r="AB24" s="75" t="s">
        <v>38</v>
      </c>
      <c r="AC24" s="90">
        <v>62997.66</v>
      </c>
      <c r="AD24" s="75" t="s">
        <v>38</v>
      </c>
      <c r="AF24" s="92">
        <f>+E24/'Values bp'!E24*100</f>
        <v>20.752703765405244</v>
      </c>
      <c r="AG24" s="92">
        <f t="shared" si="0"/>
        <v>22.53976709581751</v>
      </c>
      <c r="AH24" s="74" t="s">
        <v>7</v>
      </c>
      <c r="AJ24" s="92">
        <f>+I24/'Values bp'!AE24*100</f>
        <v>2.688278751791818</v>
      </c>
      <c r="AK24" s="92">
        <f t="shared" si="1"/>
        <v>3.8548054888551104</v>
      </c>
    </row>
    <row r="25" spans="2:37" ht="12">
      <c r="B25" s="74" t="s">
        <v>8</v>
      </c>
      <c r="C25" s="93">
        <v>87.55</v>
      </c>
      <c r="D25" s="76" t="s">
        <v>38</v>
      </c>
      <c r="E25" s="93">
        <v>699.77</v>
      </c>
      <c r="F25" s="76" t="s">
        <v>38</v>
      </c>
      <c r="G25" s="93">
        <v>2577.29</v>
      </c>
      <c r="H25" s="76" t="s">
        <v>38</v>
      </c>
      <c r="I25" s="94">
        <v>1051.6</v>
      </c>
      <c r="J25" s="76" t="s">
        <v>38</v>
      </c>
      <c r="K25" s="93">
        <v>107.75</v>
      </c>
      <c r="L25" s="76" t="s">
        <v>38</v>
      </c>
      <c r="M25" s="93">
        <v>352.09</v>
      </c>
      <c r="N25" s="76" t="s">
        <v>38</v>
      </c>
      <c r="O25" s="93">
        <v>1438.63</v>
      </c>
      <c r="P25" s="76" t="s">
        <v>38</v>
      </c>
      <c r="Q25" s="76" t="s">
        <v>36</v>
      </c>
      <c r="R25" s="76" t="s">
        <v>38</v>
      </c>
      <c r="S25" s="76" t="s">
        <v>36</v>
      </c>
      <c r="T25" s="76" t="s">
        <v>38</v>
      </c>
      <c r="U25" s="76" t="s">
        <v>36</v>
      </c>
      <c r="V25" s="76" t="s">
        <v>38</v>
      </c>
      <c r="W25" s="76" t="s">
        <v>36</v>
      </c>
      <c r="X25" s="76" t="s">
        <v>38</v>
      </c>
      <c r="Y25" s="93">
        <v>399.11</v>
      </c>
      <c r="Z25" s="76" t="s">
        <v>38</v>
      </c>
      <c r="AA25" s="93">
        <v>137.15</v>
      </c>
      <c r="AB25" s="76" t="s">
        <v>38</v>
      </c>
      <c r="AC25" s="93">
        <v>97055.22</v>
      </c>
      <c r="AD25" s="76" t="s">
        <v>38</v>
      </c>
      <c r="AF25" s="92">
        <f>+E25/'Values bp'!E25*100</f>
        <v>20.797890995119804</v>
      </c>
      <c r="AG25" s="92">
        <f t="shared" si="0"/>
        <v>8.96081810987525</v>
      </c>
      <c r="AH25" s="74" t="s">
        <v>8</v>
      </c>
      <c r="AJ25" s="92">
        <f>+I25/'Values bp'!AE25*100</f>
        <v>29.669253839143888</v>
      </c>
      <c r="AK25" s="92">
        <f t="shared" si="1"/>
        <v>22.16961144150962</v>
      </c>
    </row>
    <row r="26" spans="2:37" ht="12">
      <c r="B26" s="74" t="s">
        <v>9</v>
      </c>
      <c r="C26" s="90">
        <v>1.23</v>
      </c>
      <c r="D26" s="75" t="s">
        <v>38</v>
      </c>
      <c r="E26" s="90">
        <v>23.06</v>
      </c>
      <c r="F26" s="75" t="s">
        <v>38</v>
      </c>
      <c r="G26" s="90">
        <v>175.62</v>
      </c>
      <c r="H26" s="75" t="s">
        <v>38</v>
      </c>
      <c r="I26" s="90">
        <v>13.01</v>
      </c>
      <c r="J26" s="75" t="s">
        <v>38</v>
      </c>
      <c r="K26" s="90">
        <v>0.83</v>
      </c>
      <c r="L26" s="75" t="s">
        <v>38</v>
      </c>
      <c r="M26" s="90">
        <v>2.36</v>
      </c>
      <c r="N26" s="75" t="s">
        <v>38</v>
      </c>
      <c r="O26" s="90">
        <v>9.57</v>
      </c>
      <c r="P26" s="75" t="s">
        <v>38</v>
      </c>
      <c r="Q26" s="90">
        <v>0.33</v>
      </c>
      <c r="R26" s="75" t="s">
        <v>38</v>
      </c>
      <c r="S26" s="90">
        <v>16.95</v>
      </c>
      <c r="T26" s="75" t="s">
        <v>38</v>
      </c>
      <c r="U26" s="90">
        <v>0.47</v>
      </c>
      <c r="V26" s="75" t="s">
        <v>38</v>
      </c>
      <c r="W26" s="75" t="s">
        <v>36</v>
      </c>
      <c r="X26" s="75" t="s">
        <v>38</v>
      </c>
      <c r="Y26" s="90">
        <v>1.87</v>
      </c>
      <c r="Z26" s="75" t="s">
        <v>38</v>
      </c>
      <c r="AA26" s="90">
        <v>1.64</v>
      </c>
      <c r="AB26" s="75" t="s">
        <v>38</v>
      </c>
      <c r="AC26" s="90">
        <v>3245.19</v>
      </c>
      <c r="AD26" s="75" t="s">
        <v>38</v>
      </c>
      <c r="AF26" s="92">
        <f>+E26/'Values bp'!E26*100</f>
        <v>11.534613845538216</v>
      </c>
      <c r="AG26" s="92">
        <f t="shared" si="0"/>
        <v>0.29529197538294477</v>
      </c>
      <c r="AH26" s="74" t="s">
        <v>9</v>
      </c>
      <c r="AJ26" s="92">
        <f>+I26/'Values bp'!AE26*100</f>
        <v>27.663193706145016</v>
      </c>
      <c r="AK26" s="92">
        <f t="shared" si="1"/>
        <v>0.27427410123054413</v>
      </c>
    </row>
    <row r="27" spans="2:37" ht="12">
      <c r="B27" s="74" t="s">
        <v>10</v>
      </c>
      <c r="C27" s="93">
        <v>315.04</v>
      </c>
      <c r="D27" s="76" t="s">
        <v>38</v>
      </c>
      <c r="E27" s="93">
        <v>1289.67</v>
      </c>
      <c r="F27" s="76" t="s">
        <v>38</v>
      </c>
      <c r="G27" s="93">
        <v>7515.82</v>
      </c>
      <c r="H27" s="76" t="s">
        <v>38</v>
      </c>
      <c r="I27" s="94">
        <v>991.3</v>
      </c>
      <c r="J27" s="76" t="s">
        <v>38</v>
      </c>
      <c r="K27" s="93">
        <v>455.73</v>
      </c>
      <c r="L27" s="76" t="s">
        <v>38</v>
      </c>
      <c r="M27" s="93">
        <v>321.16</v>
      </c>
      <c r="N27" s="76" t="s">
        <v>38</v>
      </c>
      <c r="O27" s="93">
        <v>992.78</v>
      </c>
      <c r="P27" s="76" t="s">
        <v>38</v>
      </c>
      <c r="Q27" s="93">
        <v>649.61</v>
      </c>
      <c r="R27" s="76" t="s">
        <v>38</v>
      </c>
      <c r="S27" s="93">
        <v>45.06</v>
      </c>
      <c r="T27" s="76" t="s">
        <v>38</v>
      </c>
      <c r="U27" s="93">
        <v>586.03</v>
      </c>
      <c r="V27" s="76" t="s">
        <v>38</v>
      </c>
      <c r="W27" s="93">
        <v>217.69</v>
      </c>
      <c r="X27" s="76" t="s">
        <v>38</v>
      </c>
      <c r="Y27" s="94">
        <v>465.9</v>
      </c>
      <c r="Z27" s="76" t="s">
        <v>38</v>
      </c>
      <c r="AA27" s="93">
        <v>614.54</v>
      </c>
      <c r="AB27" s="76" t="s">
        <v>38</v>
      </c>
      <c r="AC27" s="93">
        <v>71534.44</v>
      </c>
      <c r="AD27" s="76" t="s">
        <v>38</v>
      </c>
      <c r="AF27" s="92">
        <f>+E27/'Values bp'!E27*100</f>
        <v>14.140312175182995</v>
      </c>
      <c r="AG27" s="92">
        <f t="shared" si="0"/>
        <v>16.51470953565145</v>
      </c>
      <c r="AH27" s="74" t="s">
        <v>10</v>
      </c>
      <c r="AJ27" s="92">
        <f>+I27/'Values bp'!AE27*100</f>
        <v>18.56436570658077</v>
      </c>
      <c r="AK27" s="92">
        <f t="shared" si="1"/>
        <v>20.898379442723932</v>
      </c>
    </row>
    <row r="28" spans="2:37" ht="12">
      <c r="B28" s="74" t="s">
        <v>11</v>
      </c>
      <c r="C28" s="90">
        <v>1.09</v>
      </c>
      <c r="D28" s="75" t="s">
        <v>38</v>
      </c>
      <c r="E28" s="90">
        <v>15.11</v>
      </c>
      <c r="F28" s="75" t="s">
        <v>38</v>
      </c>
      <c r="G28" s="90">
        <v>43.84</v>
      </c>
      <c r="H28" s="75" t="s">
        <v>38</v>
      </c>
      <c r="I28" s="90">
        <v>2.42</v>
      </c>
      <c r="J28" s="75" t="s">
        <v>38</v>
      </c>
      <c r="K28" s="90">
        <v>0.59</v>
      </c>
      <c r="L28" s="75" t="s">
        <v>38</v>
      </c>
      <c r="M28" s="90">
        <v>2.25</v>
      </c>
      <c r="N28" s="75" t="s">
        <v>38</v>
      </c>
      <c r="O28" s="90">
        <v>9.91</v>
      </c>
      <c r="P28" s="75" t="s">
        <v>38</v>
      </c>
      <c r="Q28" s="90">
        <v>3.32</v>
      </c>
      <c r="R28" s="75" t="s">
        <v>38</v>
      </c>
      <c r="S28" s="90">
        <v>5.48</v>
      </c>
      <c r="T28" s="75" t="s">
        <v>38</v>
      </c>
      <c r="U28" s="90">
        <v>1.86</v>
      </c>
      <c r="V28" s="75" t="s">
        <v>38</v>
      </c>
      <c r="W28" s="90">
        <v>3.83</v>
      </c>
      <c r="X28" s="75" t="s">
        <v>38</v>
      </c>
      <c r="Y28" s="90">
        <v>9.24</v>
      </c>
      <c r="Z28" s="75" t="s">
        <v>38</v>
      </c>
      <c r="AA28" s="95">
        <v>2.9</v>
      </c>
      <c r="AB28" s="75" t="s">
        <v>38</v>
      </c>
      <c r="AC28" s="90">
        <v>828.35</v>
      </c>
      <c r="AD28" s="75" t="s">
        <v>38</v>
      </c>
      <c r="AF28" s="92">
        <f>+E28/'Values bp'!E28*100</f>
        <v>25.16655562958028</v>
      </c>
      <c r="AG28" s="92">
        <f t="shared" si="0"/>
        <v>0.19348923452022096</v>
      </c>
      <c r="AH28" s="74" t="s">
        <v>11</v>
      </c>
      <c r="AJ28" s="92">
        <f>+I28/'Values bp'!AE28*100</f>
        <v>5.788088973929682</v>
      </c>
      <c r="AK28" s="92">
        <f t="shared" si="1"/>
        <v>0.05101793427962465</v>
      </c>
    </row>
    <row r="29" spans="2:37" ht="12">
      <c r="B29" s="74" t="s">
        <v>12</v>
      </c>
      <c r="C29" s="93">
        <v>0.28</v>
      </c>
      <c r="D29" s="76" t="s">
        <v>38</v>
      </c>
      <c r="E29" s="94">
        <v>8.2</v>
      </c>
      <c r="F29" s="76" t="s">
        <v>38</v>
      </c>
      <c r="G29" s="93">
        <v>42.77</v>
      </c>
      <c r="H29" s="76" t="s">
        <v>38</v>
      </c>
      <c r="I29" s="93">
        <v>8.18</v>
      </c>
      <c r="J29" s="76" t="s">
        <v>38</v>
      </c>
      <c r="K29" s="93">
        <v>0.41</v>
      </c>
      <c r="L29" s="76" t="s">
        <v>38</v>
      </c>
      <c r="M29" s="76" t="s">
        <v>36</v>
      </c>
      <c r="N29" s="76" t="s">
        <v>305</v>
      </c>
      <c r="O29" s="93">
        <v>13.89</v>
      </c>
      <c r="P29" s="76" t="s">
        <v>38</v>
      </c>
      <c r="Q29" s="76" t="s">
        <v>36</v>
      </c>
      <c r="R29" s="76" t="s">
        <v>305</v>
      </c>
      <c r="S29" s="76" t="s">
        <v>36</v>
      </c>
      <c r="T29" s="76" t="s">
        <v>305</v>
      </c>
      <c r="U29" s="76" t="s">
        <v>36</v>
      </c>
      <c r="V29" s="76" t="s">
        <v>305</v>
      </c>
      <c r="W29" s="76" t="s">
        <v>36</v>
      </c>
      <c r="X29" s="76" t="s">
        <v>305</v>
      </c>
      <c r="Y29" s="76" t="s">
        <v>36</v>
      </c>
      <c r="Z29" s="76" t="s">
        <v>305</v>
      </c>
      <c r="AA29" s="76" t="s">
        <v>36</v>
      </c>
      <c r="AB29" s="76" t="s">
        <v>38</v>
      </c>
      <c r="AC29" s="94">
        <v>2337</v>
      </c>
      <c r="AD29" s="76" t="s">
        <v>38</v>
      </c>
      <c r="AF29" s="92">
        <f>+E29/'Values bp'!E29*100</f>
        <v>15.999999999999998</v>
      </c>
      <c r="AG29" s="92">
        <f t="shared" si="0"/>
        <v>0.10500408491501072</v>
      </c>
      <c r="AH29" s="74" t="s">
        <v>12</v>
      </c>
      <c r="AJ29" s="92">
        <f>+I29/'Values bp'!AE29*100</f>
        <v>36.37172076478435</v>
      </c>
      <c r="AK29" s="92">
        <f t="shared" si="1"/>
        <v>0.1724490505815412</v>
      </c>
    </row>
    <row r="30" spans="2:37" ht="12">
      <c r="B30" s="74" t="s">
        <v>13</v>
      </c>
      <c r="C30" s="75" t="s">
        <v>36</v>
      </c>
      <c r="D30" s="75" t="s">
        <v>305</v>
      </c>
      <c r="E30" s="75" t="s">
        <v>36</v>
      </c>
      <c r="F30" s="75" t="s">
        <v>305</v>
      </c>
      <c r="G30" s="90">
        <v>147.52</v>
      </c>
      <c r="H30" s="75" t="s">
        <v>38</v>
      </c>
      <c r="I30" s="75" t="s">
        <v>36</v>
      </c>
      <c r="J30" s="75" t="s">
        <v>305</v>
      </c>
      <c r="K30" s="75" t="s">
        <v>36</v>
      </c>
      <c r="L30" s="75" t="s">
        <v>305</v>
      </c>
      <c r="M30" s="75" t="s">
        <v>36</v>
      </c>
      <c r="N30" s="75" t="s">
        <v>305</v>
      </c>
      <c r="O30" s="90">
        <v>36.37</v>
      </c>
      <c r="P30" s="75" t="s">
        <v>38</v>
      </c>
      <c r="Q30" s="75" t="s">
        <v>36</v>
      </c>
      <c r="R30" s="75" t="s">
        <v>305</v>
      </c>
      <c r="S30" s="75" t="s">
        <v>36</v>
      </c>
      <c r="T30" s="75" t="s">
        <v>305</v>
      </c>
      <c r="U30" s="75" t="s">
        <v>36</v>
      </c>
      <c r="V30" s="75" t="s">
        <v>305</v>
      </c>
      <c r="W30" s="75" t="s">
        <v>36</v>
      </c>
      <c r="X30" s="75" t="s">
        <v>305</v>
      </c>
      <c r="Y30" s="75" t="s">
        <v>36</v>
      </c>
      <c r="Z30" s="75" t="s">
        <v>305</v>
      </c>
      <c r="AA30" s="75" t="s">
        <v>36</v>
      </c>
      <c r="AB30" s="75" t="s">
        <v>305</v>
      </c>
      <c r="AC30" s="90">
        <v>5321.49</v>
      </c>
      <c r="AD30" s="75" t="s">
        <v>38</v>
      </c>
      <c r="AF30" s="92" t="e">
        <f>+E30/'Values bp'!E30*100</f>
        <v>#VALUE!</v>
      </c>
      <c r="AG30" s="92" t="e">
        <f t="shared" si="0"/>
        <v>#VALUE!</v>
      </c>
      <c r="AH30" s="74" t="s">
        <v>13</v>
      </c>
      <c r="AJ30" s="92" t="e">
        <f>+I30/'Values bp'!AE30*100</f>
        <v>#VALUE!</v>
      </c>
      <c r="AK30" s="92" t="e">
        <f t="shared" si="1"/>
        <v>#VALUE!</v>
      </c>
    </row>
    <row r="31" spans="2:37" ht="12">
      <c r="B31" s="74" t="s">
        <v>15</v>
      </c>
      <c r="C31" s="76" t="s">
        <v>36</v>
      </c>
      <c r="D31" s="76" t="s">
        <v>38</v>
      </c>
      <c r="E31" s="93">
        <v>0.53</v>
      </c>
      <c r="F31" s="76" t="s">
        <v>38</v>
      </c>
      <c r="G31" s="93">
        <v>7.28</v>
      </c>
      <c r="H31" s="76" t="s">
        <v>38</v>
      </c>
      <c r="I31" s="93">
        <v>1.51</v>
      </c>
      <c r="J31" s="76" t="s">
        <v>38</v>
      </c>
      <c r="K31" s="93">
        <v>0.14</v>
      </c>
      <c r="L31" s="76" t="s">
        <v>38</v>
      </c>
      <c r="M31" s="76" t="s">
        <v>36</v>
      </c>
      <c r="N31" s="76" t="s">
        <v>305</v>
      </c>
      <c r="O31" s="93">
        <v>0.56</v>
      </c>
      <c r="P31" s="76" t="s">
        <v>38</v>
      </c>
      <c r="Q31" s="76" t="s">
        <v>36</v>
      </c>
      <c r="R31" s="76" t="s">
        <v>305</v>
      </c>
      <c r="S31" s="76" t="s">
        <v>36</v>
      </c>
      <c r="T31" s="76" t="s">
        <v>305</v>
      </c>
      <c r="U31" s="76" t="s">
        <v>36</v>
      </c>
      <c r="V31" s="76" t="s">
        <v>305</v>
      </c>
      <c r="W31" s="76" t="s">
        <v>36</v>
      </c>
      <c r="X31" s="76" t="s">
        <v>305</v>
      </c>
      <c r="Y31" s="76" t="s">
        <v>36</v>
      </c>
      <c r="Z31" s="76" t="s">
        <v>305</v>
      </c>
      <c r="AA31" s="76" t="s">
        <v>36</v>
      </c>
      <c r="AB31" s="76" t="s">
        <v>305</v>
      </c>
      <c r="AC31" s="93">
        <v>597.24</v>
      </c>
      <c r="AD31" s="76" t="s">
        <v>38</v>
      </c>
      <c r="AF31" s="92">
        <f>+E31/'Values bp'!E31*100</f>
        <v>6.7774936061381075</v>
      </c>
      <c r="AG31" s="92">
        <f t="shared" si="0"/>
        <v>0.006786849390848253</v>
      </c>
      <c r="AH31" s="74" t="s">
        <v>15</v>
      </c>
      <c r="AJ31" s="92">
        <f>+I31/'Values bp'!AE31*100</f>
        <v>68.32579185520362</v>
      </c>
      <c r="AK31" s="92">
        <f t="shared" si="1"/>
        <v>0.031833504447203814</v>
      </c>
    </row>
    <row r="32" spans="2:37" ht="12">
      <c r="B32" s="74" t="s">
        <v>16</v>
      </c>
      <c r="C32" s="90">
        <v>4.79</v>
      </c>
      <c r="D32" s="75" t="s">
        <v>38</v>
      </c>
      <c r="E32" s="95">
        <v>94.2</v>
      </c>
      <c r="F32" s="75" t="s">
        <v>38</v>
      </c>
      <c r="G32" s="90">
        <v>568.68</v>
      </c>
      <c r="H32" s="75" t="s">
        <v>38</v>
      </c>
      <c r="I32" s="90">
        <v>87.14</v>
      </c>
      <c r="J32" s="75" t="s">
        <v>38</v>
      </c>
      <c r="K32" s="90">
        <v>9.71</v>
      </c>
      <c r="L32" s="75" t="s">
        <v>38</v>
      </c>
      <c r="M32" s="90">
        <v>29.78</v>
      </c>
      <c r="N32" s="75" t="s">
        <v>38</v>
      </c>
      <c r="O32" s="90">
        <v>164.07</v>
      </c>
      <c r="P32" s="75" t="s">
        <v>38</v>
      </c>
      <c r="Q32" s="75" t="s">
        <v>36</v>
      </c>
      <c r="R32" s="75" t="s">
        <v>305</v>
      </c>
      <c r="S32" s="75" t="s">
        <v>36</v>
      </c>
      <c r="T32" s="75" t="s">
        <v>305</v>
      </c>
      <c r="U32" s="75" t="s">
        <v>36</v>
      </c>
      <c r="V32" s="75" t="s">
        <v>305</v>
      </c>
      <c r="W32" s="75" t="s">
        <v>36</v>
      </c>
      <c r="X32" s="75" t="s">
        <v>305</v>
      </c>
      <c r="Y32" s="75" t="s">
        <v>36</v>
      </c>
      <c r="Z32" s="75" t="s">
        <v>305</v>
      </c>
      <c r="AA32" s="90">
        <v>3.21</v>
      </c>
      <c r="AB32" s="75" t="s">
        <v>38</v>
      </c>
      <c r="AC32" s="90">
        <v>10398.36</v>
      </c>
      <c r="AD32" s="75" t="s">
        <v>38</v>
      </c>
      <c r="AF32" s="92">
        <f>+E32/'Values bp'!E32*100</f>
        <v>14.108766306708405</v>
      </c>
      <c r="AG32" s="92">
        <f t="shared" si="0"/>
        <v>1.2062664389017086</v>
      </c>
      <c r="AH32" s="74" t="s">
        <v>16</v>
      </c>
      <c r="AJ32" s="92">
        <f>+I32/'Values bp'!AE32*100</f>
        <v>29.974889064703657</v>
      </c>
      <c r="AK32" s="92">
        <f t="shared" si="1"/>
        <v>1.8370672698869803</v>
      </c>
    </row>
    <row r="33" spans="2:37" ht="12">
      <c r="B33" s="74" t="s">
        <v>17</v>
      </c>
      <c r="C33" s="93">
        <v>2.15</v>
      </c>
      <c r="D33" s="76" t="s">
        <v>38</v>
      </c>
      <c r="E33" s="93">
        <v>4.08</v>
      </c>
      <c r="F33" s="76" t="s">
        <v>38</v>
      </c>
      <c r="G33" s="93">
        <v>25.55</v>
      </c>
      <c r="H33" s="76" t="s">
        <v>38</v>
      </c>
      <c r="I33" s="93">
        <v>0.01</v>
      </c>
      <c r="J33" s="76" t="s">
        <v>38</v>
      </c>
      <c r="K33" s="93">
        <v>0.02</v>
      </c>
      <c r="L33" s="76" t="s">
        <v>38</v>
      </c>
      <c r="M33" s="93">
        <v>0.54</v>
      </c>
      <c r="N33" s="76" t="s">
        <v>38</v>
      </c>
      <c r="O33" s="93">
        <v>3.43</v>
      </c>
      <c r="P33" s="76" t="s">
        <v>38</v>
      </c>
      <c r="Q33" s="93">
        <v>0.24</v>
      </c>
      <c r="R33" s="76" t="s">
        <v>38</v>
      </c>
      <c r="S33" s="93">
        <v>0.16</v>
      </c>
      <c r="T33" s="76" t="s">
        <v>38</v>
      </c>
      <c r="U33" s="93">
        <v>0.21</v>
      </c>
      <c r="V33" s="76" t="s">
        <v>38</v>
      </c>
      <c r="W33" s="93">
        <v>0.65</v>
      </c>
      <c r="X33" s="76" t="s">
        <v>38</v>
      </c>
      <c r="Y33" s="94">
        <v>0</v>
      </c>
      <c r="Z33" s="76" t="s">
        <v>38</v>
      </c>
      <c r="AA33" s="93">
        <v>0.24</v>
      </c>
      <c r="AB33" s="76" t="s">
        <v>38</v>
      </c>
      <c r="AC33" s="93">
        <v>135.51</v>
      </c>
      <c r="AD33" s="76" t="s">
        <v>38</v>
      </c>
      <c r="AF33" s="92">
        <f>+E33/'Values bp'!E33*100</f>
        <v>12.834224598930483</v>
      </c>
      <c r="AG33" s="92">
        <f t="shared" si="0"/>
        <v>0.05224593493332241</v>
      </c>
      <c r="AH33" s="74" t="s">
        <v>17</v>
      </c>
      <c r="AJ33" s="92">
        <f>+I33/'Values bp'!AE33*100</f>
        <v>0.18148820326678766</v>
      </c>
      <c r="AK33" s="92">
        <f t="shared" si="1"/>
        <v>0.00021081791024638288</v>
      </c>
    </row>
    <row r="34" spans="2:37" ht="12">
      <c r="B34" s="74" t="s">
        <v>14</v>
      </c>
      <c r="C34" s="90">
        <v>41.33</v>
      </c>
      <c r="D34" s="75" t="s">
        <v>38</v>
      </c>
      <c r="E34" s="90">
        <v>825.51</v>
      </c>
      <c r="F34" s="75" t="s">
        <v>38</v>
      </c>
      <c r="G34" s="90">
        <v>2146.78</v>
      </c>
      <c r="H34" s="75" t="s">
        <v>38</v>
      </c>
      <c r="I34" s="90">
        <v>83.14</v>
      </c>
      <c r="J34" s="75" t="s">
        <v>38</v>
      </c>
      <c r="K34" s="90">
        <v>391.43</v>
      </c>
      <c r="L34" s="75" t="s">
        <v>38</v>
      </c>
      <c r="M34" s="75" t="s">
        <v>36</v>
      </c>
      <c r="N34" s="75" t="s">
        <v>305</v>
      </c>
      <c r="O34" s="90">
        <v>367.53</v>
      </c>
      <c r="P34" s="75" t="s">
        <v>38</v>
      </c>
      <c r="Q34" s="75" t="s">
        <v>36</v>
      </c>
      <c r="R34" s="75" t="s">
        <v>305</v>
      </c>
      <c r="S34" s="75" t="s">
        <v>36</v>
      </c>
      <c r="T34" s="75" t="s">
        <v>305</v>
      </c>
      <c r="U34" s="75" t="s">
        <v>36</v>
      </c>
      <c r="V34" s="75" t="s">
        <v>305</v>
      </c>
      <c r="W34" s="75" t="s">
        <v>36</v>
      </c>
      <c r="X34" s="75" t="s">
        <v>305</v>
      </c>
      <c r="Y34" s="75" t="s">
        <v>36</v>
      </c>
      <c r="Z34" s="75" t="s">
        <v>305</v>
      </c>
      <c r="AA34" s="75" t="s">
        <v>36</v>
      </c>
      <c r="AB34" s="75" t="s">
        <v>305</v>
      </c>
      <c r="AC34" s="90">
        <v>36075.98</v>
      </c>
      <c r="AD34" s="75" t="s">
        <v>38</v>
      </c>
      <c r="AF34" s="92">
        <f>+E34/'Values bp'!E34*100</f>
        <v>27.39263742608557</v>
      </c>
      <c r="AG34" s="92">
        <f t="shared" si="0"/>
        <v>10.570966114413475</v>
      </c>
      <c r="AH34" s="74" t="s">
        <v>14</v>
      </c>
      <c r="AJ34" s="92">
        <f>+I34/'Values bp'!AE34*100</f>
        <v>9.87293670585441</v>
      </c>
      <c r="AK34" s="92">
        <f t="shared" si="1"/>
        <v>1.752740105788427</v>
      </c>
    </row>
    <row r="35" spans="2:37" ht="12">
      <c r="B35" s="74" t="s">
        <v>18</v>
      </c>
      <c r="C35" s="94">
        <v>3.7</v>
      </c>
      <c r="D35" s="76" t="s">
        <v>38</v>
      </c>
      <c r="E35" s="93">
        <v>67.78</v>
      </c>
      <c r="F35" s="76" t="s">
        <v>38</v>
      </c>
      <c r="G35" s="93">
        <v>371.72</v>
      </c>
      <c r="H35" s="76" t="s">
        <v>38</v>
      </c>
      <c r="I35" s="93">
        <v>126.06</v>
      </c>
      <c r="J35" s="76" t="s">
        <v>38</v>
      </c>
      <c r="K35" s="93">
        <v>12.78</v>
      </c>
      <c r="L35" s="76" t="s">
        <v>38</v>
      </c>
      <c r="M35" s="93">
        <v>3.26</v>
      </c>
      <c r="N35" s="76" t="s">
        <v>38</v>
      </c>
      <c r="O35" s="93">
        <v>202.36</v>
      </c>
      <c r="P35" s="76" t="s">
        <v>38</v>
      </c>
      <c r="Q35" s="76" t="s">
        <v>36</v>
      </c>
      <c r="R35" s="76" t="s">
        <v>305</v>
      </c>
      <c r="S35" s="76" t="s">
        <v>36</v>
      </c>
      <c r="T35" s="76" t="s">
        <v>305</v>
      </c>
      <c r="U35" s="76" t="s">
        <v>36</v>
      </c>
      <c r="V35" s="76" t="s">
        <v>305</v>
      </c>
      <c r="W35" s="76" t="s">
        <v>36</v>
      </c>
      <c r="X35" s="76" t="s">
        <v>305</v>
      </c>
      <c r="Y35" s="76" t="s">
        <v>36</v>
      </c>
      <c r="Z35" s="76" t="s">
        <v>305</v>
      </c>
      <c r="AA35" s="76" t="s">
        <v>36</v>
      </c>
      <c r="AB35" s="76" t="s">
        <v>305</v>
      </c>
      <c r="AC35" s="93">
        <v>10499.61</v>
      </c>
      <c r="AD35" s="76" t="s">
        <v>38</v>
      </c>
      <c r="AF35" s="92">
        <f>+E35/'Values bp'!E35*100</f>
        <v>15.292976241510797</v>
      </c>
      <c r="AG35" s="92">
        <f t="shared" si="0"/>
        <v>0.8679483994560276</v>
      </c>
      <c r="AH35" s="74" t="s">
        <v>18</v>
      </c>
      <c r="AJ35" s="92">
        <f>+I35/'Values bp'!AE35*100</f>
        <v>36.5964117749521</v>
      </c>
      <c r="AK35" s="92">
        <f t="shared" si="1"/>
        <v>2.657570576565903</v>
      </c>
    </row>
    <row r="36" spans="2:37" ht="12">
      <c r="B36" s="74" t="s">
        <v>19</v>
      </c>
      <c r="C36" s="90">
        <v>43.16</v>
      </c>
      <c r="D36" s="75" t="s">
        <v>38</v>
      </c>
      <c r="E36" s="90">
        <v>895.11</v>
      </c>
      <c r="F36" s="75" t="s">
        <v>38</v>
      </c>
      <c r="G36" s="90">
        <v>1853.15</v>
      </c>
      <c r="H36" s="75" t="s">
        <v>38</v>
      </c>
      <c r="I36" s="90">
        <v>778.69</v>
      </c>
      <c r="J36" s="75" t="s">
        <v>38</v>
      </c>
      <c r="K36" s="90">
        <v>41.56</v>
      </c>
      <c r="L36" s="75" t="s">
        <v>38</v>
      </c>
      <c r="M36" s="90">
        <v>7.63</v>
      </c>
      <c r="N36" s="75" t="s">
        <v>38</v>
      </c>
      <c r="O36" s="90">
        <v>1145.88</v>
      </c>
      <c r="P36" s="75" t="s">
        <v>38</v>
      </c>
      <c r="Q36" s="75" t="s">
        <v>36</v>
      </c>
      <c r="R36" s="75" t="s">
        <v>305</v>
      </c>
      <c r="S36" s="75" t="s">
        <v>36</v>
      </c>
      <c r="T36" s="75" t="s">
        <v>305</v>
      </c>
      <c r="U36" s="75" t="s">
        <v>36</v>
      </c>
      <c r="V36" s="75" t="s">
        <v>305</v>
      </c>
      <c r="W36" s="75" t="s">
        <v>36</v>
      </c>
      <c r="X36" s="75" t="s">
        <v>305</v>
      </c>
      <c r="Y36" s="95">
        <v>0</v>
      </c>
      <c r="Z36" s="75" t="s">
        <v>38</v>
      </c>
      <c r="AA36" s="75" t="s">
        <v>36</v>
      </c>
      <c r="AB36" s="75" t="s">
        <v>305</v>
      </c>
      <c r="AC36" s="90">
        <v>39546.32</v>
      </c>
      <c r="AD36" s="75" t="s">
        <v>38</v>
      </c>
      <c r="AF36" s="92">
        <f>+E36/'Values bp'!E36*100</f>
        <v>32.066475127354536</v>
      </c>
      <c r="AG36" s="92">
        <f t="shared" si="0"/>
        <v>11.462220298570152</v>
      </c>
      <c r="AH36" s="74" t="s">
        <v>19</v>
      </c>
      <c r="AJ36" s="92">
        <f>+I36/'Values bp'!AE36*100</f>
        <v>39.452111705577174</v>
      </c>
      <c r="AK36" s="92">
        <f t="shared" si="1"/>
        <v>16.416179852975592</v>
      </c>
    </row>
    <row r="37" spans="2:37" ht="12">
      <c r="B37" s="74" t="s">
        <v>20</v>
      </c>
      <c r="C37" s="93">
        <v>11.88</v>
      </c>
      <c r="D37" s="76" t="s">
        <v>38</v>
      </c>
      <c r="E37" s="93">
        <v>285.54</v>
      </c>
      <c r="F37" s="76" t="s">
        <v>38</v>
      </c>
      <c r="G37" s="94">
        <v>714.5</v>
      </c>
      <c r="H37" s="76" t="s">
        <v>38</v>
      </c>
      <c r="I37" s="93">
        <v>234.86</v>
      </c>
      <c r="J37" s="76" t="s">
        <v>38</v>
      </c>
      <c r="K37" s="93">
        <v>117.55</v>
      </c>
      <c r="L37" s="76" t="s">
        <v>38</v>
      </c>
      <c r="M37" s="94">
        <v>54.6</v>
      </c>
      <c r="N37" s="76" t="s">
        <v>38</v>
      </c>
      <c r="O37" s="93">
        <v>741.08</v>
      </c>
      <c r="P37" s="76" t="s">
        <v>38</v>
      </c>
      <c r="Q37" s="93">
        <v>114.37</v>
      </c>
      <c r="R37" s="76" t="s">
        <v>38</v>
      </c>
      <c r="S37" s="93">
        <v>40.22</v>
      </c>
      <c r="T37" s="76" t="s">
        <v>38</v>
      </c>
      <c r="U37" s="93">
        <v>23.96</v>
      </c>
      <c r="V37" s="76" t="s">
        <v>38</v>
      </c>
      <c r="W37" s="93">
        <v>1.54</v>
      </c>
      <c r="X37" s="76" t="s">
        <v>38</v>
      </c>
      <c r="Y37" s="93">
        <v>107.61</v>
      </c>
      <c r="Z37" s="76" t="s">
        <v>38</v>
      </c>
      <c r="AA37" s="93">
        <v>36.88</v>
      </c>
      <c r="AB37" s="76" t="s">
        <v>38</v>
      </c>
      <c r="AC37" s="93">
        <v>10644.52</v>
      </c>
      <c r="AD37" s="76" t="s">
        <v>38</v>
      </c>
      <c r="AF37" s="92">
        <f>+E37/'Values bp'!E37*100</f>
        <v>28.217645663688835</v>
      </c>
      <c r="AG37" s="92">
        <f t="shared" si="0"/>
        <v>3.6564471227600195</v>
      </c>
      <c r="AH37" s="74" t="s">
        <v>20</v>
      </c>
      <c r="AJ37" s="92">
        <f>+I37/'Values bp'!AE37*100</f>
        <v>15.947904146889666</v>
      </c>
      <c r="AK37" s="92">
        <f t="shared" si="1"/>
        <v>4.9512694400465485</v>
      </c>
    </row>
    <row r="38" spans="2:37" ht="12">
      <c r="B38" s="74" t="s">
        <v>21</v>
      </c>
      <c r="C38" s="95">
        <v>30.4</v>
      </c>
      <c r="D38" s="75" t="s">
        <v>38</v>
      </c>
      <c r="E38" s="90">
        <v>605.31</v>
      </c>
      <c r="F38" s="75" t="s">
        <v>38</v>
      </c>
      <c r="G38" s="90">
        <v>1554.48</v>
      </c>
      <c r="H38" s="75" t="s">
        <v>38</v>
      </c>
      <c r="I38" s="90">
        <v>332.38</v>
      </c>
      <c r="J38" s="75" t="s">
        <v>38</v>
      </c>
      <c r="K38" s="90">
        <v>59.07</v>
      </c>
      <c r="L38" s="75" t="s">
        <v>38</v>
      </c>
      <c r="M38" s="95">
        <v>16.1</v>
      </c>
      <c r="N38" s="75" t="s">
        <v>38</v>
      </c>
      <c r="O38" s="95">
        <v>912.9</v>
      </c>
      <c r="P38" s="75" t="s">
        <v>38</v>
      </c>
      <c r="Q38" s="75" t="s">
        <v>36</v>
      </c>
      <c r="R38" s="75" t="s">
        <v>305</v>
      </c>
      <c r="S38" s="75" t="s">
        <v>36</v>
      </c>
      <c r="T38" s="75" t="s">
        <v>305</v>
      </c>
      <c r="U38" s="75" t="s">
        <v>36</v>
      </c>
      <c r="V38" s="75" t="s">
        <v>305</v>
      </c>
      <c r="W38" s="75" t="s">
        <v>36</v>
      </c>
      <c r="X38" s="75" t="s">
        <v>305</v>
      </c>
      <c r="Y38" s="75" t="s">
        <v>36</v>
      </c>
      <c r="Z38" s="75" t="s">
        <v>305</v>
      </c>
      <c r="AA38" s="90">
        <v>49.65</v>
      </c>
      <c r="AB38" s="75" t="s">
        <v>38</v>
      </c>
      <c r="AC38" s="90">
        <v>22218.82</v>
      </c>
      <c r="AD38" s="75" t="s">
        <v>38</v>
      </c>
      <c r="AF38" s="92">
        <f>+E38/'Values bp'!E38*100</f>
        <v>27.637328268323753</v>
      </c>
      <c r="AG38" s="92">
        <f t="shared" si="0"/>
        <v>7.751222273159162</v>
      </c>
      <c r="AH38" s="74" t="s">
        <v>21</v>
      </c>
      <c r="AJ38" s="92">
        <f>+I38/'Values bp'!AE38*100</f>
        <v>24.259543099043864</v>
      </c>
      <c r="AK38" s="92">
        <f t="shared" si="1"/>
        <v>7.007165700769274</v>
      </c>
    </row>
    <row r="39" spans="2:37" ht="12">
      <c r="B39" s="74" t="s">
        <v>22</v>
      </c>
      <c r="C39" s="93">
        <v>1.47</v>
      </c>
      <c r="D39" s="76" t="s">
        <v>38</v>
      </c>
      <c r="E39" s="93">
        <v>21.52</v>
      </c>
      <c r="F39" s="76" t="s">
        <v>38</v>
      </c>
      <c r="G39" s="93">
        <v>88.64</v>
      </c>
      <c r="H39" s="76" t="s">
        <v>38</v>
      </c>
      <c r="I39" s="94">
        <v>29.8</v>
      </c>
      <c r="J39" s="76" t="s">
        <v>38</v>
      </c>
      <c r="K39" s="93">
        <v>3.67</v>
      </c>
      <c r="L39" s="76" t="s">
        <v>38</v>
      </c>
      <c r="M39" s="93">
        <v>2.72</v>
      </c>
      <c r="N39" s="76" t="s">
        <v>38</v>
      </c>
      <c r="O39" s="93">
        <v>63.13</v>
      </c>
      <c r="P39" s="76" t="s">
        <v>38</v>
      </c>
      <c r="Q39" s="94">
        <v>0</v>
      </c>
      <c r="R39" s="76" t="s">
        <v>38</v>
      </c>
      <c r="S39" s="94">
        <v>0</v>
      </c>
      <c r="T39" s="76" t="s">
        <v>38</v>
      </c>
      <c r="U39" s="94">
        <v>0</v>
      </c>
      <c r="V39" s="76" t="s">
        <v>38</v>
      </c>
      <c r="W39" s="94">
        <v>0</v>
      </c>
      <c r="X39" s="76" t="s">
        <v>38</v>
      </c>
      <c r="Y39" s="94">
        <v>0</v>
      </c>
      <c r="Z39" s="76" t="s">
        <v>38</v>
      </c>
      <c r="AA39" s="76" t="s">
        <v>36</v>
      </c>
      <c r="AB39" s="76" t="s">
        <v>305</v>
      </c>
      <c r="AC39" s="93">
        <v>1592.47</v>
      </c>
      <c r="AD39" s="76" t="s">
        <v>38</v>
      </c>
      <c r="AF39" s="92">
        <f>+E39/'Values bp'!E39*100</f>
        <v>19.277971871360748</v>
      </c>
      <c r="AG39" s="92">
        <f t="shared" si="0"/>
        <v>0.27557169602085735</v>
      </c>
      <c r="AH39" s="74" t="s">
        <v>22</v>
      </c>
      <c r="AJ39" s="92">
        <f>+I39/'Values bp'!AE39*100</f>
        <v>30.00402738622634</v>
      </c>
      <c r="AK39" s="92">
        <f t="shared" si="1"/>
        <v>0.628237372534221</v>
      </c>
    </row>
    <row r="40" spans="2:37" ht="12">
      <c r="B40" s="74" t="s">
        <v>23</v>
      </c>
      <c r="C40" s="90">
        <v>0.51</v>
      </c>
      <c r="D40" s="75" t="s">
        <v>38</v>
      </c>
      <c r="E40" s="90">
        <v>16.21</v>
      </c>
      <c r="F40" s="75" t="s">
        <v>38</v>
      </c>
      <c r="G40" s="90">
        <v>82.03</v>
      </c>
      <c r="H40" s="75" t="s">
        <v>38</v>
      </c>
      <c r="I40" s="90">
        <v>17.98</v>
      </c>
      <c r="J40" s="75" t="s">
        <v>38</v>
      </c>
      <c r="K40" s="90">
        <v>0.89</v>
      </c>
      <c r="L40" s="75" t="s">
        <v>38</v>
      </c>
      <c r="M40" s="90">
        <v>1.97</v>
      </c>
      <c r="N40" s="75" t="s">
        <v>38</v>
      </c>
      <c r="O40" s="90">
        <v>7.99</v>
      </c>
      <c r="P40" s="75" t="s">
        <v>38</v>
      </c>
      <c r="Q40" s="95">
        <v>0</v>
      </c>
      <c r="R40" s="75" t="s">
        <v>38</v>
      </c>
      <c r="S40" s="95">
        <v>0</v>
      </c>
      <c r="T40" s="75" t="s">
        <v>38</v>
      </c>
      <c r="U40" s="95">
        <v>0</v>
      </c>
      <c r="V40" s="75" t="s">
        <v>38</v>
      </c>
      <c r="W40" s="95">
        <v>0</v>
      </c>
      <c r="X40" s="75" t="s">
        <v>38</v>
      </c>
      <c r="Y40" s="95">
        <v>0</v>
      </c>
      <c r="Z40" s="75" t="s">
        <v>38</v>
      </c>
      <c r="AA40" s="95">
        <v>0</v>
      </c>
      <c r="AB40" s="75" t="s">
        <v>38</v>
      </c>
      <c r="AC40" s="90">
        <v>3001.11</v>
      </c>
      <c r="AD40" s="75" t="s">
        <v>38</v>
      </c>
      <c r="AF40" s="92">
        <f>+E40/'Values bp'!E40*100</f>
        <v>16.415189873417724</v>
      </c>
      <c r="AG40" s="92">
        <f t="shared" si="0"/>
        <v>0.2075751483502834</v>
      </c>
      <c r="AH40" s="74" t="s">
        <v>23</v>
      </c>
      <c r="AJ40" s="92">
        <f>+I40/'Values bp'!AE40*100</f>
        <v>62.387231089521165</v>
      </c>
      <c r="AK40" s="92">
        <f t="shared" si="1"/>
        <v>0.37905060262299645</v>
      </c>
    </row>
    <row r="41" spans="2:37" ht="12">
      <c r="B41" s="74" t="s">
        <v>24</v>
      </c>
      <c r="C41" s="93">
        <v>30.27</v>
      </c>
      <c r="D41" s="76" t="s">
        <v>38</v>
      </c>
      <c r="E41" s="93">
        <v>88.05</v>
      </c>
      <c r="F41" s="76" t="s">
        <v>38</v>
      </c>
      <c r="G41" s="93">
        <v>343.66</v>
      </c>
      <c r="H41" s="76" t="s">
        <v>38</v>
      </c>
      <c r="I41" s="93">
        <v>11.36</v>
      </c>
      <c r="J41" s="76" t="s">
        <v>38</v>
      </c>
      <c r="K41" s="76" t="s">
        <v>36</v>
      </c>
      <c r="L41" s="76" t="s">
        <v>38</v>
      </c>
      <c r="M41" s="76" t="s">
        <v>36</v>
      </c>
      <c r="N41" s="76" t="s">
        <v>305</v>
      </c>
      <c r="O41" s="93">
        <v>127.44</v>
      </c>
      <c r="P41" s="76" t="s">
        <v>38</v>
      </c>
      <c r="Q41" s="76" t="s">
        <v>36</v>
      </c>
      <c r="R41" s="76" t="s">
        <v>305</v>
      </c>
      <c r="S41" s="76" t="s">
        <v>36</v>
      </c>
      <c r="T41" s="76" t="s">
        <v>305</v>
      </c>
      <c r="U41" s="76" t="s">
        <v>36</v>
      </c>
      <c r="V41" s="76" t="s">
        <v>305</v>
      </c>
      <c r="W41" s="76" t="s">
        <v>36</v>
      </c>
      <c r="X41" s="76" t="s">
        <v>305</v>
      </c>
      <c r="Y41" s="76" t="s">
        <v>36</v>
      </c>
      <c r="Z41" s="76" t="s">
        <v>305</v>
      </c>
      <c r="AA41" s="76" t="s">
        <v>36</v>
      </c>
      <c r="AB41" s="76" t="s">
        <v>38</v>
      </c>
      <c r="AC41" s="93">
        <v>5782.23</v>
      </c>
      <c r="AD41" s="76" t="s">
        <v>38</v>
      </c>
      <c r="AF41" s="92">
        <f>+E41/'Values bp'!E41*100</f>
        <v>19.059266634919258</v>
      </c>
      <c r="AG41" s="92">
        <f t="shared" si="0"/>
        <v>1.1275133752154503</v>
      </c>
      <c r="AH41" s="74" t="s">
        <v>24</v>
      </c>
      <c r="AJ41" s="92">
        <f>+I41/'Values bp'!AE41*100</f>
        <v>8.183848425905914</v>
      </c>
      <c r="AK41" s="92">
        <f t="shared" si="1"/>
        <v>0.2394891460398909</v>
      </c>
    </row>
    <row r="42" spans="2:37" ht="12">
      <c r="B42" s="74" t="s">
        <v>25</v>
      </c>
      <c r="C42" s="90">
        <v>5.75</v>
      </c>
      <c r="D42" s="75" t="s">
        <v>38</v>
      </c>
      <c r="E42" s="90">
        <v>21.52</v>
      </c>
      <c r="F42" s="75" t="s">
        <v>38</v>
      </c>
      <c r="G42" s="95">
        <v>296.5</v>
      </c>
      <c r="H42" s="75" t="s">
        <v>38</v>
      </c>
      <c r="I42" s="90">
        <v>19.55</v>
      </c>
      <c r="J42" s="75" t="s">
        <v>38</v>
      </c>
      <c r="K42" s="90">
        <v>1.11</v>
      </c>
      <c r="L42" s="75" t="s">
        <v>38</v>
      </c>
      <c r="M42" s="95">
        <v>0</v>
      </c>
      <c r="N42" s="75" t="s">
        <v>38</v>
      </c>
      <c r="O42" s="90">
        <v>68.45</v>
      </c>
      <c r="P42" s="75" t="s">
        <v>38</v>
      </c>
      <c r="Q42" s="95">
        <v>0</v>
      </c>
      <c r="R42" s="75" t="s">
        <v>38</v>
      </c>
      <c r="S42" s="95">
        <v>0</v>
      </c>
      <c r="T42" s="75" t="s">
        <v>38</v>
      </c>
      <c r="U42" s="95">
        <v>0</v>
      </c>
      <c r="V42" s="75" t="s">
        <v>38</v>
      </c>
      <c r="W42" s="95">
        <v>0</v>
      </c>
      <c r="X42" s="75" t="s">
        <v>38</v>
      </c>
      <c r="Y42" s="95">
        <v>0</v>
      </c>
      <c r="Z42" s="75" t="s">
        <v>38</v>
      </c>
      <c r="AA42" s="95">
        <v>0</v>
      </c>
      <c r="AB42" s="75" t="s">
        <v>38</v>
      </c>
      <c r="AC42" s="90">
        <v>8164.52</v>
      </c>
      <c r="AD42" s="75" t="s">
        <v>38</v>
      </c>
      <c r="AF42" s="92">
        <f>+E42/'Values bp'!E42*100</f>
        <v>6.646898937484556</v>
      </c>
      <c r="AG42" s="92">
        <f t="shared" si="0"/>
        <v>0.27557169602085735</v>
      </c>
      <c r="AH42" s="74" t="s">
        <v>25</v>
      </c>
      <c r="AJ42" s="92">
        <f>+I42/'Values bp'!AE42*100</f>
        <v>21.939176298956347</v>
      </c>
      <c r="AK42" s="92">
        <f t="shared" si="1"/>
        <v>0.41214901453167857</v>
      </c>
    </row>
    <row r="43" spans="2:30" ht="12">
      <c r="B43" s="74" t="s">
        <v>27</v>
      </c>
      <c r="C43" s="93">
        <v>0.29</v>
      </c>
      <c r="D43" s="76" t="s">
        <v>38</v>
      </c>
      <c r="E43" s="93">
        <v>9.33</v>
      </c>
      <c r="F43" s="76" t="s">
        <v>38</v>
      </c>
      <c r="G43" s="94">
        <v>22.1</v>
      </c>
      <c r="H43" s="76" t="s">
        <v>38</v>
      </c>
      <c r="I43" s="76" t="s">
        <v>36</v>
      </c>
      <c r="J43" s="76" t="s">
        <v>305</v>
      </c>
      <c r="K43" s="76" t="s">
        <v>36</v>
      </c>
      <c r="L43" s="76" t="s">
        <v>305</v>
      </c>
      <c r="M43" s="76" t="s">
        <v>36</v>
      </c>
      <c r="N43" s="76" t="s">
        <v>305</v>
      </c>
      <c r="O43" s="76" t="s">
        <v>36</v>
      </c>
      <c r="P43" s="76" t="s">
        <v>38</v>
      </c>
      <c r="Q43" s="76" t="s">
        <v>36</v>
      </c>
      <c r="R43" s="76" t="s">
        <v>305</v>
      </c>
      <c r="S43" s="76" t="s">
        <v>36</v>
      </c>
      <c r="T43" s="76" t="s">
        <v>305</v>
      </c>
      <c r="U43" s="76" t="s">
        <v>36</v>
      </c>
      <c r="V43" s="76" t="s">
        <v>305</v>
      </c>
      <c r="W43" s="76" t="s">
        <v>36</v>
      </c>
      <c r="X43" s="76" t="s">
        <v>305</v>
      </c>
      <c r="Y43" s="76" t="s">
        <v>36</v>
      </c>
      <c r="Z43" s="76" t="s">
        <v>305</v>
      </c>
      <c r="AA43" s="76" t="s">
        <v>36</v>
      </c>
      <c r="AB43" s="76" t="s">
        <v>305</v>
      </c>
      <c r="AC43" s="93">
        <v>576.26</v>
      </c>
      <c r="AD43" s="76" t="s">
        <v>38</v>
      </c>
    </row>
    <row r="44" spans="2:30" ht="12">
      <c r="B44" s="74" t="s">
        <v>28</v>
      </c>
      <c r="C44" s="90">
        <v>13.26</v>
      </c>
      <c r="D44" s="75" t="s">
        <v>38</v>
      </c>
      <c r="E44" s="90">
        <v>50.69</v>
      </c>
      <c r="F44" s="75" t="s">
        <v>38</v>
      </c>
      <c r="G44" s="90">
        <v>339.69</v>
      </c>
      <c r="H44" s="75" t="s">
        <v>38</v>
      </c>
      <c r="I44" s="90">
        <v>42.21</v>
      </c>
      <c r="J44" s="75" t="s">
        <v>38</v>
      </c>
      <c r="K44" s="95">
        <v>0</v>
      </c>
      <c r="L44" s="75" t="s">
        <v>38</v>
      </c>
      <c r="M44" s="95">
        <v>0</v>
      </c>
      <c r="N44" s="75" t="s">
        <v>38</v>
      </c>
      <c r="O44" s="90">
        <v>63.83</v>
      </c>
      <c r="P44" s="75" t="s">
        <v>38</v>
      </c>
      <c r="Q44" s="95">
        <v>0</v>
      </c>
      <c r="R44" s="75" t="s">
        <v>38</v>
      </c>
      <c r="S44" s="95">
        <v>0</v>
      </c>
      <c r="T44" s="75" t="s">
        <v>38</v>
      </c>
      <c r="U44" s="95">
        <v>0</v>
      </c>
      <c r="V44" s="75" t="s">
        <v>38</v>
      </c>
      <c r="W44" s="95">
        <v>0</v>
      </c>
      <c r="X44" s="75" t="s">
        <v>38</v>
      </c>
      <c r="Y44" s="95">
        <v>0</v>
      </c>
      <c r="Z44" s="75" t="s">
        <v>38</v>
      </c>
      <c r="AA44" s="95">
        <v>0</v>
      </c>
      <c r="AB44" s="75" t="s">
        <v>38</v>
      </c>
      <c r="AC44" s="90">
        <v>5991.99</v>
      </c>
      <c r="AD44" s="75" t="s">
        <v>38</v>
      </c>
    </row>
    <row r="45" spans="2:30" ht="12">
      <c r="B45" s="74" t="s">
        <v>29</v>
      </c>
      <c r="C45" s="93">
        <v>19.81</v>
      </c>
      <c r="D45" s="76" t="s">
        <v>38</v>
      </c>
      <c r="E45" s="93">
        <v>118.87</v>
      </c>
      <c r="F45" s="76" t="s">
        <v>38</v>
      </c>
      <c r="G45" s="93">
        <v>652.58</v>
      </c>
      <c r="H45" s="76" t="s">
        <v>38</v>
      </c>
      <c r="I45" s="93">
        <v>128.66</v>
      </c>
      <c r="J45" s="76" t="s">
        <v>38</v>
      </c>
      <c r="K45" s="93">
        <v>21.09</v>
      </c>
      <c r="L45" s="76" t="s">
        <v>38</v>
      </c>
      <c r="M45" s="94">
        <v>0.8</v>
      </c>
      <c r="N45" s="76" t="s">
        <v>38</v>
      </c>
      <c r="O45" s="93">
        <v>225.08</v>
      </c>
      <c r="P45" s="76" t="s">
        <v>38</v>
      </c>
      <c r="Q45" s="94">
        <v>0</v>
      </c>
      <c r="R45" s="76" t="s">
        <v>38</v>
      </c>
      <c r="S45" s="94">
        <v>0</v>
      </c>
      <c r="T45" s="76" t="s">
        <v>38</v>
      </c>
      <c r="U45" s="94">
        <v>0</v>
      </c>
      <c r="V45" s="76" t="s">
        <v>38</v>
      </c>
      <c r="W45" s="94">
        <v>0</v>
      </c>
      <c r="X45" s="76" t="s">
        <v>38</v>
      </c>
      <c r="Y45" s="94">
        <v>0</v>
      </c>
      <c r="Z45" s="76" t="s">
        <v>38</v>
      </c>
      <c r="AA45" s="93">
        <v>0.19</v>
      </c>
      <c r="AB45" s="76" t="s">
        <v>38</v>
      </c>
      <c r="AC45" s="93">
        <v>11594.29</v>
      </c>
      <c r="AD45" s="76" t="s">
        <v>38</v>
      </c>
    </row>
    <row r="46" spans="2:30" ht="12">
      <c r="B46" s="74" t="s">
        <v>26</v>
      </c>
      <c r="C46" s="75" t="s">
        <v>36</v>
      </c>
      <c r="D46" s="75" t="s">
        <v>38</v>
      </c>
      <c r="E46" s="75" t="s">
        <v>36</v>
      </c>
      <c r="F46" s="75" t="s">
        <v>38</v>
      </c>
      <c r="G46" s="75" t="s">
        <v>36</v>
      </c>
      <c r="H46" s="75" t="s">
        <v>38</v>
      </c>
      <c r="I46" s="75" t="s">
        <v>36</v>
      </c>
      <c r="J46" s="75" t="s">
        <v>38</v>
      </c>
      <c r="K46" s="75" t="s">
        <v>36</v>
      </c>
      <c r="L46" s="75" t="s">
        <v>38</v>
      </c>
      <c r="M46" s="75" t="s">
        <v>36</v>
      </c>
      <c r="N46" s="75" t="s">
        <v>38</v>
      </c>
      <c r="O46" s="75" t="s">
        <v>36</v>
      </c>
      <c r="P46" s="75" t="s">
        <v>38</v>
      </c>
      <c r="Q46" s="75" t="s">
        <v>36</v>
      </c>
      <c r="R46" s="75" t="s">
        <v>38</v>
      </c>
      <c r="S46" s="75" t="s">
        <v>36</v>
      </c>
      <c r="T46" s="75" t="s">
        <v>38</v>
      </c>
      <c r="U46" s="75" t="s">
        <v>36</v>
      </c>
      <c r="V46" s="75" t="s">
        <v>38</v>
      </c>
      <c r="W46" s="75" t="s">
        <v>36</v>
      </c>
      <c r="X46" s="75" t="s">
        <v>38</v>
      </c>
      <c r="Y46" s="75" t="s">
        <v>36</v>
      </c>
      <c r="Z46" s="75" t="s">
        <v>38</v>
      </c>
      <c r="AA46" s="75" t="s">
        <v>36</v>
      </c>
      <c r="AB46" s="75" t="s">
        <v>38</v>
      </c>
      <c r="AC46" s="75" t="s">
        <v>36</v>
      </c>
      <c r="AD46" s="75" t="s">
        <v>38</v>
      </c>
    </row>
    <row r="47" spans="2:30" ht="12">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row>
    <row r="48" spans="2:30" ht="12">
      <c r="B48" s="70" t="s">
        <v>174</v>
      </c>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row>
    <row r="49" spans="2:30" ht="12">
      <c r="B49" s="70" t="s">
        <v>36</v>
      </c>
      <c r="C49" s="68" t="s">
        <v>40</v>
      </c>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row>
    <row r="50" spans="2:30" ht="12">
      <c r="B50" s="70" t="s">
        <v>175</v>
      </c>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row>
    <row r="51" spans="2:30" ht="12">
      <c r="B51" s="70" t="s">
        <v>305</v>
      </c>
      <c r="C51" s="68" t="s">
        <v>306</v>
      </c>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row>
  </sheetData>
  <mergeCells count="28">
    <mergeCell ref="Y12:Z12"/>
    <mergeCell ref="C12:D12"/>
    <mergeCell ref="E12:F12"/>
    <mergeCell ref="G12:H12"/>
    <mergeCell ref="I12:J12"/>
    <mergeCell ref="K12:L12"/>
    <mergeCell ref="M12:N12"/>
    <mergeCell ref="AC13:AD13"/>
    <mergeCell ref="AA12:AB12"/>
    <mergeCell ref="AC12:AD12"/>
    <mergeCell ref="C13:D13"/>
    <mergeCell ref="E13:F13"/>
    <mergeCell ref="G13:H13"/>
    <mergeCell ref="I13:J13"/>
    <mergeCell ref="K13:L13"/>
    <mergeCell ref="M13:N13"/>
    <mergeCell ref="O13:P13"/>
    <mergeCell ref="Q13:R13"/>
    <mergeCell ref="O12:P12"/>
    <mergeCell ref="Q12:R12"/>
    <mergeCell ref="S12:T12"/>
    <mergeCell ref="U12:V12"/>
    <mergeCell ref="W12:X12"/>
    <mergeCell ref="S13:T13"/>
    <mergeCell ref="U13:V13"/>
    <mergeCell ref="W13:X13"/>
    <mergeCell ref="Y13:Z13"/>
    <mergeCell ref="AA13:AB13"/>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B8DEC-87F0-4E36-A861-F31DE64C579E}">
  <sheetPr>
    <tabColor rgb="FFFF0000"/>
  </sheetPr>
  <dimension ref="B2:B2"/>
  <sheetViews>
    <sheetView workbookViewId="0" topLeftCell="A1">
      <selection activeCell="N39" sqref="N39"/>
    </sheetView>
  </sheetViews>
  <sheetFormatPr defaultColWidth="9.140625" defaultRowHeight="12"/>
  <cols>
    <col min="1" max="16384" width="9.140625" style="158" customWidth="1"/>
  </cols>
  <sheetData>
    <row r="2" ht="12">
      <c r="B2" s="159" t="s">
        <v>638</v>
      </c>
    </row>
  </sheetData>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81801-3ED6-4A41-A1CF-C6F8DF20B754}">
  <sheetPr>
    <tabColor theme="4"/>
  </sheetPr>
  <dimension ref="B3:BH371"/>
  <sheetViews>
    <sheetView workbookViewId="0" topLeftCell="A1"/>
  </sheetViews>
  <sheetFormatPr defaultColWidth="9.140625" defaultRowHeight="12"/>
  <cols>
    <col min="1" max="2" width="9.140625" style="88" customWidth="1"/>
    <col min="3" max="20" width="11.7109375" style="88" customWidth="1"/>
    <col min="21" max="16384" width="9.140625" style="88" customWidth="1"/>
  </cols>
  <sheetData>
    <row r="3" ht="12">
      <c r="B3" s="88" t="s">
        <v>363</v>
      </c>
    </row>
    <row r="5" spans="2:20" ht="12">
      <c r="B5" s="68" t="s">
        <v>364</v>
      </c>
      <c r="C5" s="69"/>
      <c r="D5" s="69"/>
      <c r="E5" s="69"/>
      <c r="F5" s="69"/>
      <c r="G5" s="69"/>
      <c r="H5" s="69"/>
      <c r="I5" s="69"/>
      <c r="J5" s="69"/>
      <c r="K5" s="69"/>
      <c r="L5" s="69"/>
      <c r="M5" s="69"/>
      <c r="N5" s="69"/>
      <c r="O5" s="69"/>
      <c r="P5" s="69"/>
      <c r="Q5" s="69"/>
      <c r="R5" s="69"/>
      <c r="S5" s="69"/>
      <c r="T5" s="69"/>
    </row>
    <row r="6" spans="2:20" ht="12">
      <c r="B6" s="68" t="s">
        <v>157</v>
      </c>
      <c r="C6" s="70" t="s">
        <v>365</v>
      </c>
      <c r="D6" s="69"/>
      <c r="E6" s="69"/>
      <c r="F6" s="69"/>
      <c r="G6" s="69"/>
      <c r="H6" s="69"/>
      <c r="I6" s="69"/>
      <c r="J6" s="69"/>
      <c r="K6" s="69"/>
      <c r="L6" s="69"/>
      <c r="M6" s="69"/>
      <c r="N6" s="69"/>
      <c r="O6" s="69"/>
      <c r="P6" s="69"/>
      <c r="Q6" s="69"/>
      <c r="R6" s="69"/>
      <c r="S6" s="69"/>
      <c r="T6" s="69"/>
    </row>
    <row r="7" spans="2:20" ht="12">
      <c r="B7" s="68" t="s">
        <v>159</v>
      </c>
      <c r="C7" s="68" t="s">
        <v>333</v>
      </c>
      <c r="D7" s="69"/>
      <c r="E7" s="69"/>
      <c r="F7" s="69"/>
      <c r="G7" s="69"/>
      <c r="H7" s="69"/>
      <c r="I7" s="69"/>
      <c r="J7" s="69"/>
      <c r="K7" s="69"/>
      <c r="L7" s="69"/>
      <c r="M7" s="69"/>
      <c r="N7" s="69"/>
      <c r="O7" s="69"/>
      <c r="P7" s="69"/>
      <c r="Q7" s="69"/>
      <c r="R7" s="69"/>
      <c r="S7" s="69"/>
      <c r="T7" s="69"/>
    </row>
    <row r="8" spans="2:20" ht="12">
      <c r="B8" s="69"/>
      <c r="C8" s="69"/>
      <c r="D8" s="69"/>
      <c r="E8" s="69"/>
      <c r="F8" s="69"/>
      <c r="G8" s="69"/>
      <c r="H8" s="69"/>
      <c r="I8" s="69"/>
      <c r="J8" s="69"/>
      <c r="K8" s="69"/>
      <c r="L8" s="69"/>
      <c r="M8" s="69"/>
      <c r="N8" s="69"/>
      <c r="O8" s="69"/>
      <c r="P8" s="69"/>
      <c r="Q8" s="69"/>
      <c r="R8" s="69"/>
      <c r="S8" s="69"/>
      <c r="T8" s="69"/>
    </row>
    <row r="9" spans="2:20" ht="12">
      <c r="B9" s="70" t="s">
        <v>334</v>
      </c>
      <c r="C9" s="69"/>
      <c r="D9" s="68" t="s">
        <v>162</v>
      </c>
      <c r="E9" s="69"/>
      <c r="F9" s="69"/>
      <c r="G9" s="69"/>
      <c r="H9" s="69"/>
      <c r="I9" s="69"/>
      <c r="J9" s="69"/>
      <c r="K9" s="69"/>
      <c r="L9" s="69"/>
      <c r="M9" s="69"/>
      <c r="N9" s="69"/>
      <c r="O9" s="69"/>
      <c r="P9" s="69"/>
      <c r="Q9" s="69"/>
      <c r="R9" s="69"/>
      <c r="S9" s="69"/>
      <c r="T9" s="69"/>
    </row>
    <row r="10" spans="2:20" ht="12">
      <c r="B10" s="70" t="s">
        <v>70</v>
      </c>
      <c r="C10" s="69"/>
      <c r="D10" s="68" t="s">
        <v>335</v>
      </c>
      <c r="E10" s="69"/>
      <c r="F10" s="69"/>
      <c r="G10" s="69"/>
      <c r="H10" s="69"/>
      <c r="I10" s="69"/>
      <c r="J10" s="69"/>
      <c r="K10" s="69"/>
      <c r="L10" s="69"/>
      <c r="M10" s="69"/>
      <c r="N10" s="69"/>
      <c r="O10" s="69"/>
      <c r="P10" s="69"/>
      <c r="Q10" s="69"/>
      <c r="R10" s="69"/>
      <c r="S10" s="69"/>
      <c r="T10" s="69"/>
    </row>
    <row r="11" spans="2:20" ht="12">
      <c r="B11" s="70" t="s">
        <v>71</v>
      </c>
      <c r="C11" s="69"/>
      <c r="D11" s="68" t="s">
        <v>86</v>
      </c>
      <c r="E11" s="69"/>
      <c r="F11" s="69"/>
      <c r="G11" s="69"/>
      <c r="H11" s="69"/>
      <c r="I11" s="69"/>
      <c r="J11" s="69"/>
      <c r="K11" s="69"/>
      <c r="L11" s="69"/>
      <c r="M11" s="69"/>
      <c r="N11" s="69"/>
      <c r="O11" s="69"/>
      <c r="P11" s="69"/>
      <c r="Q11" s="69"/>
      <c r="R11" s="69"/>
      <c r="S11" s="69"/>
      <c r="T11" s="69"/>
    </row>
    <row r="12" spans="2:20" ht="12">
      <c r="B12" s="70" t="s">
        <v>73</v>
      </c>
      <c r="C12" s="69"/>
      <c r="D12" s="68" t="s">
        <v>336</v>
      </c>
      <c r="E12" s="69"/>
      <c r="F12" s="69"/>
      <c r="G12" s="69"/>
      <c r="H12" s="69"/>
      <c r="I12" s="69"/>
      <c r="J12" s="69"/>
      <c r="K12" s="69"/>
      <c r="L12" s="69"/>
      <c r="M12" s="69"/>
      <c r="N12" s="69"/>
      <c r="O12" s="69"/>
      <c r="P12" s="69"/>
      <c r="Q12" s="69"/>
      <c r="R12" s="69"/>
      <c r="S12" s="69"/>
      <c r="T12" s="69"/>
    </row>
    <row r="13" spans="2:20" ht="12">
      <c r="B13" s="69"/>
      <c r="C13" s="69"/>
      <c r="D13" s="69"/>
      <c r="E13" s="69"/>
      <c r="F13" s="69"/>
      <c r="G13" s="69"/>
      <c r="H13" s="69"/>
      <c r="I13" s="69"/>
      <c r="J13" s="69"/>
      <c r="K13" s="69"/>
      <c r="L13" s="69"/>
      <c r="M13" s="69"/>
      <c r="N13" s="69"/>
      <c r="O13" s="69"/>
      <c r="P13" s="69"/>
      <c r="Q13" s="69"/>
      <c r="R13" s="69"/>
      <c r="S13" s="69"/>
      <c r="T13" s="69"/>
    </row>
    <row r="14" spans="2:39" ht="12">
      <c r="B14" s="71" t="s">
        <v>337</v>
      </c>
      <c r="C14" s="133" t="s">
        <v>338</v>
      </c>
      <c r="D14" s="133" t="s">
        <v>339</v>
      </c>
      <c r="E14" s="133" t="s">
        <v>340</v>
      </c>
      <c r="F14" s="133" t="s">
        <v>341</v>
      </c>
      <c r="G14" s="133" t="s">
        <v>342</v>
      </c>
      <c r="H14" s="133" t="s">
        <v>343</v>
      </c>
      <c r="I14" s="133" t="s">
        <v>344</v>
      </c>
      <c r="J14" s="133" t="s">
        <v>345</v>
      </c>
      <c r="K14" s="133" t="s">
        <v>346</v>
      </c>
      <c r="L14" s="133" t="s">
        <v>347</v>
      </c>
      <c r="M14" s="133" t="s">
        <v>348</v>
      </c>
      <c r="N14" s="133" t="s">
        <v>349</v>
      </c>
      <c r="O14" s="133" t="s">
        <v>350</v>
      </c>
      <c r="P14" s="133" t="s">
        <v>351</v>
      </c>
      <c r="Q14" s="133" t="s">
        <v>352</v>
      </c>
      <c r="R14" s="133" t="s">
        <v>353</v>
      </c>
      <c r="S14" s="133" t="s">
        <v>354</v>
      </c>
      <c r="T14" s="133" t="s">
        <v>44</v>
      </c>
      <c r="W14" s="133" t="s">
        <v>338</v>
      </c>
      <c r="X14" s="133" t="s">
        <v>339</v>
      </c>
      <c r="Y14" s="133" t="s">
        <v>340</v>
      </c>
      <c r="Z14" s="133" t="s">
        <v>341</v>
      </c>
      <c r="AA14" s="133" t="s">
        <v>342</v>
      </c>
      <c r="AB14" s="133" t="s">
        <v>343</v>
      </c>
      <c r="AC14" s="133" t="s">
        <v>344</v>
      </c>
      <c r="AD14" s="133" t="s">
        <v>345</v>
      </c>
      <c r="AE14" s="133" t="s">
        <v>346</v>
      </c>
      <c r="AF14" s="133" t="s">
        <v>347</v>
      </c>
      <c r="AG14" s="133" t="s">
        <v>348</v>
      </c>
      <c r="AH14" s="133" t="s">
        <v>349</v>
      </c>
      <c r="AI14" s="133" t="s">
        <v>350</v>
      </c>
      <c r="AJ14" s="133" t="s">
        <v>351</v>
      </c>
      <c r="AK14" s="133" t="s">
        <v>352</v>
      </c>
      <c r="AL14" s="133" t="s">
        <v>353</v>
      </c>
      <c r="AM14" s="133" t="s">
        <v>354</v>
      </c>
    </row>
    <row r="15" spans="2:20" ht="12">
      <c r="B15" s="71" t="s">
        <v>42</v>
      </c>
      <c r="C15" s="132" t="s">
        <v>196</v>
      </c>
      <c r="D15" s="132" t="s">
        <v>196</v>
      </c>
      <c r="E15" s="132" t="s">
        <v>196</v>
      </c>
      <c r="F15" s="132" t="s">
        <v>196</v>
      </c>
      <c r="G15" s="132" t="s">
        <v>196</v>
      </c>
      <c r="H15" s="132" t="s">
        <v>196</v>
      </c>
      <c r="I15" s="132" t="s">
        <v>196</v>
      </c>
      <c r="J15" s="132" t="s">
        <v>196</v>
      </c>
      <c r="K15" s="132" t="s">
        <v>196</v>
      </c>
      <c r="L15" s="132" t="s">
        <v>196</v>
      </c>
      <c r="M15" s="132" t="s">
        <v>196</v>
      </c>
      <c r="N15" s="132" t="s">
        <v>196</v>
      </c>
      <c r="O15" s="132" t="s">
        <v>196</v>
      </c>
      <c r="P15" s="132" t="s">
        <v>196</v>
      </c>
      <c r="Q15" s="132" t="s">
        <v>196</v>
      </c>
      <c r="R15" s="132" t="s">
        <v>196</v>
      </c>
      <c r="S15" s="132" t="s">
        <v>196</v>
      </c>
      <c r="T15" s="132" t="s">
        <v>196</v>
      </c>
    </row>
    <row r="16" spans="2:20" ht="12">
      <c r="B16" s="72" t="s">
        <v>355</v>
      </c>
      <c r="C16" s="73" t="s">
        <v>38</v>
      </c>
      <c r="D16" s="73" t="s">
        <v>38</v>
      </c>
      <c r="E16" s="73" t="s">
        <v>38</v>
      </c>
      <c r="F16" s="73" t="s">
        <v>38</v>
      </c>
      <c r="G16" s="73" t="s">
        <v>38</v>
      </c>
      <c r="H16" s="73" t="s">
        <v>38</v>
      </c>
      <c r="I16" s="73" t="s">
        <v>38</v>
      </c>
      <c r="J16" s="73" t="s">
        <v>38</v>
      </c>
      <c r="K16" s="73" t="s">
        <v>38</v>
      </c>
      <c r="L16" s="73" t="s">
        <v>38</v>
      </c>
      <c r="M16" s="73" t="s">
        <v>38</v>
      </c>
      <c r="N16" s="73" t="s">
        <v>38</v>
      </c>
      <c r="O16" s="73" t="s">
        <v>38</v>
      </c>
      <c r="P16" s="73" t="s">
        <v>38</v>
      </c>
      <c r="Q16" s="73" t="s">
        <v>38</v>
      </c>
      <c r="R16" s="73" t="s">
        <v>38</v>
      </c>
      <c r="S16" s="73" t="s">
        <v>38</v>
      </c>
      <c r="T16" s="73" t="s">
        <v>38</v>
      </c>
    </row>
    <row r="17" spans="2:39" ht="12">
      <c r="B17" s="74" t="s">
        <v>359</v>
      </c>
      <c r="C17" s="76">
        <v>1118654359</v>
      </c>
      <c r="D17" s="76">
        <v>266013729</v>
      </c>
      <c r="E17" s="76">
        <v>47275372</v>
      </c>
      <c r="F17" s="76">
        <v>14577881</v>
      </c>
      <c r="G17" s="76">
        <v>42554978</v>
      </c>
      <c r="H17" s="76">
        <v>93794678</v>
      </c>
      <c r="I17" s="76">
        <v>390928607</v>
      </c>
      <c r="J17" s="76">
        <v>888620655</v>
      </c>
      <c r="K17" s="76">
        <v>4413259099</v>
      </c>
      <c r="L17" s="76">
        <v>3297291459</v>
      </c>
      <c r="M17" s="76">
        <v>3300777507</v>
      </c>
      <c r="N17" s="76">
        <v>1835134850</v>
      </c>
      <c r="O17" s="76">
        <v>1493390171</v>
      </c>
      <c r="P17" s="76">
        <v>696489463</v>
      </c>
      <c r="Q17" s="76">
        <v>537054387</v>
      </c>
      <c r="R17" s="76">
        <v>291136978</v>
      </c>
      <c r="S17" s="76">
        <v>1920304647</v>
      </c>
      <c r="T17" s="76">
        <v>3006697224003</v>
      </c>
      <c r="W17" s="141">
        <f>+(C17/('Extra-Eu trade'!$F$8*1000))*100</f>
        <v>5.4302439047226585</v>
      </c>
      <c r="X17" s="141">
        <f>+(D17/('Extra-Eu trade'!$F$8*1000))*100</f>
        <v>1.2913009446153647</v>
      </c>
      <c r="Y17" s="141">
        <f>+(E17/('Extra-Eu trade'!$F$8*1000))*100</f>
        <v>0.22948714996827382</v>
      </c>
      <c r="Z17" s="141">
        <f>+(F17/('Extra-Eu trade'!$F$8*1000))*100</f>
        <v>0.07076488712276341</v>
      </c>
      <c r="AA17" s="141">
        <f>+(G17/('Extra-Eu trade'!$F$8*1000))*100</f>
        <v>0.20657310995210348</v>
      </c>
      <c r="AB17" s="141">
        <f>+(H17/('Extra-Eu trade'!$F$8*1000))*100</f>
        <v>0.4553041557539083</v>
      </c>
      <c r="AC17" s="141">
        <f>+(I17/('Extra-Eu trade'!$F$8*1000))*100</f>
        <v>1.8976707758428086</v>
      </c>
      <c r="AD17" s="141">
        <f>+(J17/('Extra-Eu trade'!$F$8*1000))*100</f>
        <v>4.3135995105208425</v>
      </c>
      <c r="AE17" s="141">
        <f>+(K17/('Extra-Eu trade'!$F$8*1000))*100</f>
        <v>21.42312603486361</v>
      </c>
      <c r="AF17" s="141">
        <f>+(L17/('Extra-Eu trade'!$F$8*1000))*100</f>
        <v>16.005924174232653</v>
      </c>
      <c r="AG17" s="141">
        <f>+(M17/('Extra-Eu trade'!$F$8*1000))*100</f>
        <v>16.02284637254286</v>
      </c>
      <c r="AH17" s="141">
        <f>+(N17/('Extra-Eu trade'!$F$8*1000))*100</f>
        <v>8.908229564728877</v>
      </c>
      <c r="AI17" s="141">
        <f>+(O17/('Extra-Eu trade'!$F$8*1000))*100</f>
        <v>7.249310574085448</v>
      </c>
      <c r="AJ17" s="141">
        <f>+(P17/('Extra-Eu trade'!$F$8*1000))*100</f>
        <v>3.3809439267194668</v>
      </c>
      <c r="AK17" s="141">
        <f>+(Q17/('Extra-Eu trade'!$F$8*1000))*100</f>
        <v>2.607003931150206</v>
      </c>
      <c r="AL17" s="141">
        <f>+(R17/('Extra-Eu trade'!$F$8*1000))*100</f>
        <v>1.413255835016931</v>
      </c>
      <c r="AM17" s="141">
        <f>+(S17/('Extra-Eu trade'!$F$8*1000))*100</f>
        <v>9.3216662686623</v>
      </c>
    </row>
    <row r="18" spans="2:20" ht="12">
      <c r="B18" s="74" t="s">
        <v>356</v>
      </c>
      <c r="C18" s="76">
        <v>4313906</v>
      </c>
      <c r="D18" s="76">
        <v>7872788</v>
      </c>
      <c r="E18" s="76">
        <v>89810</v>
      </c>
      <c r="F18" s="76">
        <v>1839</v>
      </c>
      <c r="G18" s="76">
        <v>722518</v>
      </c>
      <c r="H18" s="76">
        <v>16006</v>
      </c>
      <c r="I18" s="76">
        <v>19868949</v>
      </c>
      <c r="J18" s="76">
        <v>31615399</v>
      </c>
      <c r="K18" s="76">
        <v>249202646</v>
      </c>
      <c r="L18" s="76">
        <v>516702693</v>
      </c>
      <c r="M18" s="76">
        <v>189377242</v>
      </c>
      <c r="N18" s="76">
        <v>24108725</v>
      </c>
      <c r="O18" s="76">
        <v>25465625</v>
      </c>
      <c r="P18" s="76">
        <v>9125505</v>
      </c>
      <c r="Q18" s="76">
        <v>25314428</v>
      </c>
      <c r="R18" s="76">
        <v>197964</v>
      </c>
      <c r="S18" s="76">
        <v>285824507</v>
      </c>
      <c r="T18" s="76">
        <v>246623695763</v>
      </c>
    </row>
    <row r="19" spans="2:20" ht="12">
      <c r="B19" s="74" t="s">
        <v>1</v>
      </c>
      <c r="C19" s="75">
        <v>55402129</v>
      </c>
      <c r="D19" s="75">
        <v>2997980</v>
      </c>
      <c r="E19" s="75">
        <v>1348677</v>
      </c>
      <c r="F19" s="75">
        <v>162789</v>
      </c>
      <c r="G19" s="75">
        <v>2392264</v>
      </c>
      <c r="H19" s="75">
        <v>9954288</v>
      </c>
      <c r="I19" s="75">
        <v>66631</v>
      </c>
      <c r="J19" s="75">
        <v>23371049</v>
      </c>
      <c r="K19" s="75">
        <v>14336475</v>
      </c>
      <c r="L19" s="75">
        <v>24752697</v>
      </c>
      <c r="M19" s="75">
        <v>7832736</v>
      </c>
      <c r="N19" s="75">
        <v>46289658</v>
      </c>
      <c r="O19" s="75">
        <v>3057052</v>
      </c>
      <c r="P19" s="75">
        <v>9807290</v>
      </c>
      <c r="Q19" s="75">
        <v>6246565</v>
      </c>
      <c r="R19" s="75">
        <v>3030008</v>
      </c>
      <c r="S19" s="75">
        <v>3652873</v>
      </c>
      <c r="T19" s="75">
        <v>24695989109</v>
      </c>
    </row>
    <row r="20" spans="2:20" ht="12">
      <c r="B20" s="74" t="s">
        <v>2</v>
      </c>
      <c r="C20" s="75">
        <v>1983189</v>
      </c>
      <c r="D20" s="75">
        <v>423082</v>
      </c>
      <c r="E20" s="75">
        <v>497297</v>
      </c>
      <c r="F20" s="75">
        <v>85074</v>
      </c>
      <c r="G20" s="75">
        <v>35379</v>
      </c>
      <c r="H20" s="75">
        <v>2020008</v>
      </c>
      <c r="I20" s="75">
        <v>142050</v>
      </c>
      <c r="J20" s="75">
        <v>7036592</v>
      </c>
      <c r="K20" s="75">
        <v>59341752</v>
      </c>
      <c r="L20" s="75">
        <v>403468</v>
      </c>
      <c r="M20" s="75">
        <v>3551924</v>
      </c>
      <c r="N20" s="75">
        <v>7080668</v>
      </c>
      <c r="O20" s="75">
        <v>4424347</v>
      </c>
      <c r="P20" s="75">
        <v>3449251</v>
      </c>
      <c r="Q20" s="75">
        <v>137119</v>
      </c>
      <c r="R20" s="75">
        <v>1654719</v>
      </c>
      <c r="S20" s="75">
        <v>3064670</v>
      </c>
      <c r="T20" s="75">
        <v>62982565110</v>
      </c>
    </row>
    <row r="21" spans="2:20" ht="12">
      <c r="B21" s="74" t="s">
        <v>3</v>
      </c>
      <c r="C21" s="75">
        <v>1153334</v>
      </c>
      <c r="D21" s="75">
        <v>2334286</v>
      </c>
      <c r="E21" s="75">
        <v>121421</v>
      </c>
      <c r="F21" s="75">
        <v>311705</v>
      </c>
      <c r="G21" s="75">
        <v>95489</v>
      </c>
      <c r="H21" s="75">
        <v>236737</v>
      </c>
      <c r="I21" s="75">
        <v>259534</v>
      </c>
      <c r="J21" s="75">
        <v>3997736</v>
      </c>
      <c r="K21" s="75">
        <v>35881241</v>
      </c>
      <c r="L21" s="75">
        <v>14908241</v>
      </c>
      <c r="M21" s="75">
        <v>10836907</v>
      </c>
      <c r="N21" s="75">
        <v>5922006</v>
      </c>
      <c r="O21" s="75">
        <v>14779562</v>
      </c>
      <c r="P21" s="75">
        <v>1566249</v>
      </c>
      <c r="Q21" s="75">
        <v>3468440</v>
      </c>
      <c r="R21" s="75">
        <v>3407173</v>
      </c>
      <c r="S21" s="75">
        <v>987746</v>
      </c>
      <c r="T21" s="75">
        <v>41063588670</v>
      </c>
    </row>
    <row r="22" spans="2:20" ht="12">
      <c r="B22" s="74" t="s">
        <v>357</v>
      </c>
      <c r="C22" s="76">
        <v>8458893</v>
      </c>
      <c r="D22" s="76">
        <v>16910665</v>
      </c>
      <c r="E22" s="76">
        <v>330506</v>
      </c>
      <c r="F22" s="76">
        <v>1115344</v>
      </c>
      <c r="G22" s="76">
        <v>2877278</v>
      </c>
      <c r="H22" s="76">
        <v>14689357</v>
      </c>
      <c r="I22" s="76">
        <v>8026767</v>
      </c>
      <c r="J22" s="76">
        <v>58460808</v>
      </c>
      <c r="K22" s="76">
        <v>1438623010</v>
      </c>
      <c r="L22" s="76">
        <v>255199207</v>
      </c>
      <c r="M22" s="76">
        <v>125217796</v>
      </c>
      <c r="N22" s="76">
        <v>25537760</v>
      </c>
      <c r="O22" s="76">
        <v>139059914</v>
      </c>
      <c r="P22" s="76">
        <v>20629766</v>
      </c>
      <c r="Q22" s="76">
        <v>50052265</v>
      </c>
      <c r="R22" s="76">
        <v>15108096</v>
      </c>
      <c r="S22" s="76">
        <v>38685473</v>
      </c>
      <c r="T22" s="76">
        <v>588176034143</v>
      </c>
    </row>
    <row r="23" spans="2:20" ht="12">
      <c r="B23" s="74" t="s">
        <v>4</v>
      </c>
      <c r="C23" s="76">
        <v>89388</v>
      </c>
      <c r="D23" s="76">
        <v>105278</v>
      </c>
      <c r="E23" s="76">
        <v>144354</v>
      </c>
      <c r="F23" s="76" t="s">
        <v>36</v>
      </c>
      <c r="G23" s="76">
        <v>200</v>
      </c>
      <c r="H23" s="76">
        <v>115570</v>
      </c>
      <c r="I23" s="76" t="s">
        <v>36</v>
      </c>
      <c r="J23" s="76">
        <v>232295</v>
      </c>
      <c r="K23" s="76">
        <v>2263050</v>
      </c>
      <c r="L23" s="76">
        <v>217214</v>
      </c>
      <c r="M23" s="76">
        <v>105861</v>
      </c>
      <c r="N23" s="76">
        <v>154929</v>
      </c>
      <c r="O23" s="76">
        <v>725309</v>
      </c>
      <c r="P23" s="76">
        <v>1044576</v>
      </c>
      <c r="Q23" s="76">
        <v>2240</v>
      </c>
      <c r="R23" s="76">
        <v>56144</v>
      </c>
      <c r="S23" s="76">
        <v>26726</v>
      </c>
      <c r="T23" s="76">
        <v>5526028453</v>
      </c>
    </row>
    <row r="24" spans="2:20" ht="12">
      <c r="B24" s="74" t="s">
        <v>361</v>
      </c>
      <c r="C24" s="76">
        <v>4106233</v>
      </c>
      <c r="D24" s="76">
        <v>8378006</v>
      </c>
      <c r="E24" s="76">
        <v>6348914</v>
      </c>
      <c r="F24" s="76">
        <v>6210802</v>
      </c>
      <c r="G24" s="76">
        <v>4964628</v>
      </c>
      <c r="H24" s="76">
        <v>424735</v>
      </c>
      <c r="I24" s="76">
        <v>2511407</v>
      </c>
      <c r="J24" s="76">
        <v>44709238</v>
      </c>
      <c r="K24" s="76">
        <v>6876555</v>
      </c>
      <c r="L24" s="76">
        <v>52889688</v>
      </c>
      <c r="M24" s="76">
        <v>21893137</v>
      </c>
      <c r="N24" s="76">
        <v>25142623</v>
      </c>
      <c r="O24" s="76">
        <v>31780443</v>
      </c>
      <c r="P24" s="76">
        <v>6277954</v>
      </c>
      <c r="Q24" s="76">
        <v>21891986</v>
      </c>
      <c r="R24" s="76">
        <v>3873385</v>
      </c>
      <c r="S24" s="76">
        <v>11702089</v>
      </c>
      <c r="T24" s="76">
        <v>91600883074</v>
      </c>
    </row>
    <row r="25" spans="2:20" ht="12">
      <c r="B25" s="74" t="s">
        <v>6</v>
      </c>
      <c r="C25" s="75">
        <v>6878915</v>
      </c>
      <c r="D25" s="75">
        <v>2021116</v>
      </c>
      <c r="E25" s="75">
        <v>105245</v>
      </c>
      <c r="F25" s="75">
        <v>1174079</v>
      </c>
      <c r="G25" s="75">
        <v>14211</v>
      </c>
      <c r="H25" s="75">
        <v>230865</v>
      </c>
      <c r="I25" s="75">
        <v>8968</v>
      </c>
      <c r="J25" s="75">
        <v>6162794</v>
      </c>
      <c r="K25" s="75">
        <v>58841135</v>
      </c>
      <c r="L25" s="75">
        <v>139299046</v>
      </c>
      <c r="M25" s="75">
        <v>14617039</v>
      </c>
      <c r="N25" s="75">
        <v>22807512</v>
      </c>
      <c r="O25" s="75">
        <v>3694338</v>
      </c>
      <c r="P25" s="75">
        <v>113975</v>
      </c>
      <c r="Q25" s="75">
        <v>3246462</v>
      </c>
      <c r="R25" s="75">
        <v>173005</v>
      </c>
      <c r="S25" s="75">
        <v>1355741</v>
      </c>
      <c r="T25" s="75">
        <v>53273912564</v>
      </c>
    </row>
    <row r="26" spans="2:20" ht="12">
      <c r="B26" s="74" t="s">
        <v>358</v>
      </c>
      <c r="C26" s="75">
        <v>102777669</v>
      </c>
      <c r="D26" s="75">
        <v>47068381</v>
      </c>
      <c r="E26" s="75">
        <v>1001171</v>
      </c>
      <c r="F26" s="75">
        <v>43170</v>
      </c>
      <c r="G26" s="75">
        <v>487816</v>
      </c>
      <c r="H26" s="75">
        <v>11365645</v>
      </c>
      <c r="I26" s="75">
        <v>133327243</v>
      </c>
      <c r="J26" s="75">
        <v>193126899</v>
      </c>
      <c r="K26" s="75">
        <v>738113709</v>
      </c>
      <c r="L26" s="75">
        <v>144791607</v>
      </c>
      <c r="M26" s="75">
        <v>571678769</v>
      </c>
      <c r="N26" s="75">
        <v>82497193</v>
      </c>
      <c r="O26" s="75">
        <v>86996500</v>
      </c>
      <c r="P26" s="75">
        <v>166718689</v>
      </c>
      <c r="Q26" s="75">
        <v>17447668</v>
      </c>
      <c r="R26" s="75">
        <v>15250641</v>
      </c>
      <c r="S26" s="75">
        <v>509069792</v>
      </c>
      <c r="T26" s="75">
        <v>232738298782</v>
      </c>
    </row>
    <row r="27" spans="2:20" ht="12">
      <c r="B27" s="74" t="s">
        <v>360</v>
      </c>
      <c r="C27" s="76">
        <v>687477907</v>
      </c>
      <c r="D27" s="76">
        <v>29471801</v>
      </c>
      <c r="E27" s="76">
        <v>2015310</v>
      </c>
      <c r="F27" s="76">
        <v>991281</v>
      </c>
      <c r="G27" s="76">
        <v>9839802</v>
      </c>
      <c r="H27" s="76">
        <v>954460</v>
      </c>
      <c r="I27" s="76">
        <v>94778737</v>
      </c>
      <c r="J27" s="76">
        <v>120471736</v>
      </c>
      <c r="K27" s="76">
        <v>239315002</v>
      </c>
      <c r="L27" s="76">
        <v>323079905</v>
      </c>
      <c r="M27" s="76">
        <v>381912874</v>
      </c>
      <c r="N27" s="76">
        <v>189620912</v>
      </c>
      <c r="O27" s="76">
        <v>52432671</v>
      </c>
      <c r="P27" s="76">
        <v>164106536</v>
      </c>
      <c r="Q27" s="76">
        <v>21144386</v>
      </c>
      <c r="R27" s="76">
        <v>7988438</v>
      </c>
      <c r="S27" s="76">
        <v>118534307</v>
      </c>
      <c r="T27" s="76">
        <v>301022291185</v>
      </c>
    </row>
    <row r="28" spans="2:20" ht="12">
      <c r="B28" s="74" t="s">
        <v>9</v>
      </c>
      <c r="C28" s="76">
        <v>6740446</v>
      </c>
      <c r="D28" s="76">
        <v>2151923</v>
      </c>
      <c r="E28" s="76">
        <v>2837820</v>
      </c>
      <c r="F28" s="76">
        <v>710819</v>
      </c>
      <c r="G28" s="76">
        <v>874224</v>
      </c>
      <c r="H28" s="76">
        <v>5092255</v>
      </c>
      <c r="I28" s="76">
        <v>62101</v>
      </c>
      <c r="J28" s="76">
        <v>24032819</v>
      </c>
      <c r="K28" s="76">
        <v>16992904</v>
      </c>
      <c r="L28" s="76">
        <v>25228736</v>
      </c>
      <c r="M28" s="76">
        <v>3847962</v>
      </c>
      <c r="N28" s="76">
        <v>15972495</v>
      </c>
      <c r="O28" s="76">
        <v>3695213</v>
      </c>
      <c r="P28" s="76">
        <v>3752746</v>
      </c>
      <c r="Q28" s="76">
        <v>4384648</v>
      </c>
      <c r="R28" s="76">
        <v>8480183</v>
      </c>
      <c r="S28" s="76">
        <v>2834987</v>
      </c>
      <c r="T28" s="76">
        <v>12929682358</v>
      </c>
    </row>
    <row r="29" spans="2:20" ht="12">
      <c r="B29" s="74" t="s">
        <v>362</v>
      </c>
      <c r="C29" s="75">
        <v>5949054</v>
      </c>
      <c r="D29" s="75">
        <v>7636953</v>
      </c>
      <c r="E29" s="75">
        <v>155777</v>
      </c>
      <c r="F29" s="75">
        <v>137991</v>
      </c>
      <c r="G29" s="75">
        <v>48511</v>
      </c>
      <c r="H29" s="75">
        <v>546154</v>
      </c>
      <c r="I29" s="75">
        <v>3422811</v>
      </c>
      <c r="J29" s="75">
        <v>38167669</v>
      </c>
      <c r="K29" s="75">
        <v>830767736</v>
      </c>
      <c r="L29" s="75">
        <v>443377371</v>
      </c>
      <c r="M29" s="75">
        <v>175496999</v>
      </c>
      <c r="N29" s="75">
        <v>102648801</v>
      </c>
      <c r="O29" s="75">
        <v>39092292</v>
      </c>
      <c r="P29" s="75">
        <v>15019985</v>
      </c>
      <c r="Q29" s="75">
        <v>56317438</v>
      </c>
      <c r="R29" s="75">
        <v>4428609</v>
      </c>
      <c r="S29" s="75">
        <v>34424604</v>
      </c>
      <c r="T29" s="75">
        <v>321564159415</v>
      </c>
    </row>
    <row r="30" spans="2:20" ht="12">
      <c r="B30" s="74" t="s">
        <v>11</v>
      </c>
      <c r="C30" s="76">
        <v>862</v>
      </c>
      <c r="D30" s="76">
        <v>304155</v>
      </c>
      <c r="E30" s="76">
        <v>22555</v>
      </c>
      <c r="F30" s="76">
        <v>4402</v>
      </c>
      <c r="G30" s="76">
        <v>12285</v>
      </c>
      <c r="H30" s="76" t="s">
        <v>36</v>
      </c>
      <c r="I30" s="76">
        <v>11456</v>
      </c>
      <c r="J30" s="76">
        <v>1488928</v>
      </c>
      <c r="K30" s="76">
        <v>5041291</v>
      </c>
      <c r="L30" s="76">
        <v>2724262</v>
      </c>
      <c r="M30" s="76">
        <v>1031839</v>
      </c>
      <c r="N30" s="76">
        <v>1718386</v>
      </c>
      <c r="O30" s="76">
        <v>311198</v>
      </c>
      <c r="P30" s="76">
        <v>47662</v>
      </c>
      <c r="Q30" s="76">
        <v>131700</v>
      </c>
      <c r="R30" s="76">
        <v>6469</v>
      </c>
      <c r="S30" s="76">
        <v>275927</v>
      </c>
      <c r="T30" s="76">
        <v>4578068485</v>
      </c>
    </row>
    <row r="31" spans="2:20" ht="12">
      <c r="B31" s="74" t="s">
        <v>12</v>
      </c>
      <c r="C31" s="76">
        <v>3552020</v>
      </c>
      <c r="D31" s="76">
        <v>178327</v>
      </c>
      <c r="E31" s="76">
        <v>1649885</v>
      </c>
      <c r="F31" s="76">
        <v>250</v>
      </c>
      <c r="G31" s="76">
        <v>2947</v>
      </c>
      <c r="H31" s="76">
        <v>455326</v>
      </c>
      <c r="I31" s="76">
        <v>60</v>
      </c>
      <c r="J31" s="76">
        <v>2125192</v>
      </c>
      <c r="K31" s="76">
        <v>8459499</v>
      </c>
      <c r="L31" s="76">
        <v>114</v>
      </c>
      <c r="M31" s="76">
        <v>445354</v>
      </c>
      <c r="N31" s="76">
        <v>6629593</v>
      </c>
      <c r="O31" s="76">
        <v>7467080</v>
      </c>
      <c r="P31" s="76">
        <v>3539869</v>
      </c>
      <c r="Q31" s="76">
        <v>115857</v>
      </c>
      <c r="R31" s="76">
        <v>2491044</v>
      </c>
      <c r="S31" s="76">
        <v>1723400</v>
      </c>
      <c r="T31" s="76">
        <v>6163249786</v>
      </c>
    </row>
    <row r="32" spans="2:20" ht="12">
      <c r="B32" s="74" t="s">
        <v>13</v>
      </c>
      <c r="C32" s="76">
        <v>270123</v>
      </c>
      <c r="D32" s="76">
        <v>574599</v>
      </c>
      <c r="E32" s="76">
        <v>1921677</v>
      </c>
      <c r="F32" s="76">
        <v>1047</v>
      </c>
      <c r="G32" s="76" t="s">
        <v>36</v>
      </c>
      <c r="H32" s="76">
        <v>720830</v>
      </c>
      <c r="I32" s="76" t="s">
        <v>36</v>
      </c>
      <c r="J32" s="76">
        <v>13991861</v>
      </c>
      <c r="K32" s="76">
        <v>25522680</v>
      </c>
      <c r="L32" s="76">
        <v>18306220</v>
      </c>
      <c r="M32" s="76">
        <v>3188115</v>
      </c>
      <c r="N32" s="76">
        <v>14948840</v>
      </c>
      <c r="O32" s="76">
        <v>10153484</v>
      </c>
      <c r="P32" s="76">
        <v>2496517</v>
      </c>
      <c r="Q32" s="76">
        <v>313271</v>
      </c>
      <c r="R32" s="76">
        <v>885668</v>
      </c>
      <c r="S32" s="76">
        <v>1022913</v>
      </c>
      <c r="T32" s="76">
        <v>19298547632</v>
      </c>
    </row>
    <row r="33" spans="2:20" ht="12">
      <c r="B33" s="74" t="s">
        <v>15</v>
      </c>
      <c r="C33" s="75" t="s">
        <v>36</v>
      </c>
      <c r="D33" s="75" t="s">
        <v>36</v>
      </c>
      <c r="E33" s="75" t="s">
        <v>36</v>
      </c>
      <c r="F33" s="75" t="s">
        <v>36</v>
      </c>
      <c r="G33" s="75">
        <v>100</v>
      </c>
      <c r="H33" s="75" t="s">
        <v>36</v>
      </c>
      <c r="I33" s="75">
        <v>204757</v>
      </c>
      <c r="J33" s="75">
        <v>1254</v>
      </c>
      <c r="K33" s="75">
        <v>32114429</v>
      </c>
      <c r="L33" s="75" t="s">
        <v>36</v>
      </c>
      <c r="M33" s="75">
        <v>506193</v>
      </c>
      <c r="N33" s="75" t="s">
        <v>36</v>
      </c>
      <c r="O33" s="75" t="s">
        <v>36</v>
      </c>
      <c r="P33" s="75">
        <v>98614</v>
      </c>
      <c r="Q33" s="75" t="s">
        <v>36</v>
      </c>
      <c r="R33" s="75" t="s">
        <v>36</v>
      </c>
      <c r="S33" s="75">
        <v>1919860</v>
      </c>
      <c r="T33" s="75">
        <v>2524049324</v>
      </c>
    </row>
    <row r="34" spans="2:20" ht="12">
      <c r="B34" s="74" t="s">
        <v>16</v>
      </c>
      <c r="C34" s="75">
        <v>4461765</v>
      </c>
      <c r="D34" s="75">
        <v>558771</v>
      </c>
      <c r="E34" s="75">
        <v>322848</v>
      </c>
      <c r="F34" s="75">
        <v>516408</v>
      </c>
      <c r="G34" s="75">
        <v>123281</v>
      </c>
      <c r="H34" s="75">
        <v>3802470</v>
      </c>
      <c r="I34" s="75">
        <v>34940</v>
      </c>
      <c r="J34" s="75">
        <v>7026494</v>
      </c>
      <c r="K34" s="75">
        <v>7899888</v>
      </c>
      <c r="L34" s="75">
        <v>7434</v>
      </c>
      <c r="M34" s="75">
        <v>3987576</v>
      </c>
      <c r="N34" s="75">
        <v>7916049</v>
      </c>
      <c r="O34" s="75">
        <v>3272341</v>
      </c>
      <c r="P34" s="75">
        <v>2768239</v>
      </c>
      <c r="Q34" s="75">
        <v>638147</v>
      </c>
      <c r="R34" s="75">
        <v>5421024</v>
      </c>
      <c r="S34" s="75">
        <v>2614738</v>
      </c>
      <c r="T34" s="75">
        <v>49617970276</v>
      </c>
    </row>
    <row r="35" spans="2:20" ht="12">
      <c r="B35" s="74" t="s">
        <v>17</v>
      </c>
      <c r="C35" s="75" t="s">
        <v>36</v>
      </c>
      <c r="D35" s="75">
        <v>7652</v>
      </c>
      <c r="E35" s="75" t="s">
        <v>36</v>
      </c>
      <c r="F35" s="75" t="s">
        <v>36</v>
      </c>
      <c r="G35" s="75" t="s">
        <v>36</v>
      </c>
      <c r="H35" s="75">
        <v>57</v>
      </c>
      <c r="I35" s="75">
        <v>48</v>
      </c>
      <c r="J35" s="75">
        <v>7284</v>
      </c>
      <c r="K35" s="75">
        <v>945125</v>
      </c>
      <c r="L35" s="75">
        <v>6490470</v>
      </c>
      <c r="M35" s="75">
        <v>1063052</v>
      </c>
      <c r="N35" s="75">
        <v>1587681</v>
      </c>
      <c r="O35" s="75">
        <v>266895</v>
      </c>
      <c r="P35" s="75">
        <v>56547</v>
      </c>
      <c r="Q35" s="75">
        <v>241613</v>
      </c>
      <c r="R35" s="75">
        <v>23</v>
      </c>
      <c r="S35" s="75">
        <v>480</v>
      </c>
      <c r="T35" s="75">
        <v>3379382444</v>
      </c>
    </row>
    <row r="36" spans="2:20" ht="12">
      <c r="B36" s="74" t="s">
        <v>14</v>
      </c>
      <c r="C36" s="76">
        <v>81208748</v>
      </c>
      <c r="D36" s="76">
        <v>116959183</v>
      </c>
      <c r="E36" s="76">
        <v>10576543</v>
      </c>
      <c r="F36" s="76">
        <v>1379244</v>
      </c>
      <c r="G36" s="76">
        <v>10572754</v>
      </c>
      <c r="H36" s="76">
        <v>1036146</v>
      </c>
      <c r="I36" s="76">
        <v>125794902</v>
      </c>
      <c r="J36" s="76">
        <v>138820656</v>
      </c>
      <c r="K36" s="76">
        <v>495188805</v>
      </c>
      <c r="L36" s="76">
        <v>862897727</v>
      </c>
      <c r="M36" s="76">
        <v>1613442733</v>
      </c>
      <c r="N36" s="76">
        <v>972598884</v>
      </c>
      <c r="O36" s="76">
        <v>919990874</v>
      </c>
      <c r="P36" s="76">
        <v>227519497</v>
      </c>
      <c r="Q36" s="76">
        <v>275207640</v>
      </c>
      <c r="R36" s="76">
        <v>114012022</v>
      </c>
      <c r="S36" s="76">
        <v>829691273</v>
      </c>
      <c r="T36" s="76">
        <v>523591521703</v>
      </c>
    </row>
    <row r="37" spans="2:20" ht="12">
      <c r="B37" s="74" t="s">
        <v>18</v>
      </c>
      <c r="C37" s="75">
        <v>44565207</v>
      </c>
      <c r="D37" s="75">
        <v>1101573</v>
      </c>
      <c r="E37" s="75">
        <v>3801954</v>
      </c>
      <c r="F37" s="75">
        <v>253655</v>
      </c>
      <c r="G37" s="75">
        <v>967205</v>
      </c>
      <c r="H37" s="75">
        <v>9836609</v>
      </c>
      <c r="I37" s="75">
        <v>1333488</v>
      </c>
      <c r="J37" s="75">
        <v>90738398</v>
      </c>
      <c r="K37" s="75">
        <v>21005849</v>
      </c>
      <c r="L37" s="75">
        <v>376395</v>
      </c>
      <c r="M37" s="75">
        <v>28537942</v>
      </c>
      <c r="N37" s="75">
        <v>6880279</v>
      </c>
      <c r="O37" s="75">
        <v>15821578</v>
      </c>
      <c r="P37" s="75">
        <v>12537056</v>
      </c>
      <c r="Q37" s="75">
        <v>8779028</v>
      </c>
      <c r="R37" s="75">
        <v>69031604</v>
      </c>
      <c r="S37" s="75">
        <v>34868888</v>
      </c>
      <c r="T37" s="75">
        <v>55362828000</v>
      </c>
    </row>
    <row r="38" spans="2:20" ht="12">
      <c r="B38" s="74" t="s">
        <v>19</v>
      </c>
      <c r="C38" s="75">
        <v>26867213</v>
      </c>
      <c r="D38" s="75">
        <v>2252409</v>
      </c>
      <c r="E38" s="75">
        <v>6067746</v>
      </c>
      <c r="F38" s="75">
        <v>239185</v>
      </c>
      <c r="G38" s="75">
        <v>131617</v>
      </c>
      <c r="H38" s="75">
        <v>15896761</v>
      </c>
      <c r="I38" s="75">
        <v>104439</v>
      </c>
      <c r="J38" s="75">
        <v>11179777</v>
      </c>
      <c r="K38" s="75">
        <v>57237157</v>
      </c>
      <c r="L38" s="75">
        <v>116506730</v>
      </c>
      <c r="M38" s="75">
        <v>10081892</v>
      </c>
      <c r="N38" s="75">
        <v>43167503</v>
      </c>
      <c r="O38" s="75">
        <v>23244424</v>
      </c>
      <c r="P38" s="75">
        <v>5993378</v>
      </c>
      <c r="Q38" s="75">
        <v>369391</v>
      </c>
      <c r="R38" s="75">
        <v>7927212</v>
      </c>
      <c r="S38" s="75">
        <v>14731016</v>
      </c>
      <c r="T38" s="75">
        <v>131126411119</v>
      </c>
    </row>
    <row r="39" spans="2:20" ht="12">
      <c r="B39" s="74" t="s">
        <v>20</v>
      </c>
      <c r="C39" s="76">
        <v>4293818</v>
      </c>
      <c r="D39" s="76">
        <v>136092</v>
      </c>
      <c r="E39" s="76">
        <v>36043</v>
      </c>
      <c r="F39" s="76" t="s">
        <v>36</v>
      </c>
      <c r="G39" s="76">
        <v>51</v>
      </c>
      <c r="H39" s="76">
        <v>7020</v>
      </c>
      <c r="I39" s="76">
        <v>78532</v>
      </c>
      <c r="J39" s="76">
        <v>1306936</v>
      </c>
      <c r="K39" s="76">
        <v>14472835</v>
      </c>
      <c r="L39" s="76">
        <v>84643171</v>
      </c>
      <c r="M39" s="76">
        <v>69771398</v>
      </c>
      <c r="N39" s="76">
        <v>111114578</v>
      </c>
      <c r="O39" s="76">
        <v>20936726</v>
      </c>
      <c r="P39" s="76">
        <v>28003106</v>
      </c>
      <c r="Q39" s="76">
        <v>9849147</v>
      </c>
      <c r="R39" s="76">
        <v>807969</v>
      </c>
      <c r="S39" s="76">
        <v>3442259</v>
      </c>
      <c r="T39" s="76">
        <v>33395034939</v>
      </c>
    </row>
    <row r="40" spans="2:20" ht="12">
      <c r="B40" s="74" t="s">
        <v>21</v>
      </c>
      <c r="C40" s="75">
        <v>64909041</v>
      </c>
      <c r="D40" s="75">
        <v>3907879</v>
      </c>
      <c r="E40" s="75">
        <v>5180658</v>
      </c>
      <c r="F40" s="75">
        <v>1097010</v>
      </c>
      <c r="G40" s="75">
        <v>7645110</v>
      </c>
      <c r="H40" s="75">
        <v>8918810</v>
      </c>
      <c r="I40" s="75">
        <v>32709</v>
      </c>
      <c r="J40" s="75">
        <v>48911837</v>
      </c>
      <c r="K40" s="75">
        <v>15212403</v>
      </c>
      <c r="L40" s="75">
        <v>19001005</v>
      </c>
      <c r="M40" s="75">
        <v>3729343</v>
      </c>
      <c r="N40" s="75">
        <v>64220341</v>
      </c>
      <c r="O40" s="75">
        <v>27006142</v>
      </c>
      <c r="P40" s="75">
        <v>8344185</v>
      </c>
      <c r="Q40" s="75">
        <v>11988445</v>
      </c>
      <c r="R40" s="75">
        <v>18518822</v>
      </c>
      <c r="S40" s="75">
        <v>10928661</v>
      </c>
      <c r="T40" s="75">
        <v>36743510817</v>
      </c>
    </row>
    <row r="41" spans="2:20" ht="12">
      <c r="B41" s="74" t="s">
        <v>22</v>
      </c>
      <c r="C41" s="75">
        <v>845070</v>
      </c>
      <c r="D41" s="75">
        <v>11528296</v>
      </c>
      <c r="E41" s="75">
        <v>523146</v>
      </c>
      <c r="F41" s="75">
        <v>73165</v>
      </c>
      <c r="G41" s="75">
        <v>521054</v>
      </c>
      <c r="H41" s="75">
        <v>6593644</v>
      </c>
      <c r="I41" s="75">
        <v>699580</v>
      </c>
      <c r="J41" s="75">
        <v>9841354</v>
      </c>
      <c r="K41" s="75">
        <v>6911682</v>
      </c>
      <c r="L41" s="75">
        <v>71167711</v>
      </c>
      <c r="M41" s="75">
        <v>33938140</v>
      </c>
      <c r="N41" s="75">
        <v>28940198</v>
      </c>
      <c r="O41" s="75">
        <v>28732094</v>
      </c>
      <c r="P41" s="75">
        <v>354851</v>
      </c>
      <c r="Q41" s="75">
        <v>849560</v>
      </c>
      <c r="R41" s="75">
        <v>3232058</v>
      </c>
      <c r="S41" s="75">
        <v>2810026</v>
      </c>
      <c r="T41" s="75">
        <v>31943319680</v>
      </c>
    </row>
    <row r="42" spans="2:20" ht="12">
      <c r="B42" s="74" t="s">
        <v>23</v>
      </c>
      <c r="C42" s="76">
        <v>1247594</v>
      </c>
      <c r="D42" s="76">
        <v>102723</v>
      </c>
      <c r="E42" s="76">
        <v>243799</v>
      </c>
      <c r="F42" s="76">
        <v>386</v>
      </c>
      <c r="G42" s="76">
        <v>8220</v>
      </c>
      <c r="H42" s="76">
        <v>362489</v>
      </c>
      <c r="I42" s="76">
        <v>5</v>
      </c>
      <c r="J42" s="76">
        <v>1458986</v>
      </c>
      <c r="K42" s="76">
        <v>5690838</v>
      </c>
      <c r="L42" s="76">
        <v>671283</v>
      </c>
      <c r="M42" s="76">
        <v>9131975</v>
      </c>
      <c r="N42" s="76">
        <v>4007303</v>
      </c>
      <c r="O42" s="76">
        <v>456860</v>
      </c>
      <c r="P42" s="76">
        <v>500391</v>
      </c>
      <c r="Q42" s="76">
        <v>614522</v>
      </c>
      <c r="R42" s="76">
        <v>492876</v>
      </c>
      <c r="S42" s="76">
        <v>85591</v>
      </c>
      <c r="T42" s="76">
        <v>24773265455</v>
      </c>
    </row>
    <row r="43" spans="2:20" ht="12">
      <c r="B43" s="74" t="s">
        <v>24</v>
      </c>
      <c r="C43" s="75" t="s">
        <v>36</v>
      </c>
      <c r="D43" s="75">
        <v>166228</v>
      </c>
      <c r="E43" s="75">
        <v>297895</v>
      </c>
      <c r="F43" s="75" t="s">
        <v>36</v>
      </c>
      <c r="G43" s="75" t="s">
        <v>36</v>
      </c>
      <c r="H43" s="75" t="s">
        <v>36</v>
      </c>
      <c r="I43" s="75">
        <v>2048</v>
      </c>
      <c r="J43" s="75">
        <v>23224</v>
      </c>
      <c r="K43" s="75">
        <v>1349582</v>
      </c>
      <c r="L43" s="75">
        <v>47528232</v>
      </c>
      <c r="M43" s="75">
        <v>1329990</v>
      </c>
      <c r="N43" s="75">
        <v>6138687</v>
      </c>
      <c r="O43" s="75">
        <v>6473726</v>
      </c>
      <c r="P43" s="75">
        <v>125671</v>
      </c>
      <c r="Q43" s="75">
        <v>2049243</v>
      </c>
      <c r="R43" s="75">
        <v>37153</v>
      </c>
      <c r="S43" s="75">
        <v>31845</v>
      </c>
      <c r="T43" s="75">
        <v>31499614512</v>
      </c>
    </row>
    <row r="44" spans="2:20" ht="12">
      <c r="B44" s="74" t="s">
        <v>25</v>
      </c>
      <c r="C44" s="76">
        <v>1101835</v>
      </c>
      <c r="D44" s="76">
        <v>863583</v>
      </c>
      <c r="E44" s="76">
        <v>1634321</v>
      </c>
      <c r="F44" s="76">
        <v>68236</v>
      </c>
      <c r="G44" s="76">
        <v>218034</v>
      </c>
      <c r="H44" s="76">
        <v>518436</v>
      </c>
      <c r="I44" s="76">
        <v>156445</v>
      </c>
      <c r="J44" s="76">
        <v>10313440</v>
      </c>
      <c r="K44" s="76">
        <v>25651821</v>
      </c>
      <c r="L44" s="76">
        <v>126120832</v>
      </c>
      <c r="M44" s="76">
        <v>14222719</v>
      </c>
      <c r="N44" s="76">
        <v>17483246</v>
      </c>
      <c r="O44" s="76">
        <v>24053483</v>
      </c>
      <c r="P44" s="76">
        <v>2491358</v>
      </c>
      <c r="Q44" s="76">
        <v>16253178</v>
      </c>
      <c r="R44" s="76">
        <v>4624669</v>
      </c>
      <c r="S44" s="76">
        <v>5994255</v>
      </c>
      <c r="T44" s="76">
        <v>70503321205</v>
      </c>
    </row>
    <row r="45" spans="2:20" ht="12">
      <c r="B45" s="69"/>
      <c r="C45" s="69"/>
      <c r="D45" s="69"/>
      <c r="E45" s="69"/>
      <c r="F45" s="69"/>
      <c r="G45" s="69"/>
      <c r="H45" s="69"/>
      <c r="I45" s="69"/>
      <c r="J45" s="69"/>
      <c r="K45" s="69"/>
      <c r="L45" s="69"/>
      <c r="M45" s="69"/>
      <c r="N45" s="69"/>
      <c r="O45" s="69"/>
      <c r="P45" s="69"/>
      <c r="Q45" s="69"/>
      <c r="R45" s="69"/>
      <c r="S45" s="69"/>
      <c r="T45" s="69"/>
    </row>
    <row r="46" spans="2:20" ht="12">
      <c r="B46" s="70" t="s">
        <v>174</v>
      </c>
      <c r="C46" s="69"/>
      <c r="D46" s="69"/>
      <c r="E46" s="69"/>
      <c r="F46" s="69"/>
      <c r="G46" s="69"/>
      <c r="H46" s="69"/>
      <c r="I46" s="69"/>
      <c r="J46" s="69"/>
      <c r="K46" s="69"/>
      <c r="L46" s="69"/>
      <c r="M46" s="69"/>
      <c r="N46" s="69"/>
      <c r="O46" s="69"/>
      <c r="P46" s="69"/>
      <c r="Q46" s="69"/>
      <c r="R46" s="69"/>
      <c r="S46" s="69"/>
      <c r="T46" s="69"/>
    </row>
    <row r="47" spans="2:20" ht="12">
      <c r="B47" s="70" t="s">
        <v>36</v>
      </c>
      <c r="C47" s="68" t="s">
        <v>40</v>
      </c>
      <c r="D47" s="69"/>
      <c r="E47" s="69"/>
      <c r="F47" s="69"/>
      <c r="G47" s="69"/>
      <c r="H47" s="69"/>
      <c r="I47" s="69"/>
      <c r="J47" s="69"/>
      <c r="K47" s="69"/>
      <c r="L47" s="69"/>
      <c r="M47" s="69"/>
      <c r="N47" s="69"/>
      <c r="O47" s="69"/>
      <c r="P47" s="69"/>
      <c r="Q47" s="69"/>
      <c r="R47" s="69"/>
      <c r="S47" s="69"/>
      <c r="T47" s="69"/>
    </row>
    <row r="49" ht="12">
      <c r="B49" s="88" t="s">
        <v>369</v>
      </c>
    </row>
    <row r="51" spans="2:20" ht="12">
      <c r="B51" s="68" t="s">
        <v>366</v>
      </c>
      <c r="C51" s="69"/>
      <c r="D51" s="69"/>
      <c r="E51" s="69"/>
      <c r="F51" s="69"/>
      <c r="G51" s="69"/>
      <c r="H51" s="69"/>
      <c r="I51" s="69"/>
      <c r="J51" s="69"/>
      <c r="K51" s="69"/>
      <c r="L51" s="69"/>
      <c r="M51" s="69"/>
      <c r="N51" s="69"/>
      <c r="O51" s="69"/>
      <c r="P51" s="69"/>
      <c r="Q51" s="69"/>
      <c r="R51" s="69"/>
      <c r="S51" s="69"/>
      <c r="T51" s="69"/>
    </row>
    <row r="52" spans="2:20" ht="12">
      <c r="B52" s="68" t="s">
        <v>157</v>
      </c>
      <c r="C52" s="70" t="s">
        <v>367</v>
      </c>
      <c r="D52" s="69"/>
      <c r="E52" s="69"/>
      <c r="F52" s="69"/>
      <c r="G52" s="69"/>
      <c r="H52" s="69"/>
      <c r="I52" s="69"/>
      <c r="J52" s="69"/>
      <c r="K52" s="69"/>
      <c r="L52" s="69"/>
      <c r="M52" s="69"/>
      <c r="N52" s="69"/>
      <c r="O52" s="69"/>
      <c r="P52" s="69"/>
      <c r="Q52" s="69"/>
      <c r="R52" s="69"/>
      <c r="S52" s="69"/>
      <c r="T52" s="69"/>
    </row>
    <row r="53" spans="2:20" ht="12">
      <c r="B53" s="68" t="s">
        <v>159</v>
      </c>
      <c r="C53" s="68" t="s">
        <v>333</v>
      </c>
      <c r="D53" s="69"/>
      <c r="E53" s="69"/>
      <c r="F53" s="69"/>
      <c r="G53" s="69"/>
      <c r="H53" s="69"/>
      <c r="I53" s="69"/>
      <c r="J53" s="69"/>
      <c r="K53" s="69"/>
      <c r="L53" s="69"/>
      <c r="M53" s="69"/>
      <c r="N53" s="69"/>
      <c r="O53" s="69"/>
      <c r="P53" s="69"/>
      <c r="Q53" s="69"/>
      <c r="R53" s="69"/>
      <c r="S53" s="69"/>
      <c r="T53" s="69"/>
    </row>
    <row r="54" spans="2:20" ht="12">
      <c r="B54" s="69"/>
      <c r="C54" s="69"/>
      <c r="D54" s="69"/>
      <c r="E54" s="69"/>
      <c r="F54" s="69"/>
      <c r="G54" s="69"/>
      <c r="H54" s="69"/>
      <c r="I54" s="69"/>
      <c r="J54" s="69"/>
      <c r="K54" s="69"/>
      <c r="L54" s="69"/>
      <c r="M54" s="69"/>
      <c r="N54" s="69"/>
      <c r="O54" s="69"/>
      <c r="P54" s="69"/>
      <c r="Q54" s="69"/>
      <c r="R54" s="69"/>
      <c r="S54" s="69"/>
      <c r="T54" s="69"/>
    </row>
    <row r="55" spans="2:20" ht="12">
      <c r="B55" s="70" t="s">
        <v>334</v>
      </c>
      <c r="C55" s="69"/>
      <c r="D55" s="68" t="s">
        <v>162</v>
      </c>
      <c r="E55" s="69"/>
      <c r="F55" s="69"/>
      <c r="G55" s="69"/>
      <c r="H55" s="69"/>
      <c r="I55" s="69"/>
      <c r="J55" s="69"/>
      <c r="K55" s="69"/>
      <c r="L55" s="69"/>
      <c r="M55" s="69"/>
      <c r="N55" s="69"/>
      <c r="O55" s="69"/>
      <c r="P55" s="69"/>
      <c r="Q55" s="69"/>
      <c r="R55" s="69"/>
      <c r="S55" s="69"/>
      <c r="T55" s="69"/>
    </row>
    <row r="56" spans="2:20" ht="12">
      <c r="B56" s="70" t="s">
        <v>70</v>
      </c>
      <c r="C56" s="69"/>
      <c r="D56" s="68" t="s">
        <v>335</v>
      </c>
      <c r="E56" s="69"/>
      <c r="F56" s="69"/>
      <c r="G56" s="69"/>
      <c r="H56" s="69"/>
      <c r="I56" s="69"/>
      <c r="J56" s="69"/>
      <c r="K56" s="69"/>
      <c r="L56" s="69"/>
      <c r="M56" s="69"/>
      <c r="N56" s="69"/>
      <c r="O56" s="69"/>
      <c r="P56" s="69"/>
      <c r="Q56" s="69"/>
      <c r="R56" s="69"/>
      <c r="S56" s="69"/>
      <c r="T56" s="69"/>
    </row>
    <row r="57" spans="2:20" ht="12">
      <c r="B57" s="70" t="s">
        <v>71</v>
      </c>
      <c r="C57" s="69"/>
      <c r="D57" s="68" t="s">
        <v>86</v>
      </c>
      <c r="E57" s="69"/>
      <c r="F57" s="69"/>
      <c r="G57" s="69"/>
      <c r="H57" s="69"/>
      <c r="I57" s="69"/>
      <c r="J57" s="69"/>
      <c r="K57" s="69"/>
      <c r="L57" s="69"/>
      <c r="M57" s="69"/>
      <c r="N57" s="69"/>
      <c r="O57" s="69"/>
      <c r="P57" s="69"/>
      <c r="Q57" s="69"/>
      <c r="R57" s="69"/>
      <c r="S57" s="69"/>
      <c r="T57" s="69"/>
    </row>
    <row r="58" spans="2:20" ht="12">
      <c r="B58" s="70" t="s">
        <v>73</v>
      </c>
      <c r="C58" s="69"/>
      <c r="D58" s="68" t="s">
        <v>368</v>
      </c>
      <c r="E58" s="69"/>
      <c r="F58" s="69"/>
      <c r="G58" s="69"/>
      <c r="H58" s="69"/>
      <c r="I58" s="69"/>
      <c r="J58" s="69"/>
      <c r="K58" s="69"/>
      <c r="L58" s="69"/>
      <c r="M58" s="69"/>
      <c r="N58" s="69"/>
      <c r="O58" s="69"/>
      <c r="P58" s="69"/>
      <c r="Q58" s="69"/>
      <c r="R58" s="69"/>
      <c r="S58" s="69"/>
      <c r="T58" s="69"/>
    </row>
    <row r="59" spans="2:20" ht="12">
      <c r="B59" s="69"/>
      <c r="C59" s="69"/>
      <c r="D59" s="69"/>
      <c r="E59" s="69"/>
      <c r="F59" s="69"/>
      <c r="G59" s="69"/>
      <c r="H59" s="69"/>
      <c r="I59" s="69"/>
      <c r="J59" s="69"/>
      <c r="K59" s="69"/>
      <c r="L59" s="69"/>
      <c r="M59" s="69"/>
      <c r="N59" s="69"/>
      <c r="O59" s="69"/>
      <c r="P59" s="69"/>
      <c r="Q59" s="69"/>
      <c r="R59" s="69"/>
      <c r="S59" s="69"/>
      <c r="T59" s="69"/>
    </row>
    <row r="60" spans="2:20" ht="12">
      <c r="B60" s="71" t="s">
        <v>337</v>
      </c>
      <c r="C60" s="133" t="s">
        <v>338</v>
      </c>
      <c r="D60" s="133" t="s">
        <v>339</v>
      </c>
      <c r="E60" s="133" t="s">
        <v>340</v>
      </c>
      <c r="F60" s="133" t="s">
        <v>341</v>
      </c>
      <c r="G60" s="133" t="s">
        <v>342</v>
      </c>
      <c r="H60" s="133" t="s">
        <v>343</v>
      </c>
      <c r="I60" s="133" t="s">
        <v>344</v>
      </c>
      <c r="J60" s="133" t="s">
        <v>345</v>
      </c>
      <c r="K60" s="133" t="s">
        <v>346</v>
      </c>
      <c r="L60" s="133" t="s">
        <v>347</v>
      </c>
      <c r="M60" s="133" t="s">
        <v>348</v>
      </c>
      <c r="N60" s="133" t="s">
        <v>349</v>
      </c>
      <c r="O60" s="133" t="s">
        <v>350</v>
      </c>
      <c r="P60" s="133" t="s">
        <v>351</v>
      </c>
      <c r="Q60" s="133" t="s">
        <v>352</v>
      </c>
      <c r="R60" s="133" t="s">
        <v>353</v>
      </c>
      <c r="S60" s="133" t="s">
        <v>354</v>
      </c>
      <c r="T60" s="133" t="s">
        <v>44</v>
      </c>
    </row>
    <row r="61" spans="2:20" ht="12">
      <c r="B61" s="71" t="s">
        <v>42</v>
      </c>
      <c r="C61" s="132" t="s">
        <v>196</v>
      </c>
      <c r="D61" s="132" t="s">
        <v>196</v>
      </c>
      <c r="E61" s="132" t="s">
        <v>196</v>
      </c>
      <c r="F61" s="132" t="s">
        <v>196</v>
      </c>
      <c r="G61" s="132" t="s">
        <v>196</v>
      </c>
      <c r="H61" s="132" t="s">
        <v>196</v>
      </c>
      <c r="I61" s="132" t="s">
        <v>196</v>
      </c>
      <c r="J61" s="132" t="s">
        <v>196</v>
      </c>
      <c r="K61" s="132" t="s">
        <v>196</v>
      </c>
      <c r="L61" s="132" t="s">
        <v>196</v>
      </c>
      <c r="M61" s="132" t="s">
        <v>196</v>
      </c>
      <c r="N61" s="132" t="s">
        <v>196</v>
      </c>
      <c r="O61" s="132" t="s">
        <v>196</v>
      </c>
      <c r="P61" s="132" t="s">
        <v>196</v>
      </c>
      <c r="Q61" s="132" t="s">
        <v>196</v>
      </c>
      <c r="R61" s="132" t="s">
        <v>196</v>
      </c>
      <c r="S61" s="132" t="s">
        <v>196</v>
      </c>
      <c r="T61" s="132" t="s">
        <v>196</v>
      </c>
    </row>
    <row r="62" spans="2:20" ht="12">
      <c r="B62" s="72" t="s">
        <v>355</v>
      </c>
      <c r="C62" s="73" t="s">
        <v>38</v>
      </c>
      <c r="D62" s="73" t="s">
        <v>38</v>
      </c>
      <c r="E62" s="73" t="s">
        <v>38</v>
      </c>
      <c r="F62" s="73" t="s">
        <v>38</v>
      </c>
      <c r="G62" s="73" t="s">
        <v>38</v>
      </c>
      <c r="H62" s="73" t="s">
        <v>38</v>
      </c>
      <c r="I62" s="73" t="s">
        <v>38</v>
      </c>
      <c r="J62" s="73" t="s">
        <v>38</v>
      </c>
      <c r="K62" s="73" t="s">
        <v>38</v>
      </c>
      <c r="L62" s="73" t="s">
        <v>38</v>
      </c>
      <c r="M62" s="73" t="s">
        <v>38</v>
      </c>
      <c r="N62" s="73" t="s">
        <v>38</v>
      </c>
      <c r="O62" s="73" t="s">
        <v>38</v>
      </c>
      <c r="P62" s="73" t="s">
        <v>38</v>
      </c>
      <c r="Q62" s="73" t="s">
        <v>38</v>
      </c>
      <c r="R62" s="73" t="s">
        <v>38</v>
      </c>
      <c r="S62" s="73" t="s">
        <v>38</v>
      </c>
      <c r="T62" s="73" t="s">
        <v>38</v>
      </c>
    </row>
    <row r="63" spans="2:20" ht="12">
      <c r="B63" s="74" t="s">
        <v>359</v>
      </c>
      <c r="C63" s="93">
        <v>7950933.76</v>
      </c>
      <c r="D63" s="93">
        <v>2800394.79</v>
      </c>
      <c r="E63" s="93">
        <v>702177.92</v>
      </c>
      <c r="F63" s="93">
        <v>138896.78</v>
      </c>
      <c r="G63" s="93">
        <v>868389.53</v>
      </c>
      <c r="H63" s="93">
        <v>1056135.48</v>
      </c>
      <c r="I63" s="93">
        <v>1835952.47</v>
      </c>
      <c r="J63" s="93">
        <v>5338441.86</v>
      </c>
      <c r="K63" s="93">
        <v>7731955.11</v>
      </c>
      <c r="L63" s="93">
        <v>51020676.56</v>
      </c>
      <c r="M63" s="93">
        <v>20139190.44</v>
      </c>
      <c r="N63" s="93">
        <v>20041274.75</v>
      </c>
      <c r="O63" s="93">
        <v>8247554.05</v>
      </c>
      <c r="P63" s="93">
        <v>8236758.28</v>
      </c>
      <c r="Q63" s="93">
        <v>4634046.79</v>
      </c>
      <c r="R63" s="93">
        <v>1866401.07</v>
      </c>
      <c r="S63" s="93">
        <v>5979223.41</v>
      </c>
      <c r="T63" s="94">
        <v>16624863666.8</v>
      </c>
    </row>
    <row r="64" spans="2:20" ht="12">
      <c r="B64" s="74" t="s">
        <v>356</v>
      </c>
      <c r="C64" s="93">
        <v>30680.19</v>
      </c>
      <c r="D64" s="93">
        <v>73163.25</v>
      </c>
      <c r="E64" s="93">
        <v>1366.78</v>
      </c>
      <c r="F64" s="93">
        <v>20.47</v>
      </c>
      <c r="G64" s="93">
        <v>15013.71</v>
      </c>
      <c r="H64" s="93">
        <v>78.09</v>
      </c>
      <c r="I64" s="93">
        <v>74810.32</v>
      </c>
      <c r="J64" s="94">
        <v>83154.5</v>
      </c>
      <c r="K64" s="94">
        <v>387031.4</v>
      </c>
      <c r="L64" s="93">
        <v>8883101.38</v>
      </c>
      <c r="M64" s="93">
        <v>1859185.26</v>
      </c>
      <c r="N64" s="93">
        <v>276013.74</v>
      </c>
      <c r="O64" s="93">
        <v>144995.95</v>
      </c>
      <c r="P64" s="94">
        <v>117485.7</v>
      </c>
      <c r="Q64" s="93">
        <v>169766.92</v>
      </c>
      <c r="R64" s="93">
        <v>823.61</v>
      </c>
      <c r="S64" s="93">
        <v>1486555.61</v>
      </c>
      <c r="T64" s="93">
        <v>1183424037.58</v>
      </c>
    </row>
    <row r="65" spans="2:20" ht="12">
      <c r="B65" s="74" t="s">
        <v>1</v>
      </c>
      <c r="C65" s="95">
        <v>610748.3</v>
      </c>
      <c r="D65" s="90">
        <v>171358.51</v>
      </c>
      <c r="E65" s="90">
        <v>63210.97</v>
      </c>
      <c r="F65" s="90">
        <v>2584.95</v>
      </c>
      <c r="G65" s="90">
        <v>152671.63</v>
      </c>
      <c r="H65" s="90">
        <v>147899.22</v>
      </c>
      <c r="I65" s="90">
        <v>1526.02</v>
      </c>
      <c r="J65" s="90">
        <v>330854.39</v>
      </c>
      <c r="K65" s="90">
        <v>30335.28</v>
      </c>
      <c r="L65" s="90">
        <v>315084.95</v>
      </c>
      <c r="M65" s="90">
        <v>35140.08</v>
      </c>
      <c r="N65" s="90">
        <v>654126.35</v>
      </c>
      <c r="O65" s="90">
        <v>35008.67</v>
      </c>
      <c r="P65" s="90">
        <v>271220.08</v>
      </c>
      <c r="Q65" s="90">
        <v>382085.04</v>
      </c>
      <c r="R65" s="90">
        <v>29064.13</v>
      </c>
      <c r="S65" s="90">
        <v>34587.53</v>
      </c>
      <c r="T65" s="90">
        <v>218855795.59</v>
      </c>
    </row>
    <row r="66" spans="2:20" ht="12">
      <c r="B66" s="74" t="s">
        <v>2</v>
      </c>
      <c r="C66" s="90">
        <v>14271.83</v>
      </c>
      <c r="D66" s="90">
        <v>1656.81</v>
      </c>
      <c r="E66" s="90">
        <v>7915.09</v>
      </c>
      <c r="F66" s="95">
        <v>595.7</v>
      </c>
      <c r="G66" s="95">
        <v>107.7</v>
      </c>
      <c r="H66" s="90">
        <v>27029.75</v>
      </c>
      <c r="I66" s="90">
        <v>264.82</v>
      </c>
      <c r="J66" s="90">
        <v>32690.15</v>
      </c>
      <c r="K66" s="90">
        <v>72242.97</v>
      </c>
      <c r="L66" s="90">
        <v>649.08</v>
      </c>
      <c r="M66" s="90">
        <v>14559.49</v>
      </c>
      <c r="N66" s="90">
        <v>85707.67</v>
      </c>
      <c r="O66" s="90">
        <v>26613.94</v>
      </c>
      <c r="P66" s="90">
        <v>78668.36</v>
      </c>
      <c r="Q66" s="90">
        <v>1317.69</v>
      </c>
      <c r="R66" s="90">
        <v>39216.24</v>
      </c>
      <c r="S66" s="90">
        <v>7135.76</v>
      </c>
      <c r="T66" s="90">
        <v>186897365.03</v>
      </c>
    </row>
    <row r="67" spans="2:20" ht="12">
      <c r="B67" s="74" t="s">
        <v>3</v>
      </c>
      <c r="C67" s="90">
        <v>7160.21</v>
      </c>
      <c r="D67" s="90">
        <v>11862.74</v>
      </c>
      <c r="E67" s="90">
        <v>1303.41</v>
      </c>
      <c r="F67" s="90">
        <v>1981.15</v>
      </c>
      <c r="G67" s="90">
        <v>621.87</v>
      </c>
      <c r="H67" s="95">
        <v>1654</v>
      </c>
      <c r="I67" s="90">
        <v>812.56</v>
      </c>
      <c r="J67" s="90">
        <v>20598.39</v>
      </c>
      <c r="K67" s="90">
        <v>75801.07</v>
      </c>
      <c r="L67" s="90">
        <v>168276.24</v>
      </c>
      <c r="M67" s="90">
        <v>46548.19</v>
      </c>
      <c r="N67" s="90">
        <v>69789.82</v>
      </c>
      <c r="O67" s="90">
        <v>64590.44</v>
      </c>
      <c r="P67" s="90">
        <v>15859.82</v>
      </c>
      <c r="Q67" s="90">
        <v>24544.74</v>
      </c>
      <c r="R67" s="90">
        <v>10696.41</v>
      </c>
      <c r="S67" s="90">
        <v>7478.88</v>
      </c>
      <c r="T67" s="95">
        <v>257062634.3</v>
      </c>
    </row>
    <row r="68" spans="2:20" ht="12">
      <c r="B68" s="74" t="s">
        <v>357</v>
      </c>
      <c r="C68" s="93">
        <v>61858.82</v>
      </c>
      <c r="D68" s="93">
        <v>148735.51</v>
      </c>
      <c r="E68" s="93">
        <v>3575.38</v>
      </c>
      <c r="F68" s="93">
        <v>10571.93</v>
      </c>
      <c r="G68" s="93">
        <v>43502.53</v>
      </c>
      <c r="H68" s="93">
        <v>157500.88</v>
      </c>
      <c r="I68" s="93">
        <v>25159.93</v>
      </c>
      <c r="J68" s="93">
        <v>247316.06</v>
      </c>
      <c r="K68" s="93">
        <v>2203594.79</v>
      </c>
      <c r="L68" s="93">
        <v>5091314.57</v>
      </c>
      <c r="M68" s="93">
        <v>442727.98</v>
      </c>
      <c r="N68" s="93">
        <v>218868.09</v>
      </c>
      <c r="O68" s="93">
        <v>745097.83</v>
      </c>
      <c r="P68" s="93">
        <v>122548.68</v>
      </c>
      <c r="Q68" s="93">
        <v>376289.11</v>
      </c>
      <c r="R68" s="93">
        <v>124405.56</v>
      </c>
      <c r="S68" s="93">
        <v>81393.79</v>
      </c>
      <c r="T68" s="93">
        <v>2143062457.99</v>
      </c>
    </row>
    <row r="69" spans="2:20" ht="12">
      <c r="B69" s="74" t="s">
        <v>4</v>
      </c>
      <c r="C69" s="93">
        <v>386.24</v>
      </c>
      <c r="D69" s="94">
        <v>3337</v>
      </c>
      <c r="E69" s="93">
        <v>1797.43</v>
      </c>
      <c r="F69" s="76" t="s">
        <v>36</v>
      </c>
      <c r="G69" s="93">
        <v>0.01</v>
      </c>
      <c r="H69" s="93">
        <v>1003.72</v>
      </c>
      <c r="I69" s="76" t="s">
        <v>36</v>
      </c>
      <c r="J69" s="93">
        <v>1252.27</v>
      </c>
      <c r="K69" s="93">
        <v>3647.53</v>
      </c>
      <c r="L69" s="93">
        <v>4266.07</v>
      </c>
      <c r="M69" s="93">
        <v>194.04</v>
      </c>
      <c r="N69" s="93">
        <v>2084.17</v>
      </c>
      <c r="O69" s="93">
        <v>3961.05</v>
      </c>
      <c r="P69" s="93">
        <v>37503.42</v>
      </c>
      <c r="Q69" s="93">
        <v>16.59</v>
      </c>
      <c r="R69" s="93">
        <v>499.82</v>
      </c>
      <c r="S69" s="94">
        <v>459</v>
      </c>
      <c r="T69" s="94">
        <v>43244670.9</v>
      </c>
    </row>
    <row r="70" spans="2:20" ht="12">
      <c r="B70" s="74" t="s">
        <v>361</v>
      </c>
      <c r="C70" s="93">
        <v>16461.17</v>
      </c>
      <c r="D70" s="93">
        <v>58855.28</v>
      </c>
      <c r="E70" s="93">
        <v>65154.04</v>
      </c>
      <c r="F70" s="93">
        <v>46182.28</v>
      </c>
      <c r="G70" s="93">
        <v>85133.61</v>
      </c>
      <c r="H70" s="93">
        <v>1840.55</v>
      </c>
      <c r="I70" s="93">
        <v>10126.52</v>
      </c>
      <c r="J70" s="93">
        <v>210129.41</v>
      </c>
      <c r="K70" s="94">
        <v>19832.4</v>
      </c>
      <c r="L70" s="93">
        <v>877386.89</v>
      </c>
      <c r="M70" s="93">
        <v>131881.44</v>
      </c>
      <c r="N70" s="94">
        <v>304170.3</v>
      </c>
      <c r="O70" s="93">
        <v>141375.51</v>
      </c>
      <c r="P70" s="93">
        <v>59671.07</v>
      </c>
      <c r="Q70" s="93">
        <v>289348.44</v>
      </c>
      <c r="R70" s="93">
        <v>15419.11</v>
      </c>
      <c r="S70" s="93">
        <v>30472.86</v>
      </c>
      <c r="T70" s="93">
        <v>340935923.85</v>
      </c>
    </row>
    <row r="71" spans="2:20" ht="12">
      <c r="B71" s="74" t="s">
        <v>6</v>
      </c>
      <c r="C71" s="90">
        <v>85186.93</v>
      </c>
      <c r="D71" s="90">
        <v>21790.37</v>
      </c>
      <c r="E71" s="90">
        <v>1917.46</v>
      </c>
      <c r="F71" s="90">
        <v>15604.13</v>
      </c>
      <c r="G71" s="90">
        <v>277.84</v>
      </c>
      <c r="H71" s="90">
        <v>3381.93</v>
      </c>
      <c r="I71" s="90">
        <v>69.98</v>
      </c>
      <c r="J71" s="90">
        <v>72682.23</v>
      </c>
      <c r="K71" s="90">
        <v>115683.73</v>
      </c>
      <c r="L71" s="90">
        <v>2022883.33</v>
      </c>
      <c r="M71" s="90">
        <v>142406.47</v>
      </c>
      <c r="N71" s="90">
        <v>258169.23</v>
      </c>
      <c r="O71" s="90">
        <v>23974.46</v>
      </c>
      <c r="P71" s="90">
        <v>5371.19</v>
      </c>
      <c r="Q71" s="90">
        <v>69717.59</v>
      </c>
      <c r="R71" s="90">
        <v>1187.44</v>
      </c>
      <c r="S71" s="90">
        <v>11556.64</v>
      </c>
      <c r="T71" s="90">
        <v>472421592.61</v>
      </c>
    </row>
    <row r="72" spans="2:20" ht="12">
      <c r="B72" s="74" t="s">
        <v>358</v>
      </c>
      <c r="C72" s="90">
        <v>885697.93</v>
      </c>
      <c r="D72" s="90">
        <v>605108.49</v>
      </c>
      <c r="E72" s="90">
        <v>5187.89</v>
      </c>
      <c r="F72" s="90">
        <v>427.49</v>
      </c>
      <c r="G72" s="90">
        <v>7546.69</v>
      </c>
      <c r="H72" s="90">
        <v>105184.98</v>
      </c>
      <c r="I72" s="90">
        <v>743509.47</v>
      </c>
      <c r="J72" s="90">
        <v>1282869.67</v>
      </c>
      <c r="K72" s="90">
        <v>1495313.18</v>
      </c>
      <c r="L72" s="90">
        <v>2425687.73</v>
      </c>
      <c r="M72" s="90">
        <v>3539810.45</v>
      </c>
      <c r="N72" s="90">
        <v>874425.31</v>
      </c>
      <c r="O72" s="90">
        <v>412761.07</v>
      </c>
      <c r="P72" s="90">
        <v>2213814.84</v>
      </c>
      <c r="Q72" s="90">
        <v>123673.13</v>
      </c>
      <c r="R72" s="95">
        <v>39824.6</v>
      </c>
      <c r="S72" s="90">
        <v>1276073.44</v>
      </c>
      <c r="T72" s="90">
        <v>1805482327.99</v>
      </c>
    </row>
    <row r="73" spans="2:20" ht="12">
      <c r="B73" s="74" t="s">
        <v>360</v>
      </c>
      <c r="C73" s="93">
        <v>4291449.43</v>
      </c>
      <c r="D73" s="93">
        <v>223767.79</v>
      </c>
      <c r="E73" s="93">
        <v>22911.22</v>
      </c>
      <c r="F73" s="93">
        <v>10808.78</v>
      </c>
      <c r="G73" s="93">
        <v>177317.47</v>
      </c>
      <c r="H73" s="93">
        <v>7340.66</v>
      </c>
      <c r="I73" s="93">
        <v>390865.19</v>
      </c>
      <c r="J73" s="93">
        <v>893316.65</v>
      </c>
      <c r="K73" s="93">
        <v>432237.29</v>
      </c>
      <c r="L73" s="93">
        <v>4282823.62</v>
      </c>
      <c r="M73" s="93">
        <v>2061510.02</v>
      </c>
      <c r="N73" s="93">
        <v>1627730.69</v>
      </c>
      <c r="O73" s="93">
        <v>268834.73</v>
      </c>
      <c r="P73" s="93">
        <v>1662898.42</v>
      </c>
      <c r="Q73" s="93">
        <v>171409.13</v>
      </c>
      <c r="R73" s="93">
        <v>27725.47</v>
      </c>
      <c r="S73" s="93">
        <v>285060.27</v>
      </c>
      <c r="T73" s="93">
        <v>1540600509.07</v>
      </c>
    </row>
    <row r="74" spans="2:20" ht="12">
      <c r="B74" s="74" t="s">
        <v>9</v>
      </c>
      <c r="C74" s="93">
        <v>71267.55</v>
      </c>
      <c r="D74" s="93">
        <v>31533.71</v>
      </c>
      <c r="E74" s="93">
        <v>61642.53</v>
      </c>
      <c r="F74" s="93">
        <v>7564.54</v>
      </c>
      <c r="G74" s="93">
        <v>24050.57</v>
      </c>
      <c r="H74" s="93">
        <v>73565.68</v>
      </c>
      <c r="I74" s="93">
        <v>393.82</v>
      </c>
      <c r="J74" s="94">
        <v>158309.6</v>
      </c>
      <c r="K74" s="93">
        <v>31319.41</v>
      </c>
      <c r="L74" s="93">
        <v>336418.72</v>
      </c>
      <c r="M74" s="93">
        <v>17354.75</v>
      </c>
      <c r="N74" s="93">
        <v>211543.46</v>
      </c>
      <c r="O74" s="93">
        <v>33045.25</v>
      </c>
      <c r="P74" s="93">
        <v>81375.81</v>
      </c>
      <c r="Q74" s="93">
        <v>56471.44</v>
      </c>
      <c r="R74" s="93">
        <v>106245.45</v>
      </c>
      <c r="S74" s="93">
        <v>20705.01</v>
      </c>
      <c r="T74" s="93">
        <v>105752144.33</v>
      </c>
    </row>
    <row r="75" spans="2:20" ht="12">
      <c r="B75" s="74" t="s">
        <v>362</v>
      </c>
      <c r="C75" s="90">
        <v>67938.26</v>
      </c>
      <c r="D75" s="90">
        <v>77940.55</v>
      </c>
      <c r="E75" s="90">
        <v>2376.49</v>
      </c>
      <c r="F75" s="90">
        <v>1479.26</v>
      </c>
      <c r="G75" s="95">
        <v>445.2</v>
      </c>
      <c r="H75" s="90">
        <v>8384.49</v>
      </c>
      <c r="I75" s="90">
        <v>25123.97</v>
      </c>
      <c r="J75" s="90">
        <v>265889.34</v>
      </c>
      <c r="K75" s="90">
        <v>1644723.01</v>
      </c>
      <c r="L75" s="90">
        <v>7072320.58</v>
      </c>
      <c r="M75" s="90">
        <v>1640041.45</v>
      </c>
      <c r="N75" s="90">
        <v>1170283.54</v>
      </c>
      <c r="O75" s="90">
        <v>216311.44</v>
      </c>
      <c r="P75" s="90">
        <v>182646.99</v>
      </c>
      <c r="Q75" s="90">
        <v>408079.23</v>
      </c>
      <c r="R75" s="90">
        <v>27064.68</v>
      </c>
      <c r="S75" s="95">
        <v>208689.6</v>
      </c>
      <c r="T75" s="90">
        <v>2053797075.18</v>
      </c>
    </row>
    <row r="76" spans="2:20" ht="12">
      <c r="B76" s="74" t="s">
        <v>11</v>
      </c>
      <c r="C76" s="93">
        <v>5.63</v>
      </c>
      <c r="D76" s="93">
        <v>7877.26</v>
      </c>
      <c r="E76" s="93">
        <v>199.72</v>
      </c>
      <c r="F76" s="93">
        <v>19.47</v>
      </c>
      <c r="G76" s="93">
        <v>238.82</v>
      </c>
      <c r="H76" s="76" t="s">
        <v>36</v>
      </c>
      <c r="I76" s="94">
        <v>75.1</v>
      </c>
      <c r="J76" s="93">
        <v>7827.29</v>
      </c>
      <c r="K76" s="93">
        <v>9141.82</v>
      </c>
      <c r="L76" s="93">
        <v>36804.74</v>
      </c>
      <c r="M76" s="93">
        <v>4307.07</v>
      </c>
      <c r="N76" s="93">
        <v>15136.99</v>
      </c>
      <c r="O76" s="93">
        <v>1793.56</v>
      </c>
      <c r="P76" s="93">
        <v>228.41</v>
      </c>
      <c r="Q76" s="93">
        <v>683.08</v>
      </c>
      <c r="R76" s="94">
        <v>4</v>
      </c>
      <c r="S76" s="93">
        <v>1224.76</v>
      </c>
      <c r="T76" s="93">
        <v>28245398.14</v>
      </c>
    </row>
    <row r="77" spans="2:20" ht="12">
      <c r="B77" s="74" t="s">
        <v>12</v>
      </c>
      <c r="C77" s="93">
        <v>30116.12</v>
      </c>
      <c r="D77" s="94">
        <v>1593.8</v>
      </c>
      <c r="E77" s="93">
        <v>24876.47</v>
      </c>
      <c r="F77" s="93">
        <v>1.63</v>
      </c>
      <c r="G77" s="93">
        <v>20.38</v>
      </c>
      <c r="H77" s="93">
        <v>5463.01</v>
      </c>
      <c r="I77" s="93">
        <v>0.01</v>
      </c>
      <c r="J77" s="94">
        <v>19156.8</v>
      </c>
      <c r="K77" s="93">
        <v>10645.24</v>
      </c>
      <c r="L77" s="93">
        <v>0.36</v>
      </c>
      <c r="M77" s="93">
        <v>2761.36</v>
      </c>
      <c r="N77" s="93">
        <v>93243.89</v>
      </c>
      <c r="O77" s="93">
        <v>71472.93</v>
      </c>
      <c r="P77" s="94">
        <v>67666.6</v>
      </c>
      <c r="Q77" s="94">
        <v>1488</v>
      </c>
      <c r="R77" s="93">
        <v>23081.28</v>
      </c>
      <c r="S77" s="93">
        <v>17387.39</v>
      </c>
      <c r="T77" s="93">
        <v>55572630.25</v>
      </c>
    </row>
    <row r="78" spans="2:20" ht="12">
      <c r="B78" s="74" t="s">
        <v>13</v>
      </c>
      <c r="C78" s="93">
        <v>1838.53</v>
      </c>
      <c r="D78" s="93">
        <v>4450.04</v>
      </c>
      <c r="E78" s="93">
        <v>31432.65</v>
      </c>
      <c r="F78" s="93">
        <v>2.03</v>
      </c>
      <c r="G78" s="76" t="s">
        <v>36</v>
      </c>
      <c r="H78" s="93">
        <v>8923.71</v>
      </c>
      <c r="I78" s="76" t="s">
        <v>36</v>
      </c>
      <c r="J78" s="93">
        <v>25426.38</v>
      </c>
      <c r="K78" s="93">
        <v>43099.67</v>
      </c>
      <c r="L78" s="93">
        <v>243253.44</v>
      </c>
      <c r="M78" s="93">
        <v>15026.38</v>
      </c>
      <c r="N78" s="94">
        <v>198021.3</v>
      </c>
      <c r="O78" s="94">
        <v>60747.5</v>
      </c>
      <c r="P78" s="93">
        <v>70920.41</v>
      </c>
      <c r="Q78" s="93">
        <v>2827.94</v>
      </c>
      <c r="R78" s="93">
        <v>9655.96</v>
      </c>
      <c r="S78" s="94">
        <v>8149</v>
      </c>
      <c r="T78" s="93">
        <v>182555739.66</v>
      </c>
    </row>
    <row r="79" spans="2:20" ht="12">
      <c r="B79" s="74" t="s">
        <v>15</v>
      </c>
      <c r="C79" s="75" t="s">
        <v>36</v>
      </c>
      <c r="D79" s="75" t="s">
        <v>36</v>
      </c>
      <c r="E79" s="75" t="s">
        <v>36</v>
      </c>
      <c r="F79" s="75" t="s">
        <v>36</v>
      </c>
      <c r="G79" s="90">
        <v>0.11</v>
      </c>
      <c r="H79" s="75" t="s">
        <v>36</v>
      </c>
      <c r="I79" s="90">
        <v>408.64</v>
      </c>
      <c r="J79" s="90">
        <v>0.53</v>
      </c>
      <c r="K79" s="90">
        <v>38685.07</v>
      </c>
      <c r="L79" s="75" t="s">
        <v>36</v>
      </c>
      <c r="M79" s="90">
        <v>1986.09</v>
      </c>
      <c r="N79" s="75" t="s">
        <v>36</v>
      </c>
      <c r="O79" s="75" t="s">
        <v>36</v>
      </c>
      <c r="P79" s="90">
        <v>346.29</v>
      </c>
      <c r="Q79" s="75" t="s">
        <v>36</v>
      </c>
      <c r="R79" s="75" t="s">
        <v>36</v>
      </c>
      <c r="S79" s="90">
        <v>2137.37</v>
      </c>
      <c r="T79" s="90">
        <v>1961167.64</v>
      </c>
    </row>
    <row r="80" spans="2:20" ht="12">
      <c r="B80" s="74" t="s">
        <v>16</v>
      </c>
      <c r="C80" s="90">
        <v>34338.21</v>
      </c>
      <c r="D80" s="90">
        <v>8765.73</v>
      </c>
      <c r="E80" s="90">
        <v>6854.51</v>
      </c>
      <c r="F80" s="90">
        <v>5731.87</v>
      </c>
      <c r="G80" s="90">
        <v>1514.22</v>
      </c>
      <c r="H80" s="90">
        <v>75823.74</v>
      </c>
      <c r="I80" s="90">
        <v>341.49</v>
      </c>
      <c r="J80" s="90">
        <v>51075.31</v>
      </c>
      <c r="K80" s="95">
        <v>26452</v>
      </c>
      <c r="L80" s="90">
        <v>7.83</v>
      </c>
      <c r="M80" s="90">
        <v>20336.44</v>
      </c>
      <c r="N80" s="90">
        <v>108936.93</v>
      </c>
      <c r="O80" s="90">
        <v>21100.85</v>
      </c>
      <c r="P80" s="90">
        <v>84981.08</v>
      </c>
      <c r="Q80" s="90">
        <v>32095.18</v>
      </c>
      <c r="R80" s="90">
        <v>38664.05</v>
      </c>
      <c r="S80" s="90">
        <v>20834.75</v>
      </c>
      <c r="T80" s="90">
        <v>182507888.64</v>
      </c>
    </row>
    <row r="81" spans="2:20" ht="12">
      <c r="B81" s="74" t="s">
        <v>17</v>
      </c>
      <c r="C81" s="75" t="s">
        <v>36</v>
      </c>
      <c r="D81" s="90">
        <v>282.28</v>
      </c>
      <c r="E81" s="75" t="s">
        <v>36</v>
      </c>
      <c r="F81" s="75" t="s">
        <v>36</v>
      </c>
      <c r="G81" s="75" t="s">
        <v>36</v>
      </c>
      <c r="H81" s="90">
        <v>0.15</v>
      </c>
      <c r="I81" s="90">
        <v>0.01</v>
      </c>
      <c r="J81" s="90">
        <v>11.37</v>
      </c>
      <c r="K81" s="90">
        <v>1871.51</v>
      </c>
      <c r="L81" s="90">
        <v>81874.86</v>
      </c>
      <c r="M81" s="90">
        <v>7303.98</v>
      </c>
      <c r="N81" s="90">
        <v>23043.75</v>
      </c>
      <c r="O81" s="90">
        <v>1246.08</v>
      </c>
      <c r="P81" s="95">
        <v>659.6</v>
      </c>
      <c r="Q81" s="90">
        <v>1837.21</v>
      </c>
      <c r="R81" s="90">
        <v>0.02</v>
      </c>
      <c r="S81" s="95">
        <v>0.8</v>
      </c>
      <c r="T81" s="90">
        <v>10150137.65</v>
      </c>
    </row>
    <row r="82" spans="2:20" ht="12">
      <c r="B82" s="74" t="s">
        <v>14</v>
      </c>
      <c r="C82" s="93">
        <v>630273.51</v>
      </c>
      <c r="D82" s="93">
        <v>1079717.33</v>
      </c>
      <c r="E82" s="93">
        <v>104980.83</v>
      </c>
      <c r="F82" s="93">
        <v>16165.34</v>
      </c>
      <c r="G82" s="93">
        <v>113971.82</v>
      </c>
      <c r="H82" s="93">
        <v>9128.92</v>
      </c>
      <c r="I82" s="93">
        <v>548620.48</v>
      </c>
      <c r="J82" s="93">
        <v>541281.29</v>
      </c>
      <c r="K82" s="93">
        <v>819675.49</v>
      </c>
      <c r="L82" s="93">
        <v>12208347.82</v>
      </c>
      <c r="M82" s="93">
        <v>9070262.54</v>
      </c>
      <c r="N82" s="94">
        <v>10476929.3</v>
      </c>
      <c r="O82" s="93">
        <v>5025397.77</v>
      </c>
      <c r="P82" s="93">
        <v>2524084.42</v>
      </c>
      <c r="Q82" s="93">
        <v>1977716.67</v>
      </c>
      <c r="R82" s="93">
        <v>647685.89</v>
      </c>
      <c r="S82" s="93">
        <v>2065336.35</v>
      </c>
      <c r="T82" s="93">
        <v>3175435771.22</v>
      </c>
    </row>
    <row r="83" spans="2:20" ht="12">
      <c r="B83" s="74" t="s">
        <v>18</v>
      </c>
      <c r="C83" s="95">
        <v>314683.4</v>
      </c>
      <c r="D83" s="90">
        <v>12535.71</v>
      </c>
      <c r="E83" s="90">
        <v>43189.22</v>
      </c>
      <c r="F83" s="90">
        <v>1874.07</v>
      </c>
      <c r="G83" s="90">
        <v>10166.98</v>
      </c>
      <c r="H83" s="90">
        <v>110364.45</v>
      </c>
      <c r="I83" s="90">
        <v>6209.68</v>
      </c>
      <c r="J83" s="90">
        <v>507785.13</v>
      </c>
      <c r="K83" s="90">
        <v>37067.86</v>
      </c>
      <c r="L83" s="90">
        <v>4235.66</v>
      </c>
      <c r="M83" s="90">
        <v>97226.73</v>
      </c>
      <c r="N83" s="90">
        <v>76351.75</v>
      </c>
      <c r="O83" s="90">
        <v>110839.22</v>
      </c>
      <c r="P83" s="90">
        <v>179942.44</v>
      </c>
      <c r="Q83" s="90">
        <v>73242.56</v>
      </c>
      <c r="R83" s="95">
        <v>299012</v>
      </c>
      <c r="S83" s="90">
        <v>206128.92</v>
      </c>
      <c r="T83" s="90">
        <v>208176209.39</v>
      </c>
    </row>
    <row r="84" spans="2:20" ht="12">
      <c r="B84" s="74" t="s">
        <v>19</v>
      </c>
      <c r="C84" s="90">
        <v>205708.44</v>
      </c>
      <c r="D84" s="90">
        <v>47482.47</v>
      </c>
      <c r="E84" s="90">
        <v>98962.35</v>
      </c>
      <c r="F84" s="90">
        <v>2350.67</v>
      </c>
      <c r="G84" s="90">
        <v>2411.35</v>
      </c>
      <c r="H84" s="90">
        <v>142665.94</v>
      </c>
      <c r="I84" s="90">
        <v>1629.79</v>
      </c>
      <c r="J84" s="90">
        <v>58222.08</v>
      </c>
      <c r="K84" s="90">
        <v>93603.84</v>
      </c>
      <c r="L84" s="95">
        <v>1788669.4</v>
      </c>
      <c r="M84" s="90">
        <v>74103.22</v>
      </c>
      <c r="N84" s="90">
        <v>503410.24</v>
      </c>
      <c r="O84" s="90">
        <v>178314.18</v>
      </c>
      <c r="P84" s="90">
        <v>128108.42</v>
      </c>
      <c r="Q84" s="90">
        <v>4297.53</v>
      </c>
      <c r="R84" s="90">
        <v>80437.17</v>
      </c>
      <c r="S84" s="90">
        <v>60142.74</v>
      </c>
      <c r="T84" s="95">
        <v>867520831</v>
      </c>
    </row>
    <row r="85" spans="2:20" ht="12">
      <c r="B85" s="74" t="s">
        <v>20</v>
      </c>
      <c r="C85" s="93">
        <v>34331.12</v>
      </c>
      <c r="D85" s="93">
        <v>1828.67</v>
      </c>
      <c r="E85" s="93">
        <v>416.37</v>
      </c>
      <c r="F85" s="76" t="s">
        <v>36</v>
      </c>
      <c r="G85" s="93">
        <v>0.42</v>
      </c>
      <c r="H85" s="94">
        <v>81</v>
      </c>
      <c r="I85" s="93">
        <v>360.58</v>
      </c>
      <c r="J85" s="93">
        <v>11696.15</v>
      </c>
      <c r="K85" s="93">
        <v>31019.36</v>
      </c>
      <c r="L85" s="93">
        <v>1351584.08</v>
      </c>
      <c r="M85" s="93">
        <v>672817.08</v>
      </c>
      <c r="N85" s="93">
        <v>1217518.77</v>
      </c>
      <c r="O85" s="93">
        <v>102990.18</v>
      </c>
      <c r="P85" s="93">
        <v>120137.95</v>
      </c>
      <c r="Q85" s="93">
        <v>82979.57</v>
      </c>
      <c r="R85" s="93">
        <v>5136.12</v>
      </c>
      <c r="S85" s="93">
        <v>12434.65</v>
      </c>
      <c r="T85" s="93">
        <v>304837583.35</v>
      </c>
    </row>
    <row r="86" spans="2:20" ht="12">
      <c r="B86" s="74" t="s">
        <v>21</v>
      </c>
      <c r="C86" s="90">
        <v>533868.07</v>
      </c>
      <c r="D86" s="90">
        <v>91996.89</v>
      </c>
      <c r="E86" s="90">
        <v>114970.69</v>
      </c>
      <c r="F86" s="90">
        <v>13642.02</v>
      </c>
      <c r="G86" s="90">
        <v>225219.22</v>
      </c>
      <c r="H86" s="90">
        <v>91858.19</v>
      </c>
      <c r="I86" s="90">
        <v>398.48</v>
      </c>
      <c r="J86" s="95">
        <v>378396.4</v>
      </c>
      <c r="K86" s="90">
        <v>35057.17</v>
      </c>
      <c r="L86" s="90">
        <v>294797.41</v>
      </c>
      <c r="M86" s="90">
        <v>19291.45</v>
      </c>
      <c r="N86" s="90">
        <v>880160.32</v>
      </c>
      <c r="O86" s="90">
        <v>316546.02</v>
      </c>
      <c r="P86" s="90">
        <v>152990.51</v>
      </c>
      <c r="Q86" s="90">
        <v>219156.36</v>
      </c>
      <c r="R86" s="90">
        <v>262967.19</v>
      </c>
      <c r="S86" s="90">
        <v>89286.79</v>
      </c>
      <c r="T86" s="90">
        <v>302814439.24</v>
      </c>
    </row>
    <row r="87" spans="2:20" ht="12">
      <c r="B87" s="74" t="s">
        <v>22</v>
      </c>
      <c r="C87" s="90">
        <v>7029.46</v>
      </c>
      <c r="D87" s="90">
        <v>102151.83</v>
      </c>
      <c r="E87" s="90">
        <v>11474.06</v>
      </c>
      <c r="F87" s="90">
        <v>818.95</v>
      </c>
      <c r="G87" s="90">
        <v>6229.95</v>
      </c>
      <c r="H87" s="90">
        <v>68026.81</v>
      </c>
      <c r="I87" s="90">
        <v>4405.74</v>
      </c>
      <c r="J87" s="90">
        <v>68737.29</v>
      </c>
      <c r="K87" s="90">
        <v>13908.79</v>
      </c>
      <c r="L87" s="90">
        <v>1132035.51</v>
      </c>
      <c r="M87" s="90">
        <v>130911.53</v>
      </c>
      <c r="N87" s="95">
        <v>331112.6</v>
      </c>
      <c r="O87" s="95">
        <v>140667.1</v>
      </c>
      <c r="P87" s="90">
        <v>9703.35</v>
      </c>
      <c r="Q87" s="90">
        <v>16439.47</v>
      </c>
      <c r="R87" s="90">
        <v>46740.07</v>
      </c>
      <c r="S87" s="90">
        <v>13862.09</v>
      </c>
      <c r="T87" s="90">
        <v>110706454.08</v>
      </c>
    </row>
    <row r="88" spans="2:20" ht="12">
      <c r="B88" s="74" t="s">
        <v>23</v>
      </c>
      <c r="C88" s="93">
        <v>8327.27</v>
      </c>
      <c r="D88" s="93">
        <v>2597.41</v>
      </c>
      <c r="E88" s="94">
        <v>3807.9</v>
      </c>
      <c r="F88" s="94">
        <v>4.6</v>
      </c>
      <c r="G88" s="94">
        <v>188</v>
      </c>
      <c r="H88" s="93">
        <v>4644.23</v>
      </c>
      <c r="I88" s="94">
        <v>0</v>
      </c>
      <c r="J88" s="93">
        <v>20757.14</v>
      </c>
      <c r="K88" s="94">
        <v>8303.6</v>
      </c>
      <c r="L88" s="93">
        <v>787.17</v>
      </c>
      <c r="M88" s="93">
        <v>26507.56</v>
      </c>
      <c r="N88" s="93">
        <v>48083.57</v>
      </c>
      <c r="O88" s="93">
        <v>2830.19</v>
      </c>
      <c r="P88" s="93">
        <v>11803.05</v>
      </c>
      <c r="Q88" s="93">
        <v>5907.02</v>
      </c>
      <c r="R88" s="93">
        <v>5686.11</v>
      </c>
      <c r="S88" s="93">
        <v>478.04</v>
      </c>
      <c r="T88" s="93">
        <v>168569624.38</v>
      </c>
    </row>
    <row r="89" spans="2:20" ht="12">
      <c r="B89" s="74" t="s">
        <v>24</v>
      </c>
      <c r="C89" s="75" t="s">
        <v>36</v>
      </c>
      <c r="D89" s="95">
        <v>1525.6</v>
      </c>
      <c r="E89" s="90">
        <v>2572.21</v>
      </c>
      <c r="F89" s="75" t="s">
        <v>36</v>
      </c>
      <c r="G89" s="75" t="s">
        <v>36</v>
      </c>
      <c r="H89" s="75" t="s">
        <v>36</v>
      </c>
      <c r="I89" s="90">
        <v>11.35</v>
      </c>
      <c r="J89" s="90">
        <v>18.13</v>
      </c>
      <c r="K89" s="90">
        <v>2200.23</v>
      </c>
      <c r="L89" s="90">
        <v>761229.05</v>
      </c>
      <c r="M89" s="90">
        <v>4219.52</v>
      </c>
      <c r="N89" s="90">
        <v>78260.63</v>
      </c>
      <c r="O89" s="90">
        <v>19045.71</v>
      </c>
      <c r="P89" s="90">
        <v>1042.18</v>
      </c>
      <c r="Q89" s="90">
        <v>14416.14</v>
      </c>
      <c r="R89" s="90">
        <v>385.61</v>
      </c>
      <c r="S89" s="90">
        <v>72.62</v>
      </c>
      <c r="T89" s="95">
        <v>248134589.8</v>
      </c>
    </row>
    <row r="90" spans="2:20" ht="12">
      <c r="B90" s="74" t="s">
        <v>25</v>
      </c>
      <c r="C90" s="93">
        <v>7307.14</v>
      </c>
      <c r="D90" s="93">
        <v>8479.76</v>
      </c>
      <c r="E90" s="93">
        <v>20082.25</v>
      </c>
      <c r="F90" s="93">
        <v>465.45</v>
      </c>
      <c r="G90" s="93">
        <v>1739.43</v>
      </c>
      <c r="H90" s="93">
        <v>4291.38</v>
      </c>
      <c r="I90" s="93">
        <v>828.52</v>
      </c>
      <c r="J90" s="93">
        <v>48987.91</v>
      </c>
      <c r="K90" s="94">
        <v>49461.4</v>
      </c>
      <c r="L90" s="93">
        <v>1636836.07</v>
      </c>
      <c r="M90" s="93">
        <v>60769.87</v>
      </c>
      <c r="N90" s="93">
        <v>238152.34</v>
      </c>
      <c r="O90" s="93">
        <v>77992.42</v>
      </c>
      <c r="P90" s="93">
        <v>35079.19</v>
      </c>
      <c r="Q90" s="93">
        <v>128241.01</v>
      </c>
      <c r="R90" s="93">
        <v>24773.08</v>
      </c>
      <c r="S90" s="93">
        <v>31578.75</v>
      </c>
      <c r="T90" s="93">
        <v>426138667.94</v>
      </c>
    </row>
    <row r="91" spans="2:20" ht="12">
      <c r="B91" s="69"/>
      <c r="C91" s="69"/>
      <c r="D91" s="69"/>
      <c r="E91" s="69"/>
      <c r="F91" s="69"/>
      <c r="G91" s="69"/>
      <c r="H91" s="69"/>
      <c r="I91" s="69"/>
      <c r="J91" s="69"/>
      <c r="K91" s="69"/>
      <c r="L91" s="69"/>
      <c r="M91" s="69"/>
      <c r="N91" s="69"/>
      <c r="O91" s="69"/>
      <c r="P91" s="69"/>
      <c r="Q91" s="69"/>
      <c r="R91" s="69"/>
      <c r="S91" s="69"/>
      <c r="T91" s="69"/>
    </row>
    <row r="92" spans="2:20" ht="12">
      <c r="B92" s="70" t="s">
        <v>174</v>
      </c>
      <c r="C92" s="69"/>
      <c r="D92" s="69"/>
      <c r="E92" s="69"/>
      <c r="F92" s="69"/>
      <c r="G92" s="69"/>
      <c r="H92" s="69"/>
      <c r="I92" s="69"/>
      <c r="J92" s="69"/>
      <c r="K92" s="69"/>
      <c r="L92" s="69"/>
      <c r="M92" s="69"/>
      <c r="N92" s="69"/>
      <c r="O92" s="69"/>
      <c r="P92" s="69"/>
      <c r="Q92" s="69"/>
      <c r="R92" s="69"/>
      <c r="S92" s="69"/>
      <c r="T92" s="69"/>
    </row>
    <row r="93" spans="2:20" ht="12">
      <c r="B93" s="70" t="s">
        <v>36</v>
      </c>
      <c r="C93" s="68" t="s">
        <v>40</v>
      </c>
      <c r="D93" s="69"/>
      <c r="E93" s="69"/>
      <c r="F93" s="69"/>
      <c r="G93" s="69"/>
      <c r="H93" s="69"/>
      <c r="I93" s="69"/>
      <c r="J93" s="69"/>
      <c r="K93" s="69"/>
      <c r="L93" s="69"/>
      <c r="M93" s="69"/>
      <c r="N93" s="69"/>
      <c r="O93" s="69"/>
      <c r="P93" s="69"/>
      <c r="Q93" s="69"/>
      <c r="R93" s="69"/>
      <c r="S93" s="69"/>
      <c r="T93" s="69"/>
    </row>
    <row r="95" ht="12">
      <c r="B95" s="88" t="s">
        <v>370</v>
      </c>
    </row>
    <row r="97" spans="2:20" ht="12">
      <c r="B97" s="68" t="s">
        <v>371</v>
      </c>
      <c r="C97" s="69"/>
      <c r="D97" s="69"/>
      <c r="E97" s="69"/>
      <c r="F97" s="69"/>
      <c r="G97" s="69"/>
      <c r="H97" s="69"/>
      <c r="I97" s="69"/>
      <c r="J97" s="69"/>
      <c r="K97" s="69"/>
      <c r="L97" s="69"/>
      <c r="M97" s="69"/>
      <c r="N97" s="69"/>
      <c r="O97" s="69"/>
      <c r="P97" s="69"/>
      <c r="Q97" s="69"/>
      <c r="R97" s="69"/>
      <c r="S97" s="69"/>
      <c r="T97" s="69"/>
    </row>
    <row r="98" spans="2:20" ht="12">
      <c r="B98" s="68" t="s">
        <v>157</v>
      </c>
      <c r="C98" s="70" t="s">
        <v>372</v>
      </c>
      <c r="D98" s="69"/>
      <c r="E98" s="69"/>
      <c r="F98" s="69"/>
      <c r="G98" s="69"/>
      <c r="H98" s="69"/>
      <c r="I98" s="69"/>
      <c r="J98" s="69"/>
      <c r="K98" s="69"/>
      <c r="L98" s="69"/>
      <c r="M98" s="69"/>
      <c r="N98" s="69"/>
      <c r="O98" s="69"/>
      <c r="P98" s="69"/>
      <c r="Q98" s="69"/>
      <c r="R98" s="69"/>
      <c r="S98" s="69"/>
      <c r="T98" s="69"/>
    </row>
    <row r="99" spans="2:20" ht="12">
      <c r="B99" s="68" t="s">
        <v>159</v>
      </c>
      <c r="C99" s="68" t="s">
        <v>333</v>
      </c>
      <c r="D99" s="69"/>
      <c r="E99" s="69"/>
      <c r="F99" s="69"/>
      <c r="G99" s="69"/>
      <c r="H99" s="69"/>
      <c r="I99" s="69"/>
      <c r="J99" s="69"/>
      <c r="K99" s="69"/>
      <c r="L99" s="69"/>
      <c r="M99" s="69"/>
      <c r="N99" s="69"/>
      <c r="O99" s="69"/>
      <c r="P99" s="69"/>
      <c r="Q99" s="69"/>
      <c r="R99" s="69"/>
      <c r="S99" s="69"/>
      <c r="T99" s="69"/>
    </row>
    <row r="100" spans="2:20" ht="12">
      <c r="B100" s="69"/>
      <c r="C100" s="69"/>
      <c r="D100" s="69"/>
      <c r="E100" s="69"/>
      <c r="F100" s="69"/>
      <c r="G100" s="69"/>
      <c r="H100" s="69"/>
      <c r="I100" s="69"/>
      <c r="J100" s="69"/>
      <c r="K100" s="69"/>
      <c r="L100" s="69"/>
      <c r="M100" s="69"/>
      <c r="N100" s="69"/>
      <c r="O100" s="69"/>
      <c r="P100" s="69"/>
      <c r="Q100" s="69"/>
      <c r="R100" s="69"/>
      <c r="S100" s="69"/>
      <c r="T100" s="69"/>
    </row>
    <row r="101" spans="2:20" ht="12">
      <c r="B101" s="70" t="s">
        <v>334</v>
      </c>
      <c r="C101" s="69"/>
      <c r="D101" s="68" t="s">
        <v>162</v>
      </c>
      <c r="E101" s="69"/>
      <c r="F101" s="69"/>
      <c r="G101" s="69"/>
      <c r="H101" s="69"/>
      <c r="I101" s="69"/>
      <c r="J101" s="69"/>
      <c r="K101" s="69"/>
      <c r="L101" s="69"/>
      <c r="M101" s="69"/>
      <c r="N101" s="69"/>
      <c r="O101" s="69"/>
      <c r="P101" s="69"/>
      <c r="Q101" s="69"/>
      <c r="R101" s="69"/>
      <c r="S101" s="69"/>
      <c r="T101" s="69"/>
    </row>
    <row r="102" spans="2:20" ht="12">
      <c r="B102" s="70" t="s">
        <v>70</v>
      </c>
      <c r="C102" s="69"/>
      <c r="D102" s="68" t="s">
        <v>335</v>
      </c>
      <c r="E102" s="69"/>
      <c r="F102" s="69"/>
      <c r="G102" s="69"/>
      <c r="H102" s="69"/>
      <c r="I102" s="69"/>
      <c r="J102" s="69"/>
      <c r="K102" s="69"/>
      <c r="L102" s="69"/>
      <c r="M102" s="69"/>
      <c r="N102" s="69"/>
      <c r="O102" s="69"/>
      <c r="P102" s="69"/>
      <c r="Q102" s="69"/>
      <c r="R102" s="69"/>
      <c r="S102" s="69"/>
      <c r="T102" s="69"/>
    </row>
    <row r="103" spans="2:20" ht="12">
      <c r="B103" s="70" t="s">
        <v>71</v>
      </c>
      <c r="C103" s="69"/>
      <c r="D103" s="68" t="s">
        <v>72</v>
      </c>
      <c r="E103" s="69"/>
      <c r="F103" s="69"/>
      <c r="G103" s="69"/>
      <c r="H103" s="69"/>
      <c r="I103" s="69"/>
      <c r="J103" s="69"/>
      <c r="K103" s="69"/>
      <c r="L103" s="69"/>
      <c r="M103" s="69"/>
      <c r="N103" s="69"/>
      <c r="O103" s="69"/>
      <c r="P103" s="69"/>
      <c r="Q103" s="69"/>
      <c r="R103" s="69"/>
      <c r="S103" s="69"/>
      <c r="T103" s="69"/>
    </row>
    <row r="104" spans="2:20" ht="12">
      <c r="B104" s="70" t="s">
        <v>73</v>
      </c>
      <c r="C104" s="69"/>
      <c r="D104" s="68" t="s">
        <v>336</v>
      </c>
      <c r="E104" s="69"/>
      <c r="F104" s="69"/>
      <c r="G104" s="69"/>
      <c r="H104" s="69"/>
      <c r="I104" s="69"/>
      <c r="J104" s="69"/>
      <c r="K104" s="69"/>
      <c r="L104" s="69"/>
      <c r="M104" s="69"/>
      <c r="N104" s="69"/>
      <c r="O104" s="69"/>
      <c r="P104" s="69"/>
      <c r="Q104" s="69"/>
      <c r="R104" s="69"/>
      <c r="S104" s="69"/>
      <c r="T104" s="69"/>
    </row>
    <row r="105" spans="2:20" ht="12">
      <c r="B105" s="69"/>
      <c r="C105" s="69"/>
      <c r="D105" s="69"/>
      <c r="E105" s="69"/>
      <c r="F105" s="69"/>
      <c r="G105" s="69"/>
      <c r="H105" s="69"/>
      <c r="I105" s="69"/>
      <c r="J105" s="69"/>
      <c r="K105" s="69"/>
      <c r="L105" s="69"/>
      <c r="M105" s="69"/>
      <c r="N105" s="69"/>
      <c r="O105" s="69"/>
      <c r="P105" s="69"/>
      <c r="Q105" s="69"/>
      <c r="R105" s="69"/>
      <c r="S105" s="69"/>
      <c r="T105" s="69"/>
    </row>
    <row r="106" spans="2:39" ht="12">
      <c r="B106" s="71" t="s">
        <v>337</v>
      </c>
      <c r="C106" s="133" t="s">
        <v>338</v>
      </c>
      <c r="D106" s="133" t="s">
        <v>339</v>
      </c>
      <c r="E106" s="133" t="s">
        <v>340</v>
      </c>
      <c r="F106" s="133" t="s">
        <v>341</v>
      </c>
      <c r="G106" s="133" t="s">
        <v>342</v>
      </c>
      <c r="H106" s="133" t="s">
        <v>343</v>
      </c>
      <c r="I106" s="133" t="s">
        <v>344</v>
      </c>
      <c r="J106" s="133" t="s">
        <v>345</v>
      </c>
      <c r="K106" s="133" t="s">
        <v>346</v>
      </c>
      <c r="L106" s="133" t="s">
        <v>347</v>
      </c>
      <c r="M106" s="133" t="s">
        <v>348</v>
      </c>
      <c r="N106" s="133" t="s">
        <v>349</v>
      </c>
      <c r="O106" s="133" t="s">
        <v>350</v>
      </c>
      <c r="P106" s="133" t="s">
        <v>351</v>
      </c>
      <c r="Q106" s="133" t="s">
        <v>352</v>
      </c>
      <c r="R106" s="133" t="s">
        <v>353</v>
      </c>
      <c r="S106" s="133" t="s">
        <v>354</v>
      </c>
      <c r="T106" s="133" t="s">
        <v>44</v>
      </c>
      <c r="W106" s="133" t="s">
        <v>338</v>
      </c>
      <c r="X106" s="133" t="s">
        <v>339</v>
      </c>
      <c r="Y106" s="133" t="s">
        <v>340</v>
      </c>
      <c r="Z106" s="133" t="s">
        <v>341</v>
      </c>
      <c r="AA106" s="133" t="s">
        <v>342</v>
      </c>
      <c r="AB106" s="133" t="s">
        <v>343</v>
      </c>
      <c r="AC106" s="133" t="s">
        <v>344</v>
      </c>
      <c r="AD106" s="133" t="s">
        <v>345</v>
      </c>
      <c r="AE106" s="133" t="s">
        <v>346</v>
      </c>
      <c r="AF106" s="133" t="s">
        <v>347</v>
      </c>
      <c r="AG106" s="133" t="s">
        <v>348</v>
      </c>
      <c r="AH106" s="133" t="s">
        <v>349</v>
      </c>
      <c r="AI106" s="133" t="s">
        <v>350</v>
      </c>
      <c r="AJ106" s="133" t="s">
        <v>351</v>
      </c>
      <c r="AK106" s="133" t="s">
        <v>352</v>
      </c>
      <c r="AL106" s="133" t="s">
        <v>353</v>
      </c>
      <c r="AM106" s="133" t="s">
        <v>354</v>
      </c>
    </row>
    <row r="107" spans="2:20" ht="12">
      <c r="B107" s="71" t="s">
        <v>42</v>
      </c>
      <c r="C107" s="132" t="s">
        <v>196</v>
      </c>
      <c r="D107" s="132" t="s">
        <v>196</v>
      </c>
      <c r="E107" s="132" t="s">
        <v>196</v>
      </c>
      <c r="F107" s="132" t="s">
        <v>196</v>
      </c>
      <c r="G107" s="132" t="s">
        <v>196</v>
      </c>
      <c r="H107" s="132" t="s">
        <v>196</v>
      </c>
      <c r="I107" s="132" t="s">
        <v>196</v>
      </c>
      <c r="J107" s="132" t="s">
        <v>196</v>
      </c>
      <c r="K107" s="132" t="s">
        <v>196</v>
      </c>
      <c r="L107" s="132" t="s">
        <v>196</v>
      </c>
      <c r="M107" s="132" t="s">
        <v>196</v>
      </c>
      <c r="N107" s="132" t="s">
        <v>196</v>
      </c>
      <c r="O107" s="132" t="s">
        <v>196</v>
      </c>
      <c r="P107" s="132" t="s">
        <v>196</v>
      </c>
      <c r="Q107" s="132" t="s">
        <v>196</v>
      </c>
      <c r="R107" s="132" t="s">
        <v>196</v>
      </c>
      <c r="S107" s="132" t="s">
        <v>196</v>
      </c>
      <c r="T107" s="132" t="s">
        <v>196</v>
      </c>
    </row>
    <row r="108" spans="2:20" ht="12">
      <c r="B108" s="72" t="s">
        <v>355</v>
      </c>
      <c r="C108" s="73" t="s">
        <v>38</v>
      </c>
      <c r="D108" s="73" t="s">
        <v>38</v>
      </c>
      <c r="E108" s="73" t="s">
        <v>38</v>
      </c>
      <c r="F108" s="73" t="s">
        <v>38</v>
      </c>
      <c r="G108" s="73" t="s">
        <v>38</v>
      </c>
      <c r="H108" s="73" t="s">
        <v>38</v>
      </c>
      <c r="I108" s="73" t="s">
        <v>38</v>
      </c>
      <c r="J108" s="73" t="s">
        <v>38</v>
      </c>
      <c r="K108" s="73" t="s">
        <v>38</v>
      </c>
      <c r="L108" s="73" t="s">
        <v>38</v>
      </c>
      <c r="M108" s="73" t="s">
        <v>38</v>
      </c>
      <c r="N108" s="73" t="s">
        <v>38</v>
      </c>
      <c r="O108" s="73" t="s">
        <v>38</v>
      </c>
      <c r="P108" s="73" t="s">
        <v>38</v>
      </c>
      <c r="Q108" s="73" t="s">
        <v>38</v>
      </c>
      <c r="R108" s="73" t="s">
        <v>38</v>
      </c>
      <c r="S108" s="73" t="s">
        <v>38</v>
      </c>
      <c r="T108" s="73" t="s">
        <v>38</v>
      </c>
    </row>
    <row r="109" spans="2:39" ht="12">
      <c r="B109" s="74" t="s">
        <v>359</v>
      </c>
      <c r="C109" s="76">
        <v>693962129</v>
      </c>
      <c r="D109" s="76">
        <v>846398501</v>
      </c>
      <c r="E109" s="76">
        <v>362090131</v>
      </c>
      <c r="F109" s="76">
        <v>309996193</v>
      </c>
      <c r="G109" s="76">
        <v>89691755</v>
      </c>
      <c r="H109" s="76">
        <v>340153057</v>
      </c>
      <c r="I109" s="76">
        <v>36598883</v>
      </c>
      <c r="J109" s="76">
        <v>1730258451</v>
      </c>
      <c r="K109" s="76">
        <v>325877079</v>
      </c>
      <c r="L109" s="76">
        <v>22417796</v>
      </c>
      <c r="M109" s="76">
        <v>456035784</v>
      </c>
      <c r="N109" s="76">
        <v>935937541</v>
      </c>
      <c r="O109" s="76">
        <v>396659286</v>
      </c>
      <c r="P109" s="76">
        <v>246031044</v>
      </c>
      <c r="Q109" s="76">
        <v>1197348675</v>
      </c>
      <c r="R109" s="76">
        <v>410796495</v>
      </c>
      <c r="S109" s="76">
        <v>1259497491</v>
      </c>
      <c r="T109" s="76">
        <v>2572130601394</v>
      </c>
      <c r="W109" s="141">
        <f>+(C109/('Extra-Eu trade'!$C$8*1000))*100</f>
        <v>7.411452516757755</v>
      </c>
      <c r="X109" s="141">
        <f>+(D109/('Extra-Eu trade'!$C$8*1000))*100</f>
        <v>9.039459126474092</v>
      </c>
      <c r="Y109" s="141">
        <f>+(E109/('Extra-Eu trade'!$C$8*1000))*100</f>
        <v>3.867089716495315</v>
      </c>
      <c r="Z109" s="141">
        <f>+(F109/('Extra-Eu trade'!$C$8*1000))*100</f>
        <v>3.3107311894755758</v>
      </c>
      <c r="AA109" s="141">
        <f>+(G109/('Extra-Eu trade'!$C$8*1000))*100</f>
        <v>0.9578997981994634</v>
      </c>
      <c r="AB109" s="141">
        <f>+(H109/('Extra-Eu trade'!$C$8*1000))*100</f>
        <v>3.6328037583524884</v>
      </c>
      <c r="AC109" s="141">
        <f>+(I109/('Extra-Eu trade'!$C$8*1000))*100</f>
        <v>0.39087274677617545</v>
      </c>
      <c r="AD109" s="141">
        <f>+(J109/('Extra-Eu trade'!$C$8*1000))*100</f>
        <v>18.47900312627193</v>
      </c>
      <c r="AE109" s="141">
        <f>+(K109/('Extra-Eu trade'!$C$8*1000))*100</f>
        <v>3.480337609760569</v>
      </c>
      <c r="AF109" s="141">
        <f>+(L109/('Extra-Eu trade'!$C$8*1000))*100</f>
        <v>0.23942002544689572</v>
      </c>
      <c r="AG109" s="141">
        <f>+(M109/('Extra-Eu trade'!$C$8*1000))*100</f>
        <v>4.870420759024439</v>
      </c>
      <c r="AH109" s="141">
        <f>+(N109/('Extra-Eu trade'!$C$8*1000))*100</f>
        <v>9.995727942342103</v>
      </c>
      <c r="AI109" s="141">
        <f>+(O109/('Extra-Eu trade'!$C$8*1000))*100</f>
        <v>4.236285152557704</v>
      </c>
      <c r="AJ109" s="141">
        <f>+(P109/('Extra-Eu trade'!$C$8*1000))*100</f>
        <v>2.6275892070391897</v>
      </c>
      <c r="AK109" s="141">
        <f>+(Q109/('Extra-Eu trade'!$C$8*1000))*100</f>
        <v>12.787575113865202</v>
      </c>
      <c r="AL109" s="141">
        <f>+(R109/('Extra-Eu trade'!$C$8*1000))*100</f>
        <v>4.387269260831688</v>
      </c>
      <c r="AM109" s="141">
        <f>+(S109/('Extra-Eu trade'!$C$8*1000))*100</f>
        <v>13.451318824808705</v>
      </c>
    </row>
    <row r="110" spans="2:20" ht="12">
      <c r="B110" s="74" t="s">
        <v>356</v>
      </c>
      <c r="C110" s="76">
        <v>34714268</v>
      </c>
      <c r="D110" s="76">
        <v>10409608</v>
      </c>
      <c r="E110" s="76">
        <v>1301918</v>
      </c>
      <c r="F110" s="76">
        <v>3956527</v>
      </c>
      <c r="G110" s="76">
        <v>4113330</v>
      </c>
      <c r="H110" s="76">
        <v>312988</v>
      </c>
      <c r="I110" s="76">
        <v>5552858</v>
      </c>
      <c r="J110" s="76">
        <v>25364862</v>
      </c>
      <c r="K110" s="76">
        <v>4364056</v>
      </c>
      <c r="L110" s="76">
        <v>290343</v>
      </c>
      <c r="M110" s="76">
        <v>27195709</v>
      </c>
      <c r="N110" s="76">
        <v>2391005</v>
      </c>
      <c r="O110" s="76">
        <v>1239836</v>
      </c>
      <c r="P110" s="76">
        <v>1363085</v>
      </c>
      <c r="Q110" s="76">
        <v>64862946</v>
      </c>
      <c r="R110" s="76">
        <v>2026768</v>
      </c>
      <c r="S110" s="76">
        <v>68304492</v>
      </c>
      <c r="T110" s="76">
        <v>192599763367</v>
      </c>
    </row>
    <row r="111" spans="2:20" ht="12">
      <c r="B111" s="74" t="s">
        <v>1</v>
      </c>
      <c r="C111" s="75">
        <v>385982</v>
      </c>
      <c r="D111" s="75">
        <v>33945</v>
      </c>
      <c r="E111" s="75">
        <v>153513</v>
      </c>
      <c r="F111" s="75">
        <v>8917</v>
      </c>
      <c r="G111" s="75">
        <v>799</v>
      </c>
      <c r="H111" s="75">
        <v>61238</v>
      </c>
      <c r="I111" s="75">
        <v>40902</v>
      </c>
      <c r="J111" s="75">
        <v>2238356</v>
      </c>
      <c r="K111" s="75">
        <v>1488620</v>
      </c>
      <c r="L111" s="75">
        <v>2613</v>
      </c>
      <c r="M111" s="75">
        <v>193373</v>
      </c>
      <c r="N111" s="75">
        <v>1121258</v>
      </c>
      <c r="O111" s="75">
        <v>66306</v>
      </c>
      <c r="P111" s="75">
        <v>376646</v>
      </c>
      <c r="Q111" s="75">
        <v>39246</v>
      </c>
      <c r="R111" s="75">
        <v>1125874</v>
      </c>
      <c r="S111" s="75">
        <v>483056</v>
      </c>
      <c r="T111" s="75">
        <v>16532492939</v>
      </c>
    </row>
    <row r="112" spans="2:20" ht="12">
      <c r="B112" s="74" t="s">
        <v>2</v>
      </c>
      <c r="C112" s="75" t="s">
        <v>36</v>
      </c>
      <c r="D112" s="75">
        <v>21044</v>
      </c>
      <c r="E112" s="75">
        <v>19272</v>
      </c>
      <c r="F112" s="75" t="s">
        <v>36</v>
      </c>
      <c r="G112" s="75">
        <v>7903</v>
      </c>
      <c r="H112" s="75" t="s">
        <v>36</v>
      </c>
      <c r="I112" s="75">
        <v>14</v>
      </c>
      <c r="J112" s="75">
        <v>30118</v>
      </c>
      <c r="K112" s="75">
        <v>270485</v>
      </c>
      <c r="L112" s="75">
        <v>94</v>
      </c>
      <c r="M112" s="75">
        <v>78652</v>
      </c>
      <c r="N112" s="75">
        <v>40</v>
      </c>
      <c r="O112" s="75">
        <v>118801</v>
      </c>
      <c r="P112" s="75" t="s">
        <v>36</v>
      </c>
      <c r="Q112" s="75" t="s">
        <v>36</v>
      </c>
      <c r="R112" s="75">
        <v>16515</v>
      </c>
      <c r="S112" s="75">
        <v>29</v>
      </c>
      <c r="T112" s="75">
        <v>42416149297</v>
      </c>
    </row>
    <row r="113" spans="2:20" ht="12">
      <c r="B113" s="74" t="s">
        <v>3</v>
      </c>
      <c r="C113" s="75">
        <v>1216529</v>
      </c>
      <c r="D113" s="75">
        <v>2383347</v>
      </c>
      <c r="E113" s="75">
        <v>2457918</v>
      </c>
      <c r="F113" s="75">
        <v>3109032</v>
      </c>
      <c r="G113" s="75">
        <v>3949156</v>
      </c>
      <c r="H113" s="75">
        <v>545773</v>
      </c>
      <c r="I113" s="75">
        <v>866862</v>
      </c>
      <c r="J113" s="75">
        <v>4462798</v>
      </c>
      <c r="K113" s="75">
        <v>1667885</v>
      </c>
      <c r="L113" s="75">
        <v>592988</v>
      </c>
      <c r="M113" s="75">
        <v>4656224</v>
      </c>
      <c r="N113" s="75">
        <v>2547096</v>
      </c>
      <c r="O113" s="75">
        <v>2555330</v>
      </c>
      <c r="P113" s="75">
        <v>1206936</v>
      </c>
      <c r="Q113" s="75">
        <v>3356530</v>
      </c>
      <c r="R113" s="75">
        <v>505236</v>
      </c>
      <c r="S113" s="75">
        <v>1658620</v>
      </c>
      <c r="T113" s="75">
        <v>55745168965</v>
      </c>
    </row>
    <row r="114" spans="2:20" ht="12">
      <c r="B114" s="74" t="s">
        <v>357</v>
      </c>
      <c r="C114" s="76">
        <v>1014550</v>
      </c>
      <c r="D114" s="76">
        <v>5880202</v>
      </c>
      <c r="E114" s="76">
        <v>2029356</v>
      </c>
      <c r="F114" s="76">
        <v>3398078</v>
      </c>
      <c r="G114" s="76">
        <v>1872490</v>
      </c>
      <c r="H114" s="76">
        <v>720279</v>
      </c>
      <c r="I114" s="76">
        <v>727635</v>
      </c>
      <c r="J114" s="76">
        <v>23255485</v>
      </c>
      <c r="K114" s="76">
        <v>58536979</v>
      </c>
      <c r="L114" s="76">
        <v>1159059</v>
      </c>
      <c r="M114" s="76">
        <v>16614924</v>
      </c>
      <c r="N114" s="76">
        <v>3269509</v>
      </c>
      <c r="O114" s="76">
        <v>3251703</v>
      </c>
      <c r="P114" s="76">
        <v>1053039</v>
      </c>
      <c r="Q114" s="76">
        <v>4660478</v>
      </c>
      <c r="R114" s="76">
        <v>3119826</v>
      </c>
      <c r="S114" s="76">
        <v>8379558</v>
      </c>
      <c r="T114" s="76">
        <v>714372707520</v>
      </c>
    </row>
    <row r="115" spans="2:20" ht="12">
      <c r="B115" s="74" t="s">
        <v>4</v>
      </c>
      <c r="C115" s="76">
        <v>7017</v>
      </c>
      <c r="D115" s="76">
        <v>9130</v>
      </c>
      <c r="E115" s="76">
        <v>5375</v>
      </c>
      <c r="F115" s="76">
        <v>2805</v>
      </c>
      <c r="G115" s="76">
        <v>7609</v>
      </c>
      <c r="H115" s="76">
        <v>5185</v>
      </c>
      <c r="I115" s="76">
        <v>63</v>
      </c>
      <c r="J115" s="76">
        <v>44182</v>
      </c>
      <c r="K115" s="76">
        <v>16407</v>
      </c>
      <c r="L115" s="76">
        <v>3369</v>
      </c>
      <c r="M115" s="76">
        <v>1994</v>
      </c>
      <c r="N115" s="76">
        <v>9053</v>
      </c>
      <c r="O115" s="76">
        <v>6966</v>
      </c>
      <c r="P115" s="76">
        <v>7128</v>
      </c>
      <c r="Q115" s="76">
        <v>7930</v>
      </c>
      <c r="R115" s="76">
        <v>3569</v>
      </c>
      <c r="S115" s="76">
        <v>3969</v>
      </c>
      <c r="T115" s="76">
        <v>6442727841</v>
      </c>
    </row>
    <row r="116" spans="2:20" ht="12">
      <c r="B116" s="74" t="s">
        <v>361</v>
      </c>
      <c r="C116" s="76">
        <v>1219010</v>
      </c>
      <c r="D116" s="76">
        <v>2872460</v>
      </c>
      <c r="E116" s="76">
        <v>1168685</v>
      </c>
      <c r="F116" s="76">
        <v>9960351</v>
      </c>
      <c r="G116" s="76">
        <v>1728310</v>
      </c>
      <c r="H116" s="76">
        <v>474029</v>
      </c>
      <c r="I116" s="76">
        <v>199015</v>
      </c>
      <c r="J116" s="76">
        <v>109424538</v>
      </c>
      <c r="K116" s="76">
        <v>471358</v>
      </c>
      <c r="L116" s="76">
        <v>8202103</v>
      </c>
      <c r="M116" s="76">
        <v>1183458</v>
      </c>
      <c r="N116" s="76">
        <v>2245586</v>
      </c>
      <c r="O116" s="76">
        <v>2665378</v>
      </c>
      <c r="P116" s="76">
        <v>596099</v>
      </c>
      <c r="Q116" s="76">
        <v>3832441</v>
      </c>
      <c r="R116" s="76">
        <v>321941</v>
      </c>
      <c r="S116" s="76">
        <v>3861690</v>
      </c>
      <c r="T116" s="76">
        <v>123122778110</v>
      </c>
    </row>
    <row r="117" spans="2:20" ht="12">
      <c r="B117" s="74" t="s">
        <v>6</v>
      </c>
      <c r="C117" s="75">
        <v>2120328</v>
      </c>
      <c r="D117" s="75">
        <v>270037</v>
      </c>
      <c r="E117" s="75">
        <v>346654</v>
      </c>
      <c r="F117" s="75">
        <v>375038</v>
      </c>
      <c r="G117" s="75">
        <v>199644</v>
      </c>
      <c r="H117" s="75">
        <v>6034003</v>
      </c>
      <c r="I117" s="75">
        <v>20145</v>
      </c>
      <c r="J117" s="75">
        <v>13564042</v>
      </c>
      <c r="K117" s="75">
        <v>15817694</v>
      </c>
      <c r="L117" s="75">
        <v>261717</v>
      </c>
      <c r="M117" s="75">
        <v>8083478</v>
      </c>
      <c r="N117" s="75">
        <v>43053678</v>
      </c>
      <c r="O117" s="75">
        <v>31960288</v>
      </c>
      <c r="P117" s="75">
        <v>10261845</v>
      </c>
      <c r="Q117" s="75">
        <v>24895332</v>
      </c>
      <c r="R117" s="75">
        <v>20082910</v>
      </c>
      <c r="S117" s="75">
        <v>104445614</v>
      </c>
      <c r="T117" s="75">
        <v>24591150456</v>
      </c>
    </row>
    <row r="118" spans="2:20" ht="12">
      <c r="B118" s="74" t="s">
        <v>358</v>
      </c>
      <c r="C118" s="75">
        <v>172451700</v>
      </c>
      <c r="D118" s="75">
        <v>229555039</v>
      </c>
      <c r="E118" s="75">
        <v>228264958</v>
      </c>
      <c r="F118" s="75">
        <v>185701336</v>
      </c>
      <c r="G118" s="75">
        <v>13652829</v>
      </c>
      <c r="H118" s="75">
        <v>173889294</v>
      </c>
      <c r="I118" s="75">
        <v>3000656</v>
      </c>
      <c r="J118" s="75">
        <v>497857575</v>
      </c>
      <c r="K118" s="75">
        <v>111474345</v>
      </c>
      <c r="L118" s="75">
        <v>3631930</v>
      </c>
      <c r="M118" s="75">
        <v>44316269</v>
      </c>
      <c r="N118" s="75">
        <v>593622022</v>
      </c>
      <c r="O118" s="75">
        <v>166174708</v>
      </c>
      <c r="P118" s="75">
        <v>124378926</v>
      </c>
      <c r="Q118" s="75">
        <v>110951078</v>
      </c>
      <c r="R118" s="75">
        <v>226329742</v>
      </c>
      <c r="S118" s="75">
        <v>428556620</v>
      </c>
      <c r="T118" s="75">
        <v>144821462853</v>
      </c>
    </row>
    <row r="119" spans="2:20" ht="12">
      <c r="B119" s="74" t="s">
        <v>360</v>
      </c>
      <c r="C119" s="76">
        <v>34383919</v>
      </c>
      <c r="D119" s="76">
        <v>28028472</v>
      </c>
      <c r="E119" s="76">
        <v>25159213</v>
      </c>
      <c r="F119" s="76">
        <v>23073450</v>
      </c>
      <c r="G119" s="76">
        <v>5405913</v>
      </c>
      <c r="H119" s="76">
        <v>16271475</v>
      </c>
      <c r="I119" s="76">
        <v>4593088</v>
      </c>
      <c r="J119" s="76">
        <v>140962096</v>
      </c>
      <c r="K119" s="76">
        <v>24765157</v>
      </c>
      <c r="L119" s="76">
        <v>1069624</v>
      </c>
      <c r="M119" s="76">
        <v>41828853</v>
      </c>
      <c r="N119" s="76">
        <v>87798243</v>
      </c>
      <c r="O119" s="76">
        <v>12675643</v>
      </c>
      <c r="P119" s="76">
        <v>39197096</v>
      </c>
      <c r="Q119" s="76">
        <v>195607376</v>
      </c>
      <c r="R119" s="76">
        <v>46662430</v>
      </c>
      <c r="S119" s="76">
        <v>63724409</v>
      </c>
      <c r="T119" s="76">
        <v>259756251548</v>
      </c>
    </row>
    <row r="120" spans="2:20" ht="12">
      <c r="B120" s="74" t="s">
        <v>9</v>
      </c>
      <c r="C120" s="76">
        <v>1533145</v>
      </c>
      <c r="D120" s="76">
        <v>271631</v>
      </c>
      <c r="E120" s="76">
        <v>252182</v>
      </c>
      <c r="F120" s="76">
        <v>119691</v>
      </c>
      <c r="G120" s="76">
        <v>92108</v>
      </c>
      <c r="H120" s="76">
        <v>873825</v>
      </c>
      <c r="I120" s="76">
        <v>4498</v>
      </c>
      <c r="J120" s="76">
        <v>3999895</v>
      </c>
      <c r="K120" s="76">
        <v>644890</v>
      </c>
      <c r="L120" s="76">
        <v>82855</v>
      </c>
      <c r="M120" s="76">
        <v>737295</v>
      </c>
      <c r="N120" s="76">
        <v>8770052</v>
      </c>
      <c r="O120" s="76">
        <v>443852</v>
      </c>
      <c r="P120" s="76">
        <v>77920</v>
      </c>
      <c r="Q120" s="76">
        <v>5337657</v>
      </c>
      <c r="R120" s="76">
        <v>327820</v>
      </c>
      <c r="S120" s="76">
        <v>825733</v>
      </c>
      <c r="T120" s="76">
        <v>7692374543</v>
      </c>
    </row>
    <row r="121" spans="2:20" ht="12">
      <c r="B121" s="74" t="s">
        <v>362</v>
      </c>
      <c r="C121" s="75">
        <v>40289783</v>
      </c>
      <c r="D121" s="75">
        <v>6693030</v>
      </c>
      <c r="E121" s="75">
        <v>23101734</v>
      </c>
      <c r="F121" s="75">
        <v>16210924</v>
      </c>
      <c r="G121" s="75">
        <v>5956204</v>
      </c>
      <c r="H121" s="75">
        <v>546874</v>
      </c>
      <c r="I121" s="75">
        <v>1469476</v>
      </c>
      <c r="J121" s="75">
        <v>170693752</v>
      </c>
      <c r="K121" s="75">
        <v>68257100</v>
      </c>
      <c r="L121" s="75">
        <v>73119</v>
      </c>
      <c r="M121" s="75">
        <v>6662359</v>
      </c>
      <c r="N121" s="75">
        <v>48789690</v>
      </c>
      <c r="O121" s="75">
        <v>97475572</v>
      </c>
      <c r="P121" s="75">
        <v>23822164</v>
      </c>
      <c r="Q121" s="75">
        <v>404191232</v>
      </c>
      <c r="R121" s="75">
        <v>70091281</v>
      </c>
      <c r="S121" s="75">
        <v>211536102</v>
      </c>
      <c r="T121" s="75">
        <v>295717082613</v>
      </c>
    </row>
    <row r="122" spans="2:20" ht="12">
      <c r="B122" s="74" t="s">
        <v>11</v>
      </c>
      <c r="C122" s="76" t="s">
        <v>36</v>
      </c>
      <c r="D122" s="76" t="s">
        <v>36</v>
      </c>
      <c r="E122" s="76" t="s">
        <v>36</v>
      </c>
      <c r="F122" s="76" t="s">
        <v>36</v>
      </c>
      <c r="G122" s="76" t="s">
        <v>36</v>
      </c>
      <c r="H122" s="76" t="s">
        <v>36</v>
      </c>
      <c r="I122" s="76">
        <v>2144</v>
      </c>
      <c r="J122" s="76">
        <v>902575</v>
      </c>
      <c r="K122" s="76">
        <v>1952</v>
      </c>
      <c r="L122" s="76" t="s">
        <v>36</v>
      </c>
      <c r="M122" s="76">
        <v>893</v>
      </c>
      <c r="N122" s="76">
        <v>3831916</v>
      </c>
      <c r="O122" s="76">
        <v>59600</v>
      </c>
      <c r="P122" s="76">
        <v>4740</v>
      </c>
      <c r="Q122" s="76" t="s">
        <v>36</v>
      </c>
      <c r="R122" s="76" t="s">
        <v>36</v>
      </c>
      <c r="S122" s="76" t="s">
        <v>36</v>
      </c>
      <c r="T122" s="76">
        <v>3049309919</v>
      </c>
    </row>
    <row r="123" spans="2:20" ht="12">
      <c r="B123" s="74" t="s">
        <v>12</v>
      </c>
      <c r="C123" s="76" t="s">
        <v>36</v>
      </c>
      <c r="D123" s="76">
        <v>97703</v>
      </c>
      <c r="E123" s="76" t="s">
        <v>36</v>
      </c>
      <c r="F123" s="76" t="s">
        <v>36</v>
      </c>
      <c r="G123" s="76">
        <v>106731</v>
      </c>
      <c r="H123" s="76" t="s">
        <v>36</v>
      </c>
      <c r="I123" s="76">
        <v>3580201</v>
      </c>
      <c r="J123" s="76">
        <v>2469</v>
      </c>
      <c r="K123" s="76">
        <v>177231</v>
      </c>
      <c r="L123" s="76" t="s">
        <v>36</v>
      </c>
      <c r="M123" s="76">
        <v>39555</v>
      </c>
      <c r="N123" s="76">
        <v>63744</v>
      </c>
      <c r="O123" s="76">
        <v>16691</v>
      </c>
      <c r="P123" s="76" t="s">
        <v>36</v>
      </c>
      <c r="Q123" s="76">
        <v>4326</v>
      </c>
      <c r="R123" s="76">
        <v>8298</v>
      </c>
      <c r="S123" s="76">
        <v>1963968</v>
      </c>
      <c r="T123" s="76">
        <v>7913951672</v>
      </c>
    </row>
    <row r="124" spans="2:20" ht="12">
      <c r="B124" s="74" t="s">
        <v>13</v>
      </c>
      <c r="C124" s="76">
        <v>1394451</v>
      </c>
      <c r="D124" s="76">
        <v>944014</v>
      </c>
      <c r="E124" s="76">
        <v>116896</v>
      </c>
      <c r="F124" s="76">
        <v>427493</v>
      </c>
      <c r="G124" s="76">
        <v>259833</v>
      </c>
      <c r="H124" s="76">
        <v>40066</v>
      </c>
      <c r="I124" s="76">
        <v>820</v>
      </c>
      <c r="J124" s="76">
        <v>5806317</v>
      </c>
      <c r="K124" s="76">
        <v>2096427</v>
      </c>
      <c r="L124" s="76">
        <v>69039</v>
      </c>
      <c r="M124" s="76">
        <v>9503904</v>
      </c>
      <c r="N124" s="76">
        <v>16572224</v>
      </c>
      <c r="O124" s="76">
        <v>2725125</v>
      </c>
      <c r="P124" s="76">
        <v>316627</v>
      </c>
      <c r="Q124" s="76">
        <v>6231816</v>
      </c>
      <c r="R124" s="76">
        <v>3373666</v>
      </c>
      <c r="S124" s="76">
        <v>13926797</v>
      </c>
      <c r="T124" s="76">
        <v>16736266295</v>
      </c>
    </row>
    <row r="125" spans="2:20" ht="12">
      <c r="B125" s="74" t="s">
        <v>15</v>
      </c>
      <c r="C125" s="75">
        <v>209</v>
      </c>
      <c r="D125" s="75">
        <v>3932</v>
      </c>
      <c r="E125" s="75">
        <v>11380</v>
      </c>
      <c r="F125" s="75">
        <v>906</v>
      </c>
      <c r="G125" s="75">
        <v>3262</v>
      </c>
      <c r="H125" s="75" t="s">
        <v>36</v>
      </c>
      <c r="I125" s="75">
        <v>5435</v>
      </c>
      <c r="J125" s="75">
        <v>132291</v>
      </c>
      <c r="K125" s="75">
        <v>19616</v>
      </c>
      <c r="L125" s="75">
        <v>611</v>
      </c>
      <c r="M125" s="75">
        <v>72378</v>
      </c>
      <c r="N125" s="75">
        <v>598</v>
      </c>
      <c r="O125" s="75">
        <v>44</v>
      </c>
      <c r="P125" s="75">
        <v>3517</v>
      </c>
      <c r="Q125" s="75">
        <v>1516</v>
      </c>
      <c r="R125" s="75">
        <v>86</v>
      </c>
      <c r="S125" s="75">
        <v>85697</v>
      </c>
      <c r="T125" s="75">
        <v>3177581680</v>
      </c>
    </row>
    <row r="126" spans="2:20" ht="12">
      <c r="B126" s="74" t="s">
        <v>16</v>
      </c>
      <c r="C126" s="75">
        <v>4787</v>
      </c>
      <c r="D126" s="75">
        <v>59329</v>
      </c>
      <c r="E126" s="75">
        <v>331840</v>
      </c>
      <c r="F126" s="75">
        <v>13459</v>
      </c>
      <c r="G126" s="75">
        <v>831965</v>
      </c>
      <c r="H126" s="75">
        <v>104549</v>
      </c>
      <c r="I126" s="75">
        <v>65273</v>
      </c>
      <c r="J126" s="75">
        <v>4197537</v>
      </c>
      <c r="K126" s="75">
        <v>1077683</v>
      </c>
      <c r="L126" s="75">
        <v>2</v>
      </c>
      <c r="M126" s="75">
        <v>99464</v>
      </c>
      <c r="N126" s="75">
        <v>456157</v>
      </c>
      <c r="O126" s="75">
        <v>118165</v>
      </c>
      <c r="P126" s="75">
        <v>31498</v>
      </c>
      <c r="Q126" s="75">
        <v>1138771</v>
      </c>
      <c r="R126" s="75">
        <v>157190</v>
      </c>
      <c r="S126" s="75">
        <v>203028</v>
      </c>
      <c r="T126" s="75">
        <v>31141868271</v>
      </c>
    </row>
    <row r="127" spans="2:20" ht="12">
      <c r="B127" s="74" t="s">
        <v>17</v>
      </c>
      <c r="C127" s="75">
        <v>2251</v>
      </c>
      <c r="D127" s="75">
        <v>662</v>
      </c>
      <c r="E127" s="75">
        <v>2849</v>
      </c>
      <c r="F127" s="75">
        <v>6628</v>
      </c>
      <c r="G127" s="75" t="s">
        <v>36</v>
      </c>
      <c r="H127" s="75">
        <v>1076</v>
      </c>
      <c r="I127" s="75" t="s">
        <v>36</v>
      </c>
      <c r="J127" s="75">
        <v>15287</v>
      </c>
      <c r="K127" s="75">
        <v>41</v>
      </c>
      <c r="L127" s="75" t="s">
        <v>36</v>
      </c>
      <c r="M127" s="75">
        <v>9080</v>
      </c>
      <c r="N127" s="75">
        <v>6723</v>
      </c>
      <c r="O127" s="75">
        <v>977</v>
      </c>
      <c r="P127" s="75">
        <v>6993</v>
      </c>
      <c r="Q127" s="75">
        <v>941</v>
      </c>
      <c r="R127" s="75">
        <v>58</v>
      </c>
      <c r="S127" s="75">
        <v>11978</v>
      </c>
      <c r="T127" s="75">
        <v>1619257021</v>
      </c>
    </row>
    <row r="128" spans="2:20" ht="12">
      <c r="B128" s="74" t="s">
        <v>14</v>
      </c>
      <c r="C128" s="76">
        <v>359258645</v>
      </c>
      <c r="D128" s="76">
        <v>509927697</v>
      </c>
      <c r="E128" s="76">
        <v>51080209</v>
      </c>
      <c r="F128" s="76">
        <v>51237961</v>
      </c>
      <c r="G128" s="76">
        <v>33427463</v>
      </c>
      <c r="H128" s="76">
        <v>124016954</v>
      </c>
      <c r="I128" s="76">
        <v>15601949</v>
      </c>
      <c r="J128" s="76">
        <v>546294003</v>
      </c>
      <c r="K128" s="76">
        <v>22193357</v>
      </c>
      <c r="L128" s="76">
        <v>4220500</v>
      </c>
      <c r="M128" s="76">
        <v>269713770</v>
      </c>
      <c r="N128" s="76">
        <v>81849821</v>
      </c>
      <c r="O128" s="76">
        <v>63659082</v>
      </c>
      <c r="P128" s="76">
        <v>37479194</v>
      </c>
      <c r="Q128" s="76">
        <v>108840936</v>
      </c>
      <c r="R128" s="76">
        <v>18455287</v>
      </c>
      <c r="S128" s="76">
        <v>274911158</v>
      </c>
      <c r="T128" s="76">
        <v>263591821915</v>
      </c>
    </row>
    <row r="129" spans="2:20" ht="12">
      <c r="B129" s="74" t="s">
        <v>18</v>
      </c>
      <c r="C129" s="75">
        <v>386104</v>
      </c>
      <c r="D129" s="75">
        <v>512909</v>
      </c>
      <c r="E129" s="75">
        <v>314583</v>
      </c>
      <c r="F129" s="75">
        <v>107794</v>
      </c>
      <c r="G129" s="75">
        <v>562931</v>
      </c>
      <c r="H129" s="75">
        <v>1829115</v>
      </c>
      <c r="I129" s="75">
        <v>38481</v>
      </c>
      <c r="J129" s="75">
        <v>5232314</v>
      </c>
      <c r="K129" s="75">
        <v>1227084</v>
      </c>
      <c r="L129" s="75">
        <v>661105</v>
      </c>
      <c r="M129" s="75">
        <v>870414</v>
      </c>
      <c r="N129" s="75">
        <v>425389</v>
      </c>
      <c r="O129" s="75">
        <v>356839</v>
      </c>
      <c r="P129" s="75">
        <v>26654</v>
      </c>
      <c r="Q129" s="75">
        <v>6411920</v>
      </c>
      <c r="R129" s="75">
        <v>32195</v>
      </c>
      <c r="S129" s="75">
        <v>941091</v>
      </c>
      <c r="T129" s="75">
        <v>61138102869</v>
      </c>
    </row>
    <row r="130" spans="2:20" ht="12">
      <c r="B130" s="74" t="s">
        <v>19</v>
      </c>
      <c r="C130" s="75">
        <v>38874110</v>
      </c>
      <c r="D130" s="75">
        <v>45741446</v>
      </c>
      <c r="E130" s="75">
        <v>14844283</v>
      </c>
      <c r="F130" s="75">
        <v>8084650</v>
      </c>
      <c r="G130" s="75">
        <v>14932201</v>
      </c>
      <c r="H130" s="75">
        <v>5808700</v>
      </c>
      <c r="I130" s="75">
        <v>463270</v>
      </c>
      <c r="J130" s="75">
        <v>149298763</v>
      </c>
      <c r="K130" s="75">
        <v>901731</v>
      </c>
      <c r="L130" s="75">
        <v>727992</v>
      </c>
      <c r="M130" s="75">
        <v>17325298</v>
      </c>
      <c r="N130" s="75">
        <v>26731682</v>
      </c>
      <c r="O130" s="75">
        <v>3135570</v>
      </c>
      <c r="P130" s="75">
        <v>918446</v>
      </c>
      <c r="Q130" s="75">
        <v>178861616</v>
      </c>
      <c r="R130" s="75">
        <v>12990505</v>
      </c>
      <c r="S130" s="75">
        <v>58156411</v>
      </c>
      <c r="T130" s="75">
        <v>83907103433</v>
      </c>
    </row>
    <row r="131" spans="2:20" ht="12">
      <c r="B131" s="74" t="s">
        <v>20</v>
      </c>
      <c r="C131" s="76">
        <v>2194074</v>
      </c>
      <c r="D131" s="76">
        <v>710516</v>
      </c>
      <c r="E131" s="76">
        <v>8321260</v>
      </c>
      <c r="F131" s="76">
        <v>760436</v>
      </c>
      <c r="G131" s="76">
        <v>1698742</v>
      </c>
      <c r="H131" s="76">
        <v>8292</v>
      </c>
      <c r="I131" s="76">
        <v>86822</v>
      </c>
      <c r="J131" s="76">
        <v>12027186</v>
      </c>
      <c r="K131" s="76">
        <v>5093507</v>
      </c>
      <c r="L131" s="76">
        <v>41775</v>
      </c>
      <c r="M131" s="76">
        <v>1729432</v>
      </c>
      <c r="N131" s="76">
        <v>4959246</v>
      </c>
      <c r="O131" s="76">
        <v>1399502</v>
      </c>
      <c r="P131" s="76">
        <v>1254386</v>
      </c>
      <c r="Q131" s="76">
        <v>73369332</v>
      </c>
      <c r="R131" s="76">
        <v>3243835</v>
      </c>
      <c r="S131" s="76">
        <v>6752884</v>
      </c>
      <c r="T131" s="76">
        <v>23111744407</v>
      </c>
    </row>
    <row r="132" spans="2:20" ht="12">
      <c r="B132" s="74" t="s">
        <v>21</v>
      </c>
      <c r="C132" s="75">
        <v>1042421</v>
      </c>
      <c r="D132" s="75">
        <v>548310</v>
      </c>
      <c r="E132" s="75">
        <v>1153676</v>
      </c>
      <c r="F132" s="75">
        <v>153630</v>
      </c>
      <c r="G132" s="75">
        <v>251466</v>
      </c>
      <c r="H132" s="75">
        <v>7831091</v>
      </c>
      <c r="I132" s="75">
        <v>152602</v>
      </c>
      <c r="J132" s="75">
        <v>2366165</v>
      </c>
      <c r="K132" s="75">
        <v>3372666</v>
      </c>
      <c r="L132" s="75">
        <v>625964</v>
      </c>
      <c r="M132" s="75">
        <v>38076</v>
      </c>
      <c r="N132" s="75">
        <v>437614</v>
      </c>
      <c r="O132" s="75">
        <v>315270</v>
      </c>
      <c r="P132" s="75">
        <v>3139775</v>
      </c>
      <c r="Q132" s="75">
        <v>69882</v>
      </c>
      <c r="R132" s="75">
        <v>189523</v>
      </c>
      <c r="S132" s="75">
        <v>6394305</v>
      </c>
      <c r="T132" s="75">
        <v>25519171427</v>
      </c>
    </row>
    <row r="133" spans="2:20" ht="12">
      <c r="B133" s="74" t="s">
        <v>22</v>
      </c>
      <c r="C133" s="75">
        <v>1300034</v>
      </c>
      <c r="D133" s="75">
        <v>1286985</v>
      </c>
      <c r="E133" s="75">
        <v>1562715</v>
      </c>
      <c r="F133" s="75">
        <v>3070678</v>
      </c>
      <c r="G133" s="75">
        <v>512325</v>
      </c>
      <c r="H133" s="75">
        <v>704444</v>
      </c>
      <c r="I133" s="75">
        <v>62728</v>
      </c>
      <c r="J133" s="75">
        <v>7200812</v>
      </c>
      <c r="K133" s="75">
        <v>461371</v>
      </c>
      <c r="L133" s="75">
        <v>106643</v>
      </c>
      <c r="M133" s="75">
        <v>3165185</v>
      </c>
      <c r="N133" s="75">
        <v>6461786</v>
      </c>
      <c r="O133" s="75">
        <v>2750621</v>
      </c>
      <c r="P133" s="75">
        <v>415226</v>
      </c>
      <c r="Q133" s="75">
        <v>4530429</v>
      </c>
      <c r="R133" s="75">
        <v>1683522</v>
      </c>
      <c r="S133" s="75">
        <v>1624375</v>
      </c>
      <c r="T133" s="75">
        <v>24638580575</v>
      </c>
    </row>
    <row r="134" spans="2:20" ht="12">
      <c r="B134" s="74" t="s">
        <v>23</v>
      </c>
      <c r="C134" s="76">
        <v>87074</v>
      </c>
      <c r="D134" s="76">
        <v>2801</v>
      </c>
      <c r="E134" s="76">
        <v>7358</v>
      </c>
      <c r="F134" s="76" t="s">
        <v>36</v>
      </c>
      <c r="G134" s="76">
        <v>386</v>
      </c>
      <c r="H134" s="76">
        <v>5758</v>
      </c>
      <c r="I134" s="76" t="s">
        <v>36</v>
      </c>
      <c r="J134" s="76">
        <v>2997307</v>
      </c>
      <c r="K134" s="76">
        <v>709673</v>
      </c>
      <c r="L134" s="76">
        <v>393707</v>
      </c>
      <c r="M134" s="76">
        <v>1628455</v>
      </c>
      <c r="N134" s="76">
        <v>362079</v>
      </c>
      <c r="O134" s="76">
        <v>1757</v>
      </c>
      <c r="P134" s="76">
        <v>42238</v>
      </c>
      <c r="Q134" s="76">
        <v>7353</v>
      </c>
      <c r="R134" s="76">
        <v>9115</v>
      </c>
      <c r="S134" s="76">
        <v>2848</v>
      </c>
      <c r="T134" s="76">
        <v>20554129466</v>
      </c>
    </row>
    <row r="135" spans="2:20" ht="12">
      <c r="B135" s="74" t="s">
        <v>24</v>
      </c>
      <c r="C135" s="75">
        <v>98</v>
      </c>
      <c r="D135" s="75">
        <v>19</v>
      </c>
      <c r="E135" s="75">
        <v>24</v>
      </c>
      <c r="F135" s="75">
        <v>16</v>
      </c>
      <c r="G135" s="75">
        <v>10</v>
      </c>
      <c r="H135" s="75">
        <v>113</v>
      </c>
      <c r="I135" s="75" t="s">
        <v>36</v>
      </c>
      <c r="J135" s="75">
        <v>13084</v>
      </c>
      <c r="K135" s="75">
        <v>17375</v>
      </c>
      <c r="L135" s="75">
        <v>44</v>
      </c>
      <c r="M135" s="75">
        <v>1491</v>
      </c>
      <c r="N135" s="75">
        <v>104</v>
      </c>
      <c r="O135" s="75">
        <v>130316</v>
      </c>
      <c r="P135" s="75">
        <v>31</v>
      </c>
      <c r="Q135" s="75">
        <v>7</v>
      </c>
      <c r="R135" s="75">
        <v>1070</v>
      </c>
      <c r="S135" s="75">
        <v>160731</v>
      </c>
      <c r="T135" s="75">
        <v>35791264548</v>
      </c>
    </row>
    <row r="136" spans="2:20" ht="12">
      <c r="B136" s="74" t="s">
        <v>25</v>
      </c>
      <c r="C136" s="76">
        <v>81640</v>
      </c>
      <c r="D136" s="76">
        <v>134233</v>
      </c>
      <c r="E136" s="76">
        <v>82280</v>
      </c>
      <c r="F136" s="76">
        <v>216393</v>
      </c>
      <c r="G136" s="76">
        <v>118145</v>
      </c>
      <c r="H136" s="76">
        <v>67936</v>
      </c>
      <c r="I136" s="76">
        <v>63946</v>
      </c>
      <c r="J136" s="76">
        <v>1874642</v>
      </c>
      <c r="K136" s="76">
        <v>752389</v>
      </c>
      <c r="L136" s="76">
        <v>200600</v>
      </c>
      <c r="M136" s="76">
        <v>285801</v>
      </c>
      <c r="N136" s="76">
        <v>161226</v>
      </c>
      <c r="O136" s="76">
        <v>3355344</v>
      </c>
      <c r="P136" s="76">
        <v>50835</v>
      </c>
      <c r="Q136" s="76">
        <v>137584</v>
      </c>
      <c r="R136" s="76">
        <v>38233</v>
      </c>
      <c r="S136" s="76">
        <v>2582328</v>
      </c>
      <c r="T136" s="76">
        <v>86430337844</v>
      </c>
    </row>
    <row r="137" spans="2:20" ht="12">
      <c r="B137" s="69"/>
      <c r="C137" s="69"/>
      <c r="D137" s="69"/>
      <c r="E137" s="69"/>
      <c r="F137" s="69"/>
      <c r="G137" s="69"/>
      <c r="H137" s="69"/>
      <c r="I137" s="69"/>
      <c r="J137" s="69"/>
      <c r="K137" s="69"/>
      <c r="L137" s="69"/>
      <c r="M137" s="69"/>
      <c r="N137" s="69"/>
      <c r="O137" s="69"/>
      <c r="P137" s="69"/>
      <c r="Q137" s="69"/>
      <c r="R137" s="69"/>
      <c r="S137" s="69"/>
      <c r="T137" s="69"/>
    </row>
    <row r="138" spans="2:20" ht="12">
      <c r="B138" s="70" t="s">
        <v>174</v>
      </c>
      <c r="C138" s="69"/>
      <c r="D138" s="69"/>
      <c r="E138" s="69"/>
      <c r="F138" s="69"/>
      <c r="G138" s="69"/>
      <c r="H138" s="69"/>
      <c r="I138" s="69"/>
      <c r="J138" s="69"/>
      <c r="K138" s="69"/>
      <c r="L138" s="69"/>
      <c r="M138" s="69"/>
      <c r="N138" s="69"/>
      <c r="O138" s="69"/>
      <c r="P138" s="69"/>
      <c r="Q138" s="69"/>
      <c r="R138" s="69"/>
      <c r="S138" s="69"/>
      <c r="T138" s="69"/>
    </row>
    <row r="139" spans="2:20" ht="12">
      <c r="B139" s="70" t="s">
        <v>36</v>
      </c>
      <c r="C139" s="68" t="s">
        <v>40</v>
      </c>
      <c r="D139" s="69"/>
      <c r="E139" s="69"/>
      <c r="F139" s="69"/>
      <c r="G139" s="69"/>
      <c r="H139" s="69"/>
      <c r="I139" s="69"/>
      <c r="J139" s="69"/>
      <c r="K139" s="69"/>
      <c r="L139" s="69"/>
      <c r="M139" s="69"/>
      <c r="N139" s="69"/>
      <c r="O139" s="69"/>
      <c r="P139" s="69"/>
      <c r="Q139" s="69"/>
      <c r="R139" s="69"/>
      <c r="S139" s="69"/>
      <c r="T139" s="69"/>
    </row>
    <row r="141" ht="12">
      <c r="B141" s="88" t="s">
        <v>373</v>
      </c>
    </row>
    <row r="143" spans="2:20" ht="12">
      <c r="B143" s="68" t="s">
        <v>374</v>
      </c>
      <c r="C143" s="69"/>
      <c r="D143" s="69"/>
      <c r="E143" s="69"/>
      <c r="F143" s="69"/>
      <c r="G143" s="69"/>
      <c r="H143" s="69"/>
      <c r="I143" s="69"/>
      <c r="J143" s="69"/>
      <c r="K143" s="69"/>
      <c r="L143" s="69"/>
      <c r="M143" s="69"/>
      <c r="N143" s="69"/>
      <c r="O143" s="69"/>
      <c r="P143" s="69"/>
      <c r="Q143" s="69"/>
      <c r="R143" s="69"/>
      <c r="S143" s="69"/>
      <c r="T143" s="69"/>
    </row>
    <row r="144" spans="2:20" ht="12">
      <c r="B144" s="68" t="s">
        <v>157</v>
      </c>
      <c r="C144" s="70" t="s">
        <v>375</v>
      </c>
      <c r="D144" s="69"/>
      <c r="E144" s="69"/>
      <c r="F144" s="69"/>
      <c r="G144" s="69"/>
      <c r="H144" s="69"/>
      <c r="I144" s="69"/>
      <c r="J144" s="69"/>
      <c r="K144" s="69"/>
      <c r="L144" s="69"/>
      <c r="M144" s="69"/>
      <c r="N144" s="69"/>
      <c r="O144" s="69"/>
      <c r="P144" s="69"/>
      <c r="Q144" s="69"/>
      <c r="R144" s="69"/>
      <c r="S144" s="69"/>
      <c r="T144" s="69"/>
    </row>
    <row r="145" spans="2:20" ht="12">
      <c r="B145" s="68" t="s">
        <v>159</v>
      </c>
      <c r="C145" s="68" t="s">
        <v>333</v>
      </c>
      <c r="D145" s="69"/>
      <c r="E145" s="69"/>
      <c r="F145" s="69"/>
      <c r="G145" s="69"/>
      <c r="H145" s="69"/>
      <c r="I145" s="69"/>
      <c r="J145" s="69"/>
      <c r="K145" s="69"/>
      <c r="L145" s="69"/>
      <c r="M145" s="69"/>
      <c r="N145" s="69"/>
      <c r="O145" s="69"/>
      <c r="P145" s="69"/>
      <c r="Q145" s="69"/>
      <c r="R145" s="69"/>
      <c r="S145" s="69"/>
      <c r="T145" s="69"/>
    </row>
    <row r="146" spans="2:20" ht="12">
      <c r="B146" s="69"/>
      <c r="C146" s="69"/>
      <c r="D146" s="69"/>
      <c r="E146" s="69"/>
      <c r="F146" s="69"/>
      <c r="G146" s="69"/>
      <c r="H146" s="69"/>
      <c r="I146" s="69"/>
      <c r="J146" s="69"/>
      <c r="K146" s="69"/>
      <c r="L146" s="69"/>
      <c r="M146" s="69"/>
      <c r="N146" s="69"/>
      <c r="O146" s="69"/>
      <c r="P146" s="69"/>
      <c r="Q146" s="69"/>
      <c r="R146" s="69"/>
      <c r="S146" s="69"/>
      <c r="T146" s="69"/>
    </row>
    <row r="147" spans="2:20" ht="12">
      <c r="B147" s="70" t="s">
        <v>334</v>
      </c>
      <c r="C147" s="69"/>
      <c r="D147" s="68" t="s">
        <v>162</v>
      </c>
      <c r="E147" s="69"/>
      <c r="F147" s="69"/>
      <c r="G147" s="69"/>
      <c r="H147" s="69"/>
      <c r="I147" s="69"/>
      <c r="J147" s="69"/>
      <c r="K147" s="69"/>
      <c r="L147" s="69"/>
      <c r="M147" s="69"/>
      <c r="N147" s="69"/>
      <c r="O147" s="69"/>
      <c r="P147" s="69"/>
      <c r="Q147" s="69"/>
      <c r="R147" s="69"/>
      <c r="S147" s="69"/>
      <c r="T147" s="69"/>
    </row>
    <row r="148" spans="2:20" ht="12">
      <c r="B148" s="70" t="s">
        <v>70</v>
      </c>
      <c r="C148" s="69"/>
      <c r="D148" s="68" t="s">
        <v>335</v>
      </c>
      <c r="E148" s="69"/>
      <c r="F148" s="69"/>
      <c r="G148" s="69"/>
      <c r="H148" s="69"/>
      <c r="I148" s="69"/>
      <c r="J148" s="69"/>
      <c r="K148" s="69"/>
      <c r="L148" s="69"/>
      <c r="M148" s="69"/>
      <c r="N148" s="69"/>
      <c r="O148" s="69"/>
      <c r="P148" s="69"/>
      <c r="Q148" s="69"/>
      <c r="R148" s="69"/>
      <c r="S148" s="69"/>
      <c r="T148" s="69"/>
    </row>
    <row r="149" spans="2:20" ht="12">
      <c r="B149" s="70" t="s">
        <v>71</v>
      </c>
      <c r="C149" s="69"/>
      <c r="D149" s="68" t="s">
        <v>72</v>
      </c>
      <c r="E149" s="69"/>
      <c r="F149" s="69"/>
      <c r="G149" s="69"/>
      <c r="H149" s="69"/>
      <c r="I149" s="69"/>
      <c r="J149" s="69"/>
      <c r="K149" s="69"/>
      <c r="L149" s="69"/>
      <c r="M149" s="69"/>
      <c r="N149" s="69"/>
      <c r="O149" s="69"/>
      <c r="P149" s="69"/>
      <c r="Q149" s="69"/>
      <c r="R149" s="69"/>
      <c r="S149" s="69"/>
      <c r="T149" s="69"/>
    </row>
    <row r="150" spans="2:20" ht="12">
      <c r="B150" s="70" t="s">
        <v>73</v>
      </c>
      <c r="C150" s="69"/>
      <c r="D150" s="68" t="s">
        <v>368</v>
      </c>
      <c r="E150" s="69"/>
      <c r="F150" s="69"/>
      <c r="G150" s="69"/>
      <c r="H150" s="69"/>
      <c r="I150" s="69"/>
      <c r="J150" s="69"/>
      <c r="K150" s="69"/>
      <c r="L150" s="69"/>
      <c r="M150" s="69"/>
      <c r="N150" s="69"/>
      <c r="O150" s="69"/>
      <c r="P150" s="69"/>
      <c r="Q150" s="69"/>
      <c r="R150" s="69"/>
      <c r="S150" s="69"/>
      <c r="T150" s="69"/>
    </row>
    <row r="151" spans="2:20" ht="12">
      <c r="B151" s="69"/>
      <c r="C151" s="69"/>
      <c r="D151" s="69"/>
      <c r="E151" s="69"/>
      <c r="F151" s="69"/>
      <c r="G151" s="69"/>
      <c r="H151" s="69"/>
      <c r="I151" s="69"/>
      <c r="J151" s="69"/>
      <c r="K151" s="69"/>
      <c r="L151" s="69"/>
      <c r="M151" s="69"/>
      <c r="N151" s="69"/>
      <c r="O151" s="69"/>
      <c r="P151" s="69"/>
      <c r="Q151" s="69"/>
      <c r="R151" s="69"/>
      <c r="S151" s="69"/>
      <c r="T151" s="69"/>
    </row>
    <row r="152" spans="2:20" ht="12">
      <c r="B152" s="71" t="s">
        <v>337</v>
      </c>
      <c r="C152" s="133" t="s">
        <v>338</v>
      </c>
      <c r="D152" s="133" t="s">
        <v>339</v>
      </c>
      <c r="E152" s="133" t="s">
        <v>340</v>
      </c>
      <c r="F152" s="133" t="s">
        <v>341</v>
      </c>
      <c r="G152" s="133" t="s">
        <v>342</v>
      </c>
      <c r="H152" s="133" t="s">
        <v>343</v>
      </c>
      <c r="I152" s="133" t="s">
        <v>344</v>
      </c>
      <c r="J152" s="133" t="s">
        <v>345</v>
      </c>
      <c r="K152" s="133" t="s">
        <v>346</v>
      </c>
      <c r="L152" s="133" t="s">
        <v>347</v>
      </c>
      <c r="M152" s="133" t="s">
        <v>348</v>
      </c>
      <c r="N152" s="133" t="s">
        <v>349</v>
      </c>
      <c r="O152" s="133" t="s">
        <v>350</v>
      </c>
      <c r="P152" s="133" t="s">
        <v>351</v>
      </c>
      <c r="Q152" s="133" t="s">
        <v>352</v>
      </c>
      <c r="R152" s="133" t="s">
        <v>353</v>
      </c>
      <c r="S152" s="133" t="s">
        <v>354</v>
      </c>
      <c r="T152" s="133" t="s">
        <v>44</v>
      </c>
    </row>
    <row r="153" spans="2:20" ht="12">
      <c r="B153" s="71" t="s">
        <v>42</v>
      </c>
      <c r="C153" s="132" t="s">
        <v>196</v>
      </c>
      <c r="D153" s="132" t="s">
        <v>196</v>
      </c>
      <c r="E153" s="132" t="s">
        <v>196</v>
      </c>
      <c r="F153" s="132" t="s">
        <v>196</v>
      </c>
      <c r="G153" s="132" t="s">
        <v>196</v>
      </c>
      <c r="H153" s="132" t="s">
        <v>196</v>
      </c>
      <c r="I153" s="132" t="s">
        <v>196</v>
      </c>
      <c r="J153" s="132" t="s">
        <v>196</v>
      </c>
      <c r="K153" s="132" t="s">
        <v>196</v>
      </c>
      <c r="L153" s="132" t="s">
        <v>196</v>
      </c>
      <c r="M153" s="132" t="s">
        <v>196</v>
      </c>
      <c r="N153" s="132" t="s">
        <v>196</v>
      </c>
      <c r="O153" s="132" t="s">
        <v>196</v>
      </c>
      <c r="P153" s="132" t="s">
        <v>196</v>
      </c>
      <c r="Q153" s="132" t="s">
        <v>196</v>
      </c>
      <c r="R153" s="132" t="s">
        <v>196</v>
      </c>
      <c r="S153" s="132" t="s">
        <v>196</v>
      </c>
      <c r="T153" s="132" t="s">
        <v>196</v>
      </c>
    </row>
    <row r="154" spans="2:20" ht="12">
      <c r="B154" s="72" t="s">
        <v>355</v>
      </c>
      <c r="C154" s="73" t="s">
        <v>38</v>
      </c>
      <c r="D154" s="73" t="s">
        <v>38</v>
      </c>
      <c r="E154" s="73" t="s">
        <v>38</v>
      </c>
      <c r="F154" s="73" t="s">
        <v>38</v>
      </c>
      <c r="G154" s="73" t="s">
        <v>38</v>
      </c>
      <c r="H154" s="73" t="s">
        <v>38</v>
      </c>
      <c r="I154" s="73" t="s">
        <v>38</v>
      </c>
      <c r="J154" s="73" t="s">
        <v>38</v>
      </c>
      <c r="K154" s="73" t="s">
        <v>38</v>
      </c>
      <c r="L154" s="73" t="s">
        <v>38</v>
      </c>
      <c r="M154" s="73" t="s">
        <v>38</v>
      </c>
      <c r="N154" s="73" t="s">
        <v>38</v>
      </c>
      <c r="O154" s="73" t="s">
        <v>38</v>
      </c>
      <c r="P154" s="73" t="s">
        <v>38</v>
      </c>
      <c r="Q154" s="73" t="s">
        <v>38</v>
      </c>
      <c r="R154" s="73" t="s">
        <v>38</v>
      </c>
      <c r="S154" s="73" t="s">
        <v>38</v>
      </c>
      <c r="T154" s="73" t="s">
        <v>38</v>
      </c>
    </row>
    <row r="155" spans="2:20" ht="12">
      <c r="B155" s="74" t="s">
        <v>359</v>
      </c>
      <c r="C155" s="93">
        <v>3582607.48</v>
      </c>
      <c r="D155" s="93">
        <v>15152593.65</v>
      </c>
      <c r="E155" s="93">
        <v>2809047.22</v>
      </c>
      <c r="F155" s="94">
        <v>2169474.2</v>
      </c>
      <c r="G155" s="93">
        <v>1450917.16</v>
      </c>
      <c r="H155" s="93">
        <v>2448092.44</v>
      </c>
      <c r="I155" s="93">
        <v>172545.43</v>
      </c>
      <c r="J155" s="93">
        <v>8006621.07</v>
      </c>
      <c r="K155" s="93">
        <v>493076.15</v>
      </c>
      <c r="L155" s="93">
        <v>200035.29</v>
      </c>
      <c r="M155" s="93">
        <v>1958933.85</v>
      </c>
      <c r="N155" s="93">
        <v>8833782.02</v>
      </c>
      <c r="O155" s="93">
        <v>1772023.64</v>
      </c>
      <c r="P155" s="93">
        <v>2738537.57</v>
      </c>
      <c r="Q155" s="93">
        <v>14583269.87</v>
      </c>
      <c r="R155" s="93">
        <v>2406405.51</v>
      </c>
      <c r="S155" s="93">
        <v>4426264.09</v>
      </c>
      <c r="T155" s="93">
        <v>6930504835.65</v>
      </c>
    </row>
    <row r="156" spans="2:20" ht="12">
      <c r="B156" s="74" t="s">
        <v>356</v>
      </c>
      <c r="C156" s="93">
        <v>231252.28</v>
      </c>
      <c r="D156" s="93">
        <v>191935.56</v>
      </c>
      <c r="E156" s="93">
        <v>14051.43</v>
      </c>
      <c r="F156" s="93">
        <v>18416.63</v>
      </c>
      <c r="G156" s="93">
        <v>91756.91</v>
      </c>
      <c r="H156" s="93">
        <v>2107.35</v>
      </c>
      <c r="I156" s="93">
        <v>17614.02</v>
      </c>
      <c r="J156" s="94">
        <v>120276.5</v>
      </c>
      <c r="K156" s="93">
        <v>4474.75</v>
      </c>
      <c r="L156" s="93">
        <v>2569.76</v>
      </c>
      <c r="M156" s="93">
        <v>116458.22</v>
      </c>
      <c r="N156" s="93">
        <v>10552.08</v>
      </c>
      <c r="O156" s="93">
        <v>4393.47</v>
      </c>
      <c r="P156" s="93">
        <v>10917.87</v>
      </c>
      <c r="Q156" s="93">
        <v>721820.61</v>
      </c>
      <c r="R156" s="93">
        <v>4701.91</v>
      </c>
      <c r="S156" s="93">
        <v>124576.53</v>
      </c>
      <c r="T156" s="93">
        <v>633238936.76</v>
      </c>
    </row>
    <row r="157" spans="2:20" ht="12">
      <c r="B157" s="74" t="s">
        <v>1</v>
      </c>
      <c r="C157" s="90">
        <v>2190.08</v>
      </c>
      <c r="D157" s="90">
        <v>217.36</v>
      </c>
      <c r="E157" s="90">
        <v>2782.98</v>
      </c>
      <c r="F157" s="90">
        <v>59.45</v>
      </c>
      <c r="G157" s="90">
        <v>10.18</v>
      </c>
      <c r="H157" s="90">
        <v>442.02</v>
      </c>
      <c r="I157" s="90">
        <v>403.42</v>
      </c>
      <c r="J157" s="90">
        <v>2744.66</v>
      </c>
      <c r="K157" s="95">
        <v>3529.8</v>
      </c>
      <c r="L157" s="90">
        <v>1.97</v>
      </c>
      <c r="M157" s="90">
        <v>803.87</v>
      </c>
      <c r="N157" s="90">
        <v>9845.26</v>
      </c>
      <c r="O157" s="90">
        <v>366.13</v>
      </c>
      <c r="P157" s="90">
        <v>20567.11</v>
      </c>
      <c r="Q157" s="90">
        <v>521.44</v>
      </c>
      <c r="R157" s="90">
        <v>6939.92</v>
      </c>
      <c r="S157" s="90">
        <v>1587.13</v>
      </c>
      <c r="T157" s="90">
        <v>151084658.88</v>
      </c>
    </row>
    <row r="158" spans="2:20" ht="12">
      <c r="B158" s="74" t="s">
        <v>2</v>
      </c>
      <c r="C158" s="75" t="s">
        <v>36</v>
      </c>
      <c r="D158" s="90">
        <v>677.75</v>
      </c>
      <c r="E158" s="95">
        <v>462</v>
      </c>
      <c r="F158" s="75" t="s">
        <v>36</v>
      </c>
      <c r="G158" s="95">
        <v>230</v>
      </c>
      <c r="H158" s="75" t="s">
        <v>36</v>
      </c>
      <c r="I158" s="90">
        <v>0.25</v>
      </c>
      <c r="J158" s="90">
        <v>97.65</v>
      </c>
      <c r="K158" s="90">
        <v>422.99</v>
      </c>
      <c r="L158" s="90">
        <v>0.03</v>
      </c>
      <c r="M158" s="90">
        <v>335.69</v>
      </c>
      <c r="N158" s="90">
        <v>0.09</v>
      </c>
      <c r="O158" s="90">
        <v>608.95</v>
      </c>
      <c r="P158" s="75" t="s">
        <v>36</v>
      </c>
      <c r="Q158" s="75" t="s">
        <v>36</v>
      </c>
      <c r="R158" s="90">
        <v>271.03</v>
      </c>
      <c r="S158" s="90">
        <v>0.02</v>
      </c>
      <c r="T158" s="95">
        <v>59457080.5</v>
      </c>
    </row>
    <row r="159" spans="2:20" ht="12">
      <c r="B159" s="74" t="s">
        <v>3</v>
      </c>
      <c r="C159" s="90">
        <v>4228.57</v>
      </c>
      <c r="D159" s="90">
        <v>28665.53</v>
      </c>
      <c r="E159" s="90">
        <v>13571.83</v>
      </c>
      <c r="F159" s="90">
        <v>11897.45</v>
      </c>
      <c r="G159" s="90">
        <v>24985.08</v>
      </c>
      <c r="H159" s="90">
        <v>1820.18</v>
      </c>
      <c r="I159" s="90">
        <v>14023.54</v>
      </c>
      <c r="J159" s="90">
        <v>16920.41</v>
      </c>
      <c r="K159" s="90">
        <v>2000.61</v>
      </c>
      <c r="L159" s="90">
        <v>3659.15</v>
      </c>
      <c r="M159" s="90">
        <v>13426.96</v>
      </c>
      <c r="N159" s="90">
        <v>16916.24</v>
      </c>
      <c r="O159" s="90">
        <v>7115.26</v>
      </c>
      <c r="P159" s="90">
        <v>9027.58</v>
      </c>
      <c r="Q159" s="90">
        <v>23891.01</v>
      </c>
      <c r="R159" s="90">
        <v>2253.25</v>
      </c>
      <c r="S159" s="90">
        <v>5463.58</v>
      </c>
      <c r="T159" s="90">
        <v>111892881.58</v>
      </c>
    </row>
    <row r="160" spans="2:20" ht="12">
      <c r="B160" s="74" t="s">
        <v>357</v>
      </c>
      <c r="C160" s="93">
        <v>2944.29</v>
      </c>
      <c r="D160" s="93">
        <v>54689.89</v>
      </c>
      <c r="E160" s="93">
        <v>23969.93</v>
      </c>
      <c r="F160" s="93">
        <v>25546.84</v>
      </c>
      <c r="G160" s="93">
        <v>16365.79</v>
      </c>
      <c r="H160" s="93">
        <v>9614.32</v>
      </c>
      <c r="I160" s="94">
        <v>3378.7</v>
      </c>
      <c r="J160" s="93">
        <v>76948.29</v>
      </c>
      <c r="K160" s="93">
        <v>61378.51</v>
      </c>
      <c r="L160" s="93">
        <v>1819.57</v>
      </c>
      <c r="M160" s="93">
        <v>40650.68</v>
      </c>
      <c r="N160" s="93">
        <v>17901.84</v>
      </c>
      <c r="O160" s="93">
        <v>13726.95</v>
      </c>
      <c r="P160" s="93">
        <v>7971.97</v>
      </c>
      <c r="Q160" s="93">
        <v>37324.45</v>
      </c>
      <c r="R160" s="93">
        <v>22342.58</v>
      </c>
      <c r="S160" s="93">
        <v>17074.55</v>
      </c>
      <c r="T160" s="94">
        <v>930597047.1</v>
      </c>
    </row>
    <row r="161" spans="2:20" ht="12">
      <c r="B161" s="74" t="s">
        <v>4</v>
      </c>
      <c r="C161" s="93">
        <v>26.34</v>
      </c>
      <c r="D161" s="93">
        <v>70.67</v>
      </c>
      <c r="E161" s="93">
        <v>47.59</v>
      </c>
      <c r="F161" s="93">
        <v>6.59</v>
      </c>
      <c r="G161" s="93">
        <v>75.51</v>
      </c>
      <c r="H161" s="93">
        <v>17.46</v>
      </c>
      <c r="I161" s="93">
        <v>0.06</v>
      </c>
      <c r="J161" s="93">
        <v>65.59</v>
      </c>
      <c r="K161" s="93">
        <v>12.07</v>
      </c>
      <c r="L161" s="93">
        <v>17.23</v>
      </c>
      <c r="M161" s="93">
        <v>9.17</v>
      </c>
      <c r="N161" s="93">
        <v>49.02</v>
      </c>
      <c r="O161" s="93">
        <v>16.91</v>
      </c>
      <c r="P161" s="93">
        <v>31.58</v>
      </c>
      <c r="Q161" s="93">
        <v>51.01</v>
      </c>
      <c r="R161" s="93">
        <v>7.88</v>
      </c>
      <c r="S161" s="93">
        <v>9.37</v>
      </c>
      <c r="T161" s="93">
        <v>48762203.51</v>
      </c>
    </row>
    <row r="162" spans="2:20" ht="12">
      <c r="B162" s="74" t="s">
        <v>361</v>
      </c>
      <c r="C162" s="93">
        <v>4355.71</v>
      </c>
      <c r="D162" s="93">
        <v>28015.19</v>
      </c>
      <c r="E162" s="93">
        <v>6314.95</v>
      </c>
      <c r="F162" s="93">
        <v>91976.93</v>
      </c>
      <c r="G162" s="93">
        <v>16341.05</v>
      </c>
      <c r="H162" s="93">
        <v>2451.31</v>
      </c>
      <c r="I162" s="93">
        <v>794.67</v>
      </c>
      <c r="J162" s="94">
        <v>447057</v>
      </c>
      <c r="K162" s="93">
        <v>515.51</v>
      </c>
      <c r="L162" s="93">
        <v>83279.04</v>
      </c>
      <c r="M162" s="93">
        <v>7093.52</v>
      </c>
      <c r="N162" s="93">
        <v>15653.76</v>
      </c>
      <c r="O162" s="93">
        <v>8944.48</v>
      </c>
      <c r="P162" s="93">
        <v>4435.33</v>
      </c>
      <c r="Q162" s="93">
        <v>33035.03</v>
      </c>
      <c r="R162" s="93">
        <v>1030.45</v>
      </c>
      <c r="S162" s="93">
        <v>7138.82</v>
      </c>
      <c r="T162" s="93">
        <v>138813801.91</v>
      </c>
    </row>
    <row r="163" spans="2:20" ht="12">
      <c r="B163" s="74" t="s">
        <v>6</v>
      </c>
      <c r="C163" s="90">
        <v>21412.83</v>
      </c>
      <c r="D163" s="90">
        <v>3864.49</v>
      </c>
      <c r="E163" s="90">
        <v>3529.29</v>
      </c>
      <c r="F163" s="90">
        <v>5093.21</v>
      </c>
      <c r="G163" s="95">
        <v>5284.5</v>
      </c>
      <c r="H163" s="90">
        <v>42980.49</v>
      </c>
      <c r="I163" s="90">
        <v>152.06</v>
      </c>
      <c r="J163" s="90">
        <v>155125.78</v>
      </c>
      <c r="K163" s="90">
        <v>32536.62</v>
      </c>
      <c r="L163" s="90">
        <v>5109.09</v>
      </c>
      <c r="M163" s="90">
        <v>23426.41</v>
      </c>
      <c r="N163" s="90">
        <v>869407.03</v>
      </c>
      <c r="O163" s="90">
        <v>190077.76</v>
      </c>
      <c r="P163" s="90">
        <v>229218.68</v>
      </c>
      <c r="Q163" s="90">
        <v>665049.42</v>
      </c>
      <c r="R163" s="90">
        <v>281952.17</v>
      </c>
      <c r="S163" s="90">
        <v>984886.19</v>
      </c>
      <c r="T163" s="90">
        <v>262216728.75</v>
      </c>
    </row>
    <row r="164" spans="2:20" ht="12">
      <c r="B164" s="74" t="s">
        <v>358</v>
      </c>
      <c r="C164" s="90">
        <v>815071.33</v>
      </c>
      <c r="D164" s="90">
        <v>1954722.06</v>
      </c>
      <c r="E164" s="90">
        <v>1524612.26</v>
      </c>
      <c r="F164" s="90">
        <v>1564020.89</v>
      </c>
      <c r="G164" s="95">
        <v>156743.9</v>
      </c>
      <c r="H164" s="90">
        <v>1235532.97</v>
      </c>
      <c r="I164" s="90">
        <v>8451.68</v>
      </c>
      <c r="J164" s="90">
        <v>3152043.66</v>
      </c>
      <c r="K164" s="90">
        <v>178316.48</v>
      </c>
      <c r="L164" s="90">
        <v>35784.78</v>
      </c>
      <c r="M164" s="90">
        <v>289679.75</v>
      </c>
      <c r="N164" s="90">
        <v>5427025.05</v>
      </c>
      <c r="O164" s="90">
        <v>675324.69</v>
      </c>
      <c r="P164" s="90">
        <v>1478830.79</v>
      </c>
      <c r="Q164" s="95">
        <v>1243976.9</v>
      </c>
      <c r="R164" s="90">
        <v>1189790.05</v>
      </c>
      <c r="S164" s="95">
        <v>1212048</v>
      </c>
      <c r="T164" s="90">
        <v>767336814.95</v>
      </c>
    </row>
    <row r="165" spans="2:20" ht="12">
      <c r="B165" s="74" t="s">
        <v>360</v>
      </c>
      <c r="C165" s="93">
        <v>156709.46</v>
      </c>
      <c r="D165" s="93">
        <v>151874.91</v>
      </c>
      <c r="E165" s="93">
        <v>193833.92</v>
      </c>
      <c r="F165" s="94">
        <v>125649.2</v>
      </c>
      <c r="G165" s="93">
        <v>54583.15</v>
      </c>
      <c r="H165" s="94">
        <v>85522.6</v>
      </c>
      <c r="I165" s="94">
        <v>12950.7</v>
      </c>
      <c r="J165" s="93">
        <v>511483.57</v>
      </c>
      <c r="K165" s="93">
        <v>54344.46</v>
      </c>
      <c r="L165" s="93">
        <v>4769.34</v>
      </c>
      <c r="M165" s="93">
        <v>143343.15</v>
      </c>
      <c r="N165" s="93">
        <v>617614.62</v>
      </c>
      <c r="O165" s="93">
        <v>50783.29</v>
      </c>
      <c r="P165" s="93">
        <v>289182.31</v>
      </c>
      <c r="Q165" s="93">
        <v>1528040.16</v>
      </c>
      <c r="R165" s="93">
        <v>185879.31</v>
      </c>
      <c r="S165" s="93">
        <v>145927.36</v>
      </c>
      <c r="T165" s="93">
        <v>583716328.74</v>
      </c>
    </row>
    <row r="166" spans="2:20" ht="12">
      <c r="B166" s="74" t="s">
        <v>9</v>
      </c>
      <c r="C166" s="93">
        <v>11478.64</v>
      </c>
      <c r="D166" s="93">
        <v>10305.15</v>
      </c>
      <c r="E166" s="93">
        <v>4058.74</v>
      </c>
      <c r="F166" s="93">
        <v>860.62</v>
      </c>
      <c r="G166" s="94">
        <v>1272.2</v>
      </c>
      <c r="H166" s="93">
        <v>6278.43</v>
      </c>
      <c r="I166" s="93">
        <v>57.58</v>
      </c>
      <c r="J166" s="93">
        <v>2994.95</v>
      </c>
      <c r="K166" s="93">
        <v>1314.14</v>
      </c>
      <c r="L166" s="93">
        <v>994.15</v>
      </c>
      <c r="M166" s="93">
        <v>4376.18</v>
      </c>
      <c r="N166" s="94">
        <v>172892</v>
      </c>
      <c r="O166" s="93">
        <v>4565.21</v>
      </c>
      <c r="P166" s="93">
        <v>994.44</v>
      </c>
      <c r="Q166" s="93">
        <v>93120.04</v>
      </c>
      <c r="R166" s="94">
        <v>7091.7</v>
      </c>
      <c r="S166" s="93">
        <v>3323.92</v>
      </c>
      <c r="T166" s="93">
        <v>56333802.17</v>
      </c>
    </row>
    <row r="167" spans="2:20" ht="12">
      <c r="B167" s="74" t="s">
        <v>362</v>
      </c>
      <c r="C167" s="90">
        <v>115446.35</v>
      </c>
      <c r="D167" s="90">
        <v>31710.56</v>
      </c>
      <c r="E167" s="90">
        <v>121030.59</v>
      </c>
      <c r="F167" s="90">
        <v>88865.36</v>
      </c>
      <c r="G167" s="90">
        <v>81845.28</v>
      </c>
      <c r="H167" s="95">
        <v>3496.1</v>
      </c>
      <c r="I167" s="90">
        <v>5681.45</v>
      </c>
      <c r="J167" s="90">
        <v>518610.49</v>
      </c>
      <c r="K167" s="95">
        <v>92867.3</v>
      </c>
      <c r="L167" s="90">
        <v>634.82</v>
      </c>
      <c r="M167" s="90">
        <v>27229.56</v>
      </c>
      <c r="N167" s="90">
        <v>344207.53</v>
      </c>
      <c r="O167" s="90">
        <v>479445.44</v>
      </c>
      <c r="P167" s="90">
        <v>251353.93</v>
      </c>
      <c r="Q167" s="90">
        <v>4172106.24</v>
      </c>
      <c r="R167" s="90">
        <v>445646.52</v>
      </c>
      <c r="S167" s="90">
        <v>989249.49</v>
      </c>
      <c r="T167" s="90">
        <v>587469280.05</v>
      </c>
    </row>
    <row r="168" spans="2:20" ht="12">
      <c r="B168" s="74" t="s">
        <v>11</v>
      </c>
      <c r="C168" s="76" t="s">
        <v>36</v>
      </c>
      <c r="D168" s="76" t="s">
        <v>36</v>
      </c>
      <c r="E168" s="76" t="s">
        <v>36</v>
      </c>
      <c r="F168" s="76" t="s">
        <v>36</v>
      </c>
      <c r="G168" s="76" t="s">
        <v>36</v>
      </c>
      <c r="H168" s="76" t="s">
        <v>36</v>
      </c>
      <c r="I168" s="93">
        <v>9.62</v>
      </c>
      <c r="J168" s="93">
        <v>4538.15</v>
      </c>
      <c r="K168" s="93">
        <v>2.51</v>
      </c>
      <c r="L168" s="76" t="s">
        <v>36</v>
      </c>
      <c r="M168" s="93">
        <v>2.41</v>
      </c>
      <c r="N168" s="93">
        <v>59341.35</v>
      </c>
      <c r="O168" s="94">
        <v>400</v>
      </c>
      <c r="P168" s="93">
        <v>32.58</v>
      </c>
      <c r="Q168" s="76" t="s">
        <v>36</v>
      </c>
      <c r="R168" s="76" t="s">
        <v>36</v>
      </c>
      <c r="S168" s="76" t="s">
        <v>36</v>
      </c>
      <c r="T168" s="93">
        <v>28676446.75</v>
      </c>
    </row>
    <row r="169" spans="2:20" ht="12">
      <c r="B169" s="74" t="s">
        <v>12</v>
      </c>
      <c r="C169" s="76" t="s">
        <v>36</v>
      </c>
      <c r="D169" s="93">
        <v>1583.54</v>
      </c>
      <c r="E169" s="76" t="s">
        <v>36</v>
      </c>
      <c r="F169" s="76" t="s">
        <v>36</v>
      </c>
      <c r="G169" s="94">
        <v>3066.3</v>
      </c>
      <c r="H169" s="76" t="s">
        <v>36</v>
      </c>
      <c r="I169" s="94">
        <v>55117.6</v>
      </c>
      <c r="J169" s="94">
        <v>4.2</v>
      </c>
      <c r="K169" s="93">
        <v>73.08</v>
      </c>
      <c r="L169" s="76" t="s">
        <v>36</v>
      </c>
      <c r="M169" s="93">
        <v>149.08</v>
      </c>
      <c r="N169" s="94">
        <v>768</v>
      </c>
      <c r="O169" s="94">
        <v>162.1</v>
      </c>
      <c r="P169" s="76" t="s">
        <v>36</v>
      </c>
      <c r="Q169" s="94">
        <v>67.2</v>
      </c>
      <c r="R169" s="94">
        <v>5.6</v>
      </c>
      <c r="S169" s="93">
        <v>3556.77</v>
      </c>
      <c r="T169" s="93">
        <v>75259438.77</v>
      </c>
    </row>
    <row r="170" spans="2:20" ht="12">
      <c r="B170" s="74" t="s">
        <v>13</v>
      </c>
      <c r="C170" s="93">
        <v>5352.86</v>
      </c>
      <c r="D170" s="93">
        <v>18722.11</v>
      </c>
      <c r="E170" s="93">
        <v>1993.17</v>
      </c>
      <c r="F170" s="93">
        <v>2711.75</v>
      </c>
      <c r="G170" s="93">
        <v>9016.33</v>
      </c>
      <c r="H170" s="93">
        <v>251.69</v>
      </c>
      <c r="I170" s="94">
        <v>1.5</v>
      </c>
      <c r="J170" s="93">
        <v>20062.97</v>
      </c>
      <c r="K170" s="94">
        <v>3826.3</v>
      </c>
      <c r="L170" s="93">
        <v>825.02</v>
      </c>
      <c r="M170" s="93">
        <v>48184.83</v>
      </c>
      <c r="N170" s="93">
        <v>149626.49</v>
      </c>
      <c r="O170" s="93">
        <v>11415.99</v>
      </c>
      <c r="P170" s="93">
        <v>2352.04</v>
      </c>
      <c r="Q170" s="93">
        <v>98617.73</v>
      </c>
      <c r="R170" s="93">
        <v>17745.15</v>
      </c>
      <c r="S170" s="93">
        <v>58281.61</v>
      </c>
      <c r="T170" s="93">
        <v>98863487.83</v>
      </c>
    </row>
    <row r="171" spans="2:20" ht="12">
      <c r="B171" s="74" t="s">
        <v>15</v>
      </c>
      <c r="C171" s="90">
        <v>0.54</v>
      </c>
      <c r="D171" s="90">
        <v>13.42</v>
      </c>
      <c r="E171" s="90">
        <v>45.28</v>
      </c>
      <c r="F171" s="90">
        <v>1.47</v>
      </c>
      <c r="G171" s="90">
        <v>3.39</v>
      </c>
      <c r="H171" s="75" t="s">
        <v>36</v>
      </c>
      <c r="I171" s="90">
        <v>6.37</v>
      </c>
      <c r="J171" s="90">
        <v>200.95</v>
      </c>
      <c r="K171" s="90">
        <v>12.09</v>
      </c>
      <c r="L171" s="95">
        <v>0.7</v>
      </c>
      <c r="M171" s="90">
        <v>103.14</v>
      </c>
      <c r="N171" s="90">
        <v>1.61</v>
      </c>
      <c r="O171" s="90">
        <v>0.08</v>
      </c>
      <c r="P171" s="90">
        <v>6.16</v>
      </c>
      <c r="Q171" s="90">
        <v>0.92</v>
      </c>
      <c r="R171" s="90">
        <v>0.05</v>
      </c>
      <c r="S171" s="90">
        <v>59.15</v>
      </c>
      <c r="T171" s="90">
        <v>8003226.25</v>
      </c>
    </row>
    <row r="172" spans="2:20" ht="12">
      <c r="B172" s="74" t="s">
        <v>16</v>
      </c>
      <c r="C172" s="90">
        <v>2.89</v>
      </c>
      <c r="D172" s="90">
        <v>546.68</v>
      </c>
      <c r="E172" s="90">
        <v>2609.06</v>
      </c>
      <c r="F172" s="90">
        <v>64.67</v>
      </c>
      <c r="G172" s="90">
        <v>3908.73</v>
      </c>
      <c r="H172" s="90">
        <v>5817.86</v>
      </c>
      <c r="I172" s="90">
        <v>1182.46</v>
      </c>
      <c r="J172" s="90">
        <v>14136.15</v>
      </c>
      <c r="K172" s="90">
        <v>2268.82</v>
      </c>
      <c r="L172" s="90">
        <v>0.04</v>
      </c>
      <c r="M172" s="90">
        <v>254.52</v>
      </c>
      <c r="N172" s="90">
        <v>5760.23</v>
      </c>
      <c r="O172" s="90">
        <v>464.75</v>
      </c>
      <c r="P172" s="90">
        <v>1081.66</v>
      </c>
      <c r="Q172" s="90">
        <v>19666.73</v>
      </c>
      <c r="R172" s="90">
        <v>977.71</v>
      </c>
      <c r="S172" s="90">
        <v>1880.27</v>
      </c>
      <c r="T172" s="90">
        <v>53926217.17</v>
      </c>
    </row>
    <row r="173" spans="2:20" ht="12">
      <c r="B173" s="74" t="s">
        <v>17</v>
      </c>
      <c r="C173" s="90">
        <v>6.53</v>
      </c>
      <c r="D173" s="90">
        <v>2.68</v>
      </c>
      <c r="E173" s="90">
        <v>8.53</v>
      </c>
      <c r="F173" s="95">
        <v>22.7</v>
      </c>
      <c r="G173" s="75" t="s">
        <v>36</v>
      </c>
      <c r="H173" s="90">
        <v>4.74</v>
      </c>
      <c r="I173" s="75" t="s">
        <v>36</v>
      </c>
      <c r="J173" s="90">
        <v>26.69</v>
      </c>
      <c r="K173" s="90">
        <v>0.09</v>
      </c>
      <c r="L173" s="75" t="s">
        <v>36</v>
      </c>
      <c r="M173" s="90">
        <v>902.66</v>
      </c>
      <c r="N173" s="90">
        <v>25.36</v>
      </c>
      <c r="O173" s="90">
        <v>1.99</v>
      </c>
      <c r="P173" s="90">
        <v>18.68</v>
      </c>
      <c r="Q173" s="90">
        <v>3.04</v>
      </c>
      <c r="R173" s="90">
        <v>0.28</v>
      </c>
      <c r="S173" s="90">
        <v>9.64</v>
      </c>
      <c r="T173" s="90">
        <v>1647256.76</v>
      </c>
    </row>
    <row r="174" spans="2:20" ht="12">
      <c r="B174" s="74" t="s">
        <v>14</v>
      </c>
      <c r="C174" s="93">
        <v>1827373.06</v>
      </c>
      <c r="D174" s="93">
        <v>11616419.82</v>
      </c>
      <c r="E174" s="93">
        <v>472165.22</v>
      </c>
      <c r="F174" s="93">
        <v>144161.02</v>
      </c>
      <c r="G174" s="93">
        <v>482476.89</v>
      </c>
      <c r="H174" s="93">
        <v>879547.41</v>
      </c>
      <c r="I174" s="93">
        <v>45885.52</v>
      </c>
      <c r="J174" s="93">
        <v>1970978.97</v>
      </c>
      <c r="K174" s="93">
        <v>27535.27</v>
      </c>
      <c r="L174" s="94">
        <v>32369.1</v>
      </c>
      <c r="M174" s="93">
        <v>1097090.65</v>
      </c>
      <c r="N174" s="93">
        <v>643906.18</v>
      </c>
      <c r="O174" s="93">
        <v>257987.82</v>
      </c>
      <c r="P174" s="93">
        <v>278850.67</v>
      </c>
      <c r="Q174" s="93">
        <v>882503.34</v>
      </c>
      <c r="R174" s="94">
        <v>81762.3</v>
      </c>
      <c r="S174" s="93">
        <v>512925.11</v>
      </c>
      <c r="T174" s="93">
        <v>973772103.57</v>
      </c>
    </row>
    <row r="175" spans="2:20" ht="12">
      <c r="B175" s="74" t="s">
        <v>18</v>
      </c>
      <c r="C175" s="90">
        <v>1804.99</v>
      </c>
      <c r="D175" s="90">
        <v>13589.55</v>
      </c>
      <c r="E175" s="90">
        <v>1772.27</v>
      </c>
      <c r="F175" s="90">
        <v>677.09</v>
      </c>
      <c r="G175" s="90">
        <v>4376.66</v>
      </c>
      <c r="H175" s="90">
        <v>7545.45</v>
      </c>
      <c r="I175" s="90">
        <v>68.43</v>
      </c>
      <c r="J175" s="90">
        <v>14614.43</v>
      </c>
      <c r="K175" s="90">
        <v>2241.47</v>
      </c>
      <c r="L175" s="90">
        <v>4372.97</v>
      </c>
      <c r="M175" s="90">
        <v>2387.57</v>
      </c>
      <c r="N175" s="90">
        <v>2446.25</v>
      </c>
      <c r="O175" s="90">
        <v>1284.76</v>
      </c>
      <c r="P175" s="90">
        <v>163.62</v>
      </c>
      <c r="Q175" s="90">
        <v>64410.79</v>
      </c>
      <c r="R175" s="90">
        <v>235.74</v>
      </c>
      <c r="S175" s="90">
        <v>1126.08</v>
      </c>
      <c r="T175" s="90">
        <v>101718095.35</v>
      </c>
    </row>
    <row r="176" spans="2:20" ht="12">
      <c r="B176" s="74" t="s">
        <v>19</v>
      </c>
      <c r="C176" s="90">
        <v>348716.36</v>
      </c>
      <c r="D176" s="90">
        <v>982038.44</v>
      </c>
      <c r="E176" s="90">
        <v>311293.38</v>
      </c>
      <c r="F176" s="90">
        <v>61621.92</v>
      </c>
      <c r="G176" s="90">
        <v>460949.04</v>
      </c>
      <c r="H176" s="90">
        <v>46818.86</v>
      </c>
      <c r="I176" s="90">
        <v>2839.98</v>
      </c>
      <c r="J176" s="90">
        <v>788637.56</v>
      </c>
      <c r="K176" s="90">
        <v>1743.15</v>
      </c>
      <c r="L176" s="90">
        <v>10129.05</v>
      </c>
      <c r="M176" s="90">
        <v>106407.31</v>
      </c>
      <c r="N176" s="90">
        <v>309474.09</v>
      </c>
      <c r="O176" s="90">
        <v>19667.48</v>
      </c>
      <c r="P176" s="90">
        <v>10503.72</v>
      </c>
      <c r="Q176" s="90">
        <v>4115201.99</v>
      </c>
      <c r="R176" s="95">
        <v>115948.6</v>
      </c>
      <c r="S176" s="90">
        <v>294221.55</v>
      </c>
      <c r="T176" s="95">
        <v>268145963.3</v>
      </c>
    </row>
    <row r="177" spans="2:20" ht="12">
      <c r="B177" s="74" t="s">
        <v>20</v>
      </c>
      <c r="C177" s="93">
        <v>7421.81</v>
      </c>
      <c r="D177" s="93">
        <v>13736.98</v>
      </c>
      <c r="E177" s="93">
        <v>69778.16</v>
      </c>
      <c r="F177" s="93">
        <v>2328.12</v>
      </c>
      <c r="G177" s="93">
        <v>23948.67</v>
      </c>
      <c r="H177" s="93">
        <v>60.41</v>
      </c>
      <c r="I177" s="93">
        <v>603.58</v>
      </c>
      <c r="J177" s="93">
        <v>136612.74</v>
      </c>
      <c r="K177" s="93">
        <v>11933.21</v>
      </c>
      <c r="L177" s="94">
        <v>208</v>
      </c>
      <c r="M177" s="93">
        <v>7816.75</v>
      </c>
      <c r="N177" s="93">
        <v>52920.77</v>
      </c>
      <c r="O177" s="93">
        <v>5370.62</v>
      </c>
      <c r="P177" s="93">
        <v>11250.45</v>
      </c>
      <c r="Q177" s="93">
        <v>805583.34</v>
      </c>
      <c r="R177" s="93">
        <v>22456.72</v>
      </c>
      <c r="S177" s="93">
        <v>21966.38</v>
      </c>
      <c r="T177" s="93">
        <v>129380146.58</v>
      </c>
    </row>
    <row r="178" spans="2:20" ht="12">
      <c r="B178" s="74" t="s">
        <v>21</v>
      </c>
      <c r="C178" s="90">
        <v>16931.93</v>
      </c>
      <c r="D178" s="90">
        <v>13954.82</v>
      </c>
      <c r="E178" s="90">
        <v>24896.09</v>
      </c>
      <c r="F178" s="90">
        <v>551.28</v>
      </c>
      <c r="G178" s="90">
        <v>6043.54</v>
      </c>
      <c r="H178" s="90">
        <v>110562.59</v>
      </c>
      <c r="I178" s="90">
        <v>2526.95</v>
      </c>
      <c r="J178" s="90">
        <v>9010.26</v>
      </c>
      <c r="K178" s="90">
        <v>7143.03</v>
      </c>
      <c r="L178" s="90">
        <v>6748.55</v>
      </c>
      <c r="M178" s="90">
        <v>396.75</v>
      </c>
      <c r="N178" s="90">
        <v>5332.02</v>
      </c>
      <c r="O178" s="90">
        <v>2233.13</v>
      </c>
      <c r="P178" s="90">
        <v>125780.86</v>
      </c>
      <c r="Q178" s="90">
        <v>764.19</v>
      </c>
      <c r="R178" s="90">
        <v>1819.13</v>
      </c>
      <c r="S178" s="90">
        <v>16159.54</v>
      </c>
      <c r="T178" s="90">
        <v>206993590.13</v>
      </c>
    </row>
    <row r="179" spans="2:20" ht="12">
      <c r="B179" s="74" t="s">
        <v>22</v>
      </c>
      <c r="C179" s="90">
        <v>8892.03</v>
      </c>
      <c r="D179" s="90">
        <v>34468.89</v>
      </c>
      <c r="E179" s="90">
        <v>15652.26</v>
      </c>
      <c r="F179" s="90">
        <v>23829.47</v>
      </c>
      <c r="G179" s="90">
        <v>6719.91</v>
      </c>
      <c r="H179" s="90">
        <v>6905.48</v>
      </c>
      <c r="I179" s="90">
        <v>639.67</v>
      </c>
      <c r="J179" s="90">
        <v>37429.16</v>
      </c>
      <c r="K179" s="90">
        <v>2242.85</v>
      </c>
      <c r="L179" s="90">
        <v>1926.17</v>
      </c>
      <c r="M179" s="90">
        <v>25253.94</v>
      </c>
      <c r="N179" s="90">
        <v>97011.59</v>
      </c>
      <c r="O179" s="90">
        <v>29349.85</v>
      </c>
      <c r="P179" s="90">
        <v>4993.96</v>
      </c>
      <c r="Q179" s="90">
        <v>76660.54</v>
      </c>
      <c r="R179" s="90">
        <v>17397.07</v>
      </c>
      <c r="S179" s="90">
        <v>18923.78</v>
      </c>
      <c r="T179" s="90">
        <v>40461819.22</v>
      </c>
    </row>
    <row r="180" spans="2:20" ht="12">
      <c r="B180" s="74" t="s">
        <v>23</v>
      </c>
      <c r="C180" s="93">
        <v>713.33</v>
      </c>
      <c r="D180" s="93">
        <v>45.86</v>
      </c>
      <c r="E180" s="93">
        <v>95.97</v>
      </c>
      <c r="F180" s="76" t="s">
        <v>36</v>
      </c>
      <c r="G180" s="93">
        <v>10.12</v>
      </c>
      <c r="H180" s="93">
        <v>43.56</v>
      </c>
      <c r="I180" s="76" t="s">
        <v>36</v>
      </c>
      <c r="J180" s="93">
        <v>2947.84</v>
      </c>
      <c r="K180" s="93">
        <v>976.67</v>
      </c>
      <c r="L180" s="93">
        <v>4139.57</v>
      </c>
      <c r="M180" s="94">
        <v>2078.5</v>
      </c>
      <c r="N180" s="93">
        <v>3917.06</v>
      </c>
      <c r="O180" s="93">
        <v>5.74</v>
      </c>
      <c r="P180" s="93">
        <v>739.28</v>
      </c>
      <c r="Q180" s="94">
        <v>62.6</v>
      </c>
      <c r="R180" s="93">
        <v>55.56</v>
      </c>
      <c r="S180" s="93">
        <v>18.11</v>
      </c>
      <c r="T180" s="93">
        <v>29481985.11</v>
      </c>
    </row>
    <row r="181" spans="2:20" ht="12">
      <c r="B181" s="74" t="s">
        <v>24</v>
      </c>
      <c r="C181" s="90">
        <v>0.28</v>
      </c>
      <c r="D181" s="90">
        <v>0.09</v>
      </c>
      <c r="E181" s="90">
        <v>0.12</v>
      </c>
      <c r="F181" s="90">
        <v>0.06</v>
      </c>
      <c r="G181" s="95">
        <v>0.1</v>
      </c>
      <c r="H181" s="95">
        <v>0.3</v>
      </c>
      <c r="I181" s="75" t="s">
        <v>36</v>
      </c>
      <c r="J181" s="95">
        <v>1.8</v>
      </c>
      <c r="K181" s="95">
        <v>21.6</v>
      </c>
      <c r="L181" s="90">
        <v>0.22</v>
      </c>
      <c r="M181" s="90">
        <v>1.74</v>
      </c>
      <c r="N181" s="90">
        <v>0.24</v>
      </c>
      <c r="O181" s="90">
        <v>161.99</v>
      </c>
      <c r="P181" s="90">
        <v>0.16</v>
      </c>
      <c r="Q181" s="90">
        <v>0.13</v>
      </c>
      <c r="R181" s="90">
        <v>0.67</v>
      </c>
      <c r="S181" s="90">
        <v>796.25</v>
      </c>
      <c r="T181" s="90">
        <v>163359628.23</v>
      </c>
    </row>
    <row r="182" spans="2:20" ht="12">
      <c r="B182" s="74" t="s">
        <v>25</v>
      </c>
      <c r="C182" s="93">
        <v>274.99</v>
      </c>
      <c r="D182" s="93">
        <v>721.65</v>
      </c>
      <c r="E182" s="94">
        <v>472.2</v>
      </c>
      <c r="F182" s="93">
        <v>1111.48</v>
      </c>
      <c r="G182" s="93">
        <v>903.93</v>
      </c>
      <c r="H182" s="93">
        <v>270.86</v>
      </c>
      <c r="I182" s="93">
        <v>155.62</v>
      </c>
      <c r="J182" s="93">
        <v>3050.65</v>
      </c>
      <c r="K182" s="93">
        <v>1342.77</v>
      </c>
      <c r="L182" s="93">
        <v>676.97</v>
      </c>
      <c r="M182" s="93">
        <v>1070.84</v>
      </c>
      <c r="N182" s="93">
        <v>1186.26</v>
      </c>
      <c r="O182" s="94">
        <v>8148.8</v>
      </c>
      <c r="P182" s="93">
        <v>232.14</v>
      </c>
      <c r="Q182" s="93">
        <v>791.02</v>
      </c>
      <c r="R182" s="93">
        <v>94.16</v>
      </c>
      <c r="S182" s="93">
        <v>5054.89</v>
      </c>
      <c r="T182" s="93">
        <v>419895865.73</v>
      </c>
    </row>
    <row r="183" spans="2:20" ht="12">
      <c r="B183" s="69"/>
      <c r="C183" s="69"/>
      <c r="D183" s="69"/>
      <c r="E183" s="69"/>
      <c r="F183" s="69"/>
      <c r="G183" s="69"/>
      <c r="H183" s="69"/>
      <c r="I183" s="69"/>
      <c r="J183" s="69"/>
      <c r="K183" s="69"/>
      <c r="L183" s="69"/>
      <c r="M183" s="69"/>
      <c r="N183" s="69"/>
      <c r="O183" s="69"/>
      <c r="P183" s="69"/>
      <c r="Q183" s="69"/>
      <c r="R183" s="69"/>
      <c r="S183" s="69"/>
      <c r="T183" s="69"/>
    </row>
    <row r="184" spans="2:20" ht="12">
      <c r="B184" s="70" t="s">
        <v>174</v>
      </c>
      <c r="C184" s="69"/>
      <c r="D184" s="69"/>
      <c r="E184" s="69"/>
      <c r="F184" s="69"/>
      <c r="G184" s="69"/>
      <c r="H184" s="69"/>
      <c r="I184" s="69"/>
      <c r="J184" s="69"/>
      <c r="K184" s="69"/>
      <c r="L184" s="69"/>
      <c r="M184" s="69"/>
      <c r="N184" s="69"/>
      <c r="O184" s="69"/>
      <c r="P184" s="69"/>
      <c r="Q184" s="69"/>
      <c r="R184" s="69"/>
      <c r="S184" s="69"/>
      <c r="T184" s="69"/>
    </row>
    <row r="185" spans="2:20" ht="12">
      <c r="B185" s="70" t="s">
        <v>36</v>
      </c>
      <c r="C185" s="68" t="s">
        <v>40</v>
      </c>
      <c r="D185" s="69"/>
      <c r="E185" s="69"/>
      <c r="F185" s="69"/>
      <c r="G185" s="69"/>
      <c r="H185" s="69"/>
      <c r="I185" s="69"/>
      <c r="J185" s="69"/>
      <c r="K185" s="69"/>
      <c r="L185" s="69"/>
      <c r="M185" s="69"/>
      <c r="N185" s="69"/>
      <c r="O185" s="69"/>
      <c r="P185" s="69"/>
      <c r="Q185" s="69"/>
      <c r="R185" s="69"/>
      <c r="S185" s="69"/>
      <c r="T185" s="69"/>
    </row>
    <row r="186" spans="2:20" ht="12">
      <c r="B186" s="69"/>
      <c r="C186" s="69"/>
      <c r="D186" s="69"/>
      <c r="E186" s="69"/>
      <c r="F186" s="69"/>
      <c r="G186" s="69"/>
      <c r="H186" s="69"/>
      <c r="I186" s="69"/>
      <c r="J186" s="69"/>
      <c r="K186" s="69"/>
      <c r="L186" s="69"/>
      <c r="M186" s="69"/>
      <c r="N186" s="69"/>
      <c r="O186" s="69"/>
      <c r="P186" s="69"/>
      <c r="Q186" s="69"/>
      <c r="R186" s="69"/>
      <c r="S186" s="69"/>
      <c r="T186" s="69"/>
    </row>
    <row r="188" ht="12">
      <c r="B188" s="88" t="s">
        <v>376</v>
      </c>
    </row>
    <row r="190" spans="2:20" ht="12">
      <c r="B190" s="68" t="s">
        <v>377</v>
      </c>
      <c r="C190" s="69"/>
      <c r="D190" s="69"/>
      <c r="E190" s="69"/>
      <c r="F190" s="69"/>
      <c r="G190" s="69"/>
      <c r="H190" s="69"/>
      <c r="I190" s="69"/>
      <c r="J190" s="69"/>
      <c r="K190" s="69"/>
      <c r="L190" s="69"/>
      <c r="M190" s="69"/>
      <c r="N190" s="69"/>
      <c r="O190" s="69"/>
      <c r="P190" s="69"/>
      <c r="Q190" s="69"/>
      <c r="R190" s="69"/>
      <c r="S190" s="69"/>
      <c r="T190" s="69"/>
    </row>
    <row r="191" spans="2:20" ht="12">
      <c r="B191" s="68" t="s">
        <v>157</v>
      </c>
      <c r="C191" s="70" t="s">
        <v>378</v>
      </c>
      <c r="D191" s="69"/>
      <c r="E191" s="69"/>
      <c r="F191" s="69"/>
      <c r="G191" s="69"/>
      <c r="H191" s="69"/>
      <c r="I191" s="69"/>
      <c r="J191" s="69"/>
      <c r="K191" s="69"/>
      <c r="L191" s="69"/>
      <c r="M191" s="69"/>
      <c r="N191" s="69"/>
      <c r="O191" s="69"/>
      <c r="P191" s="69"/>
      <c r="Q191" s="69"/>
      <c r="R191" s="69"/>
      <c r="S191" s="69"/>
      <c r="T191" s="69"/>
    </row>
    <row r="192" spans="2:20" ht="12">
      <c r="B192" s="68" t="s">
        <v>159</v>
      </c>
      <c r="C192" s="68" t="s">
        <v>333</v>
      </c>
      <c r="D192" s="69"/>
      <c r="E192" s="69"/>
      <c r="F192" s="69"/>
      <c r="G192" s="69"/>
      <c r="H192" s="69"/>
      <c r="I192" s="69"/>
      <c r="J192" s="69"/>
      <c r="K192" s="69"/>
      <c r="L192" s="69"/>
      <c r="M192" s="69"/>
      <c r="N192" s="69"/>
      <c r="O192" s="69"/>
      <c r="P192" s="69"/>
      <c r="Q192" s="69"/>
      <c r="R192" s="69"/>
      <c r="S192" s="69"/>
      <c r="T192" s="69"/>
    </row>
    <row r="193" spans="2:20" ht="12">
      <c r="B193" s="69"/>
      <c r="C193" s="69"/>
      <c r="D193" s="69"/>
      <c r="E193" s="69"/>
      <c r="F193" s="69"/>
      <c r="G193" s="69"/>
      <c r="H193" s="69"/>
      <c r="I193" s="69"/>
      <c r="J193" s="69"/>
      <c r="K193" s="69"/>
      <c r="L193" s="69"/>
      <c r="M193" s="69"/>
      <c r="N193" s="69"/>
      <c r="O193" s="69"/>
      <c r="P193" s="69"/>
      <c r="Q193" s="69"/>
      <c r="R193" s="69"/>
      <c r="S193" s="69"/>
      <c r="T193" s="69"/>
    </row>
    <row r="194" spans="2:20" ht="12">
      <c r="B194" s="70" t="s">
        <v>334</v>
      </c>
      <c r="C194" s="69"/>
      <c r="D194" s="68" t="s">
        <v>162</v>
      </c>
      <c r="E194" s="69"/>
      <c r="F194" s="69"/>
      <c r="G194" s="69"/>
      <c r="H194" s="69"/>
      <c r="I194" s="69"/>
      <c r="J194" s="69"/>
      <c r="K194" s="69"/>
      <c r="L194" s="69"/>
      <c r="M194" s="69"/>
      <c r="N194" s="69"/>
      <c r="O194" s="69"/>
      <c r="P194" s="69"/>
      <c r="Q194" s="69"/>
      <c r="R194" s="69"/>
      <c r="S194" s="69"/>
      <c r="T194" s="69"/>
    </row>
    <row r="195" spans="2:20" ht="12">
      <c r="B195" s="70" t="s">
        <v>70</v>
      </c>
      <c r="C195" s="69"/>
      <c r="D195" s="68" t="s">
        <v>379</v>
      </c>
      <c r="E195" s="69"/>
      <c r="F195" s="69"/>
      <c r="G195" s="69"/>
      <c r="H195" s="69"/>
      <c r="I195" s="69"/>
      <c r="J195" s="69"/>
      <c r="K195" s="69"/>
      <c r="L195" s="69"/>
      <c r="M195" s="69"/>
      <c r="N195" s="69"/>
      <c r="O195" s="69"/>
      <c r="P195" s="69"/>
      <c r="Q195" s="69"/>
      <c r="R195" s="69"/>
      <c r="S195" s="69"/>
      <c r="T195" s="69"/>
    </row>
    <row r="196" spans="2:20" ht="12">
      <c r="B196" s="70" t="s">
        <v>71</v>
      </c>
      <c r="C196" s="69"/>
      <c r="D196" s="68" t="s">
        <v>86</v>
      </c>
      <c r="E196" s="69"/>
      <c r="F196" s="69"/>
      <c r="G196" s="69"/>
      <c r="H196" s="69"/>
      <c r="I196" s="69"/>
      <c r="J196" s="69"/>
      <c r="K196" s="69"/>
      <c r="L196" s="69"/>
      <c r="M196" s="69"/>
      <c r="N196" s="69"/>
      <c r="O196" s="69"/>
      <c r="P196" s="69"/>
      <c r="Q196" s="69"/>
      <c r="R196" s="69"/>
      <c r="S196" s="69"/>
      <c r="T196" s="69"/>
    </row>
    <row r="197" spans="2:20" ht="12">
      <c r="B197" s="70" t="s">
        <v>73</v>
      </c>
      <c r="C197" s="69"/>
      <c r="D197" s="68" t="s">
        <v>336</v>
      </c>
      <c r="E197" s="69"/>
      <c r="F197" s="69"/>
      <c r="G197" s="69"/>
      <c r="H197" s="69"/>
      <c r="I197" s="69"/>
      <c r="J197" s="69"/>
      <c r="K197" s="69"/>
      <c r="L197" s="69"/>
      <c r="M197" s="69"/>
      <c r="N197" s="69"/>
      <c r="O197" s="69"/>
      <c r="P197" s="69"/>
      <c r="Q197" s="69"/>
      <c r="R197" s="69"/>
      <c r="S197" s="69"/>
      <c r="T197" s="69"/>
    </row>
    <row r="198" spans="2:20" ht="12">
      <c r="B198" s="69"/>
      <c r="C198" s="69"/>
      <c r="D198" s="69"/>
      <c r="E198" s="69"/>
      <c r="F198" s="69"/>
      <c r="G198" s="69"/>
      <c r="H198" s="69"/>
      <c r="I198" s="69"/>
      <c r="J198" s="69"/>
      <c r="K198" s="69"/>
      <c r="L198" s="69"/>
      <c r="M198" s="69"/>
      <c r="N198" s="69"/>
      <c r="O198" s="69"/>
      <c r="P198" s="69"/>
      <c r="Q198" s="69"/>
      <c r="R198" s="69"/>
      <c r="S198" s="69"/>
      <c r="T198" s="69"/>
    </row>
    <row r="199" spans="2:20" ht="12">
      <c r="B199" s="71" t="s">
        <v>337</v>
      </c>
      <c r="C199" s="133" t="s">
        <v>338</v>
      </c>
      <c r="D199" s="133" t="s">
        <v>339</v>
      </c>
      <c r="E199" s="133" t="s">
        <v>340</v>
      </c>
      <c r="F199" s="133" t="s">
        <v>341</v>
      </c>
      <c r="G199" s="133" t="s">
        <v>342</v>
      </c>
      <c r="H199" s="133" t="s">
        <v>343</v>
      </c>
      <c r="I199" s="133" t="s">
        <v>344</v>
      </c>
      <c r="J199" s="133" t="s">
        <v>345</v>
      </c>
      <c r="K199" s="133" t="s">
        <v>346</v>
      </c>
      <c r="L199" s="133" t="s">
        <v>347</v>
      </c>
      <c r="M199" s="133" t="s">
        <v>348</v>
      </c>
      <c r="N199" s="133" t="s">
        <v>349</v>
      </c>
      <c r="O199" s="133" t="s">
        <v>350</v>
      </c>
      <c r="P199" s="133" t="s">
        <v>351</v>
      </c>
      <c r="Q199" s="133" t="s">
        <v>352</v>
      </c>
      <c r="R199" s="133" t="s">
        <v>353</v>
      </c>
      <c r="S199" s="133" t="s">
        <v>354</v>
      </c>
      <c r="T199" s="133" t="s">
        <v>44</v>
      </c>
    </row>
    <row r="200" spans="2:20" ht="12">
      <c r="B200" s="71" t="s">
        <v>42</v>
      </c>
      <c r="C200" s="132" t="s">
        <v>196</v>
      </c>
      <c r="D200" s="132" t="s">
        <v>196</v>
      </c>
      <c r="E200" s="132" t="s">
        <v>196</v>
      </c>
      <c r="F200" s="132" t="s">
        <v>196</v>
      </c>
      <c r="G200" s="132" t="s">
        <v>196</v>
      </c>
      <c r="H200" s="132" t="s">
        <v>196</v>
      </c>
      <c r="I200" s="132" t="s">
        <v>196</v>
      </c>
      <c r="J200" s="132" t="s">
        <v>196</v>
      </c>
      <c r="K200" s="132" t="s">
        <v>196</v>
      </c>
      <c r="L200" s="132" t="s">
        <v>196</v>
      </c>
      <c r="M200" s="132" t="s">
        <v>196</v>
      </c>
      <c r="N200" s="132" t="s">
        <v>196</v>
      </c>
      <c r="O200" s="132" t="s">
        <v>196</v>
      </c>
      <c r="P200" s="132" t="s">
        <v>196</v>
      </c>
      <c r="Q200" s="132" t="s">
        <v>196</v>
      </c>
      <c r="R200" s="132" t="s">
        <v>196</v>
      </c>
      <c r="S200" s="132" t="s">
        <v>196</v>
      </c>
      <c r="T200" s="132" t="s">
        <v>196</v>
      </c>
    </row>
    <row r="201" spans="2:20" ht="12">
      <c r="B201" s="72" t="s">
        <v>355</v>
      </c>
      <c r="C201" s="73" t="s">
        <v>38</v>
      </c>
      <c r="D201" s="73" t="s">
        <v>38</v>
      </c>
      <c r="E201" s="73" t="s">
        <v>38</v>
      </c>
      <c r="F201" s="73" t="s">
        <v>38</v>
      </c>
      <c r="G201" s="73" t="s">
        <v>38</v>
      </c>
      <c r="H201" s="73" t="s">
        <v>38</v>
      </c>
      <c r="I201" s="73" t="s">
        <v>38</v>
      </c>
      <c r="J201" s="73" t="s">
        <v>38</v>
      </c>
      <c r="K201" s="73" t="s">
        <v>38</v>
      </c>
      <c r="L201" s="73" t="s">
        <v>38</v>
      </c>
      <c r="M201" s="73" t="s">
        <v>38</v>
      </c>
      <c r="N201" s="73" t="s">
        <v>38</v>
      </c>
      <c r="O201" s="73" t="s">
        <v>38</v>
      </c>
      <c r="P201" s="73" t="s">
        <v>38</v>
      </c>
      <c r="Q201" s="73" t="s">
        <v>38</v>
      </c>
      <c r="R201" s="73" t="s">
        <v>38</v>
      </c>
      <c r="S201" s="73" t="s">
        <v>38</v>
      </c>
      <c r="T201" s="73" t="s">
        <v>38</v>
      </c>
    </row>
    <row r="202" spans="2:20" ht="12">
      <c r="B202" s="74" t="s">
        <v>359</v>
      </c>
      <c r="C202" s="76">
        <v>3606436976</v>
      </c>
      <c r="D202" s="76">
        <v>1263120231</v>
      </c>
      <c r="E202" s="76">
        <v>1040971907</v>
      </c>
      <c r="F202" s="76">
        <v>1381826783</v>
      </c>
      <c r="G202" s="76">
        <v>681787428</v>
      </c>
      <c r="H202" s="76">
        <v>1458215105</v>
      </c>
      <c r="I202" s="76">
        <v>356738006</v>
      </c>
      <c r="J202" s="76">
        <v>5987892412</v>
      </c>
      <c r="K202" s="76">
        <v>2302420302</v>
      </c>
      <c r="L202" s="76">
        <v>2698350678</v>
      </c>
      <c r="M202" s="76">
        <v>2558765007</v>
      </c>
      <c r="N202" s="76">
        <v>4759111465</v>
      </c>
      <c r="O202" s="76">
        <v>2130187580</v>
      </c>
      <c r="P202" s="76">
        <v>1456261317</v>
      </c>
      <c r="Q202" s="76">
        <v>2041266165</v>
      </c>
      <c r="R202" s="76">
        <v>1907744780</v>
      </c>
      <c r="S202" s="76">
        <v>5326609219</v>
      </c>
      <c r="T202" s="76">
        <v>4119629667668</v>
      </c>
    </row>
    <row r="203" spans="2:20" ht="12">
      <c r="B203" s="74" t="s">
        <v>356</v>
      </c>
      <c r="C203" s="76">
        <v>117091284</v>
      </c>
      <c r="D203" s="76">
        <v>93823933</v>
      </c>
      <c r="E203" s="76">
        <v>61260590</v>
      </c>
      <c r="F203" s="76">
        <v>65975683</v>
      </c>
      <c r="G203" s="76">
        <v>69260884</v>
      </c>
      <c r="H203" s="76">
        <v>71444274</v>
      </c>
      <c r="I203" s="76">
        <v>78420085</v>
      </c>
      <c r="J203" s="76">
        <v>322330761</v>
      </c>
      <c r="K203" s="76">
        <v>91532960</v>
      </c>
      <c r="L203" s="76">
        <v>126414828</v>
      </c>
      <c r="M203" s="76">
        <v>111641419</v>
      </c>
      <c r="N203" s="76">
        <v>239068664</v>
      </c>
      <c r="O203" s="76">
        <v>105641009</v>
      </c>
      <c r="P203" s="76">
        <v>72985635</v>
      </c>
      <c r="Q203" s="76">
        <v>86740675</v>
      </c>
      <c r="R203" s="76">
        <v>102661196</v>
      </c>
      <c r="S203" s="76">
        <v>343937642</v>
      </c>
      <c r="T203" s="76">
        <v>342108599444</v>
      </c>
    </row>
    <row r="204" spans="2:20" ht="12">
      <c r="B204" s="74" t="s">
        <v>1</v>
      </c>
      <c r="C204" s="75">
        <v>17992108</v>
      </c>
      <c r="D204" s="75">
        <v>3068404</v>
      </c>
      <c r="E204" s="75">
        <v>3370277</v>
      </c>
      <c r="F204" s="75">
        <v>5600492</v>
      </c>
      <c r="G204" s="75">
        <v>2445409</v>
      </c>
      <c r="H204" s="75">
        <v>5427111</v>
      </c>
      <c r="I204" s="75">
        <v>258057</v>
      </c>
      <c r="J204" s="75">
        <v>24179000</v>
      </c>
      <c r="K204" s="75">
        <v>12876221</v>
      </c>
      <c r="L204" s="75">
        <v>24669338</v>
      </c>
      <c r="M204" s="75">
        <v>13752900</v>
      </c>
      <c r="N204" s="75">
        <v>26433548</v>
      </c>
      <c r="O204" s="75">
        <v>4213385</v>
      </c>
      <c r="P204" s="75">
        <v>4839569</v>
      </c>
      <c r="Q204" s="75">
        <v>12732953</v>
      </c>
      <c r="R204" s="75">
        <v>12280922</v>
      </c>
      <c r="S204" s="75">
        <v>14959218</v>
      </c>
      <c r="T204" s="75">
        <v>30479776859</v>
      </c>
    </row>
    <row r="205" spans="2:20" ht="12">
      <c r="B205" s="74" t="s">
        <v>2</v>
      </c>
      <c r="C205" s="75">
        <v>115679335</v>
      </c>
      <c r="D205" s="75">
        <v>48781791</v>
      </c>
      <c r="E205" s="75">
        <v>47120649</v>
      </c>
      <c r="F205" s="75">
        <v>30662983</v>
      </c>
      <c r="G205" s="75">
        <v>35827838</v>
      </c>
      <c r="H205" s="75">
        <v>62920137</v>
      </c>
      <c r="I205" s="75">
        <v>4032373</v>
      </c>
      <c r="J205" s="75">
        <v>155122666</v>
      </c>
      <c r="K205" s="75">
        <v>40493800</v>
      </c>
      <c r="L205" s="75">
        <v>133980864</v>
      </c>
      <c r="M205" s="75">
        <v>48252734</v>
      </c>
      <c r="N205" s="75">
        <v>129523649</v>
      </c>
      <c r="O205" s="75">
        <v>91283932</v>
      </c>
      <c r="P205" s="75">
        <v>44546495</v>
      </c>
      <c r="Q205" s="75">
        <v>46177093</v>
      </c>
      <c r="R205" s="75">
        <v>46827597</v>
      </c>
      <c r="S205" s="75">
        <v>109402249</v>
      </c>
      <c r="T205" s="75">
        <v>162202355980</v>
      </c>
    </row>
    <row r="206" spans="2:20" ht="12">
      <c r="B206" s="74" t="s">
        <v>3</v>
      </c>
      <c r="C206" s="75">
        <v>81079441</v>
      </c>
      <c r="D206" s="75">
        <v>21139450</v>
      </c>
      <c r="E206" s="75">
        <v>41014950</v>
      </c>
      <c r="F206" s="75">
        <v>40352725</v>
      </c>
      <c r="G206" s="75">
        <v>10943149</v>
      </c>
      <c r="H206" s="75">
        <v>40217186</v>
      </c>
      <c r="I206" s="75">
        <v>10408775</v>
      </c>
      <c r="J206" s="75">
        <v>160333264</v>
      </c>
      <c r="K206" s="75">
        <v>38050635</v>
      </c>
      <c r="L206" s="75">
        <v>62236150</v>
      </c>
      <c r="M206" s="75">
        <v>86316340</v>
      </c>
      <c r="N206" s="75">
        <v>89086814</v>
      </c>
      <c r="O206" s="75">
        <v>48289014</v>
      </c>
      <c r="P206" s="75">
        <v>43701608</v>
      </c>
      <c r="Q206" s="75">
        <v>62042635</v>
      </c>
      <c r="R206" s="75">
        <v>29987785</v>
      </c>
      <c r="S206" s="75">
        <v>84245351</v>
      </c>
      <c r="T206" s="75">
        <v>80949095516</v>
      </c>
    </row>
    <row r="207" spans="2:20" ht="12">
      <c r="B207" s="74" t="s">
        <v>357</v>
      </c>
      <c r="C207" s="76">
        <v>1473356122</v>
      </c>
      <c r="D207" s="76">
        <v>291805032</v>
      </c>
      <c r="E207" s="76">
        <v>307656143</v>
      </c>
      <c r="F207" s="76">
        <v>441755036</v>
      </c>
      <c r="G207" s="76">
        <v>203629461</v>
      </c>
      <c r="H207" s="76">
        <v>744642751</v>
      </c>
      <c r="I207" s="76">
        <v>72832316</v>
      </c>
      <c r="J207" s="76">
        <v>1805553080</v>
      </c>
      <c r="K207" s="76">
        <v>576971909</v>
      </c>
      <c r="L207" s="76">
        <v>661357312</v>
      </c>
      <c r="M207" s="76">
        <v>689956409</v>
      </c>
      <c r="N207" s="76">
        <v>1279947125</v>
      </c>
      <c r="O207" s="76">
        <v>756929151</v>
      </c>
      <c r="P207" s="76">
        <v>498739469</v>
      </c>
      <c r="Q207" s="76">
        <v>653248252</v>
      </c>
      <c r="R207" s="76">
        <v>683108769</v>
      </c>
      <c r="S207" s="76">
        <v>1507984706</v>
      </c>
      <c r="T207" s="76">
        <v>916976825036</v>
      </c>
    </row>
    <row r="208" spans="2:20" ht="12">
      <c r="B208" s="74" t="s">
        <v>4</v>
      </c>
      <c r="C208" s="76">
        <v>24197409</v>
      </c>
      <c r="D208" s="76">
        <v>4777614</v>
      </c>
      <c r="E208" s="76">
        <v>6003526</v>
      </c>
      <c r="F208" s="76">
        <v>5848954</v>
      </c>
      <c r="G208" s="76">
        <v>3915444</v>
      </c>
      <c r="H208" s="76">
        <v>8966791</v>
      </c>
      <c r="I208" s="76">
        <v>588571</v>
      </c>
      <c r="J208" s="76">
        <v>16698343</v>
      </c>
      <c r="K208" s="76">
        <v>4831008</v>
      </c>
      <c r="L208" s="76">
        <v>16474129</v>
      </c>
      <c r="M208" s="76">
        <v>9397413</v>
      </c>
      <c r="N208" s="76">
        <v>20249549</v>
      </c>
      <c r="O208" s="76">
        <v>11589980</v>
      </c>
      <c r="P208" s="76">
        <v>8716252</v>
      </c>
      <c r="Q208" s="76">
        <v>12060492</v>
      </c>
      <c r="R208" s="76">
        <v>8833586</v>
      </c>
      <c r="S208" s="76">
        <v>29460626</v>
      </c>
      <c r="T208" s="76">
        <v>19499235851</v>
      </c>
    </row>
    <row r="209" spans="2:20" ht="12">
      <c r="B209" s="74" t="s">
        <v>361</v>
      </c>
      <c r="C209" s="76">
        <v>53585077</v>
      </c>
      <c r="D209" s="76">
        <v>31449902</v>
      </c>
      <c r="E209" s="76">
        <v>14707806</v>
      </c>
      <c r="F209" s="76">
        <v>14280867</v>
      </c>
      <c r="G209" s="76">
        <v>11332688</v>
      </c>
      <c r="H209" s="76">
        <v>13008853</v>
      </c>
      <c r="I209" s="76">
        <v>4403687</v>
      </c>
      <c r="J209" s="76">
        <v>69619052</v>
      </c>
      <c r="K209" s="76">
        <v>11399048</v>
      </c>
      <c r="L209" s="76">
        <v>5339722</v>
      </c>
      <c r="M209" s="76">
        <v>22635204</v>
      </c>
      <c r="N209" s="76">
        <v>53825282</v>
      </c>
      <c r="O209" s="76">
        <v>26578245</v>
      </c>
      <c r="P209" s="76">
        <v>14304699</v>
      </c>
      <c r="Q209" s="76">
        <v>58106633</v>
      </c>
      <c r="R209" s="76">
        <v>11946567</v>
      </c>
      <c r="S209" s="76">
        <v>53747805</v>
      </c>
      <c r="T209" s="76">
        <v>48575342582</v>
      </c>
    </row>
    <row r="210" spans="2:20" ht="12">
      <c r="B210" s="74" t="s">
        <v>6</v>
      </c>
      <c r="C210" s="75">
        <v>9528290</v>
      </c>
      <c r="D210" s="75">
        <v>7588765</v>
      </c>
      <c r="E210" s="75">
        <v>4183600</v>
      </c>
      <c r="F210" s="75">
        <v>6918987</v>
      </c>
      <c r="G210" s="75">
        <v>3198167</v>
      </c>
      <c r="H210" s="75">
        <v>298542</v>
      </c>
      <c r="I210" s="75">
        <v>531356</v>
      </c>
      <c r="J210" s="75">
        <v>46863236</v>
      </c>
      <c r="K210" s="75">
        <v>23678354</v>
      </c>
      <c r="L210" s="75">
        <v>2199641</v>
      </c>
      <c r="M210" s="75">
        <v>26921130</v>
      </c>
      <c r="N210" s="75">
        <v>13643715</v>
      </c>
      <c r="O210" s="75">
        <v>2712174</v>
      </c>
      <c r="P210" s="75">
        <v>1755188</v>
      </c>
      <c r="Q210" s="75">
        <v>7315979</v>
      </c>
      <c r="R210" s="75">
        <v>5946756</v>
      </c>
      <c r="S210" s="75">
        <v>15305570</v>
      </c>
      <c r="T210" s="75">
        <v>40068574281</v>
      </c>
    </row>
    <row r="211" spans="2:20" ht="12">
      <c r="B211" s="74" t="s">
        <v>358</v>
      </c>
      <c r="C211" s="75">
        <v>98540314</v>
      </c>
      <c r="D211" s="75">
        <v>41177540</v>
      </c>
      <c r="E211" s="75">
        <v>15621966</v>
      </c>
      <c r="F211" s="75">
        <v>46387246</v>
      </c>
      <c r="G211" s="75">
        <v>11117995</v>
      </c>
      <c r="H211" s="75">
        <v>4796980</v>
      </c>
      <c r="I211" s="75">
        <v>22234107</v>
      </c>
      <c r="J211" s="75">
        <v>75710508</v>
      </c>
      <c r="K211" s="75">
        <v>201285192</v>
      </c>
      <c r="L211" s="75">
        <v>146806431</v>
      </c>
      <c r="M211" s="75">
        <v>129635940</v>
      </c>
      <c r="N211" s="75">
        <v>124207766</v>
      </c>
      <c r="O211" s="75">
        <v>91753198</v>
      </c>
      <c r="P211" s="75">
        <v>12467391</v>
      </c>
      <c r="Q211" s="75">
        <v>206248078</v>
      </c>
      <c r="R211" s="75">
        <v>35438760</v>
      </c>
      <c r="S211" s="75">
        <v>257466615</v>
      </c>
      <c r="T211" s="75">
        <v>237112160330</v>
      </c>
    </row>
    <row r="212" spans="2:20" ht="12">
      <c r="B212" s="74" t="s">
        <v>360</v>
      </c>
      <c r="C212" s="76">
        <v>210176574</v>
      </c>
      <c r="D212" s="76">
        <v>146688005</v>
      </c>
      <c r="E212" s="76">
        <v>99693425</v>
      </c>
      <c r="F212" s="76">
        <v>137675263</v>
      </c>
      <c r="G212" s="76">
        <v>83161395</v>
      </c>
      <c r="H212" s="76">
        <v>100768602</v>
      </c>
      <c r="I212" s="76">
        <v>27545519</v>
      </c>
      <c r="J212" s="76">
        <v>974940777</v>
      </c>
      <c r="K212" s="76">
        <v>364346153</v>
      </c>
      <c r="L212" s="76">
        <v>372137543</v>
      </c>
      <c r="M212" s="76">
        <v>528911146</v>
      </c>
      <c r="N212" s="76">
        <v>979529710</v>
      </c>
      <c r="O212" s="76">
        <v>230645645</v>
      </c>
      <c r="P212" s="76">
        <v>214711570</v>
      </c>
      <c r="Q212" s="76">
        <v>185378560</v>
      </c>
      <c r="R212" s="76">
        <v>256824774</v>
      </c>
      <c r="S212" s="76">
        <v>632926599</v>
      </c>
      <c r="T212" s="76">
        <v>481831593746</v>
      </c>
    </row>
    <row r="213" spans="2:20" ht="12">
      <c r="B213" s="74" t="s">
        <v>9</v>
      </c>
      <c r="C213" s="76">
        <v>16029023</v>
      </c>
      <c r="D213" s="76">
        <v>14734284</v>
      </c>
      <c r="E213" s="76">
        <v>8211767</v>
      </c>
      <c r="F213" s="76">
        <v>12321411</v>
      </c>
      <c r="G213" s="76">
        <v>8994329</v>
      </c>
      <c r="H213" s="76">
        <v>3940327</v>
      </c>
      <c r="I213" s="76">
        <v>824077</v>
      </c>
      <c r="J213" s="76">
        <v>32801667</v>
      </c>
      <c r="K213" s="76">
        <v>9667166</v>
      </c>
      <c r="L213" s="76">
        <v>46866430</v>
      </c>
      <c r="M213" s="76">
        <v>12843466</v>
      </c>
      <c r="N213" s="76">
        <v>40220271</v>
      </c>
      <c r="O213" s="76">
        <v>13932830</v>
      </c>
      <c r="P213" s="76">
        <v>7013637</v>
      </c>
      <c r="Q213" s="76">
        <v>14748463</v>
      </c>
      <c r="R213" s="76">
        <v>18912269</v>
      </c>
      <c r="S213" s="76">
        <v>18210316</v>
      </c>
      <c r="T213" s="76">
        <v>29570782799</v>
      </c>
    </row>
    <row r="214" spans="2:20" ht="12">
      <c r="B214" s="74" t="s">
        <v>362</v>
      </c>
      <c r="C214" s="75">
        <v>185653486</v>
      </c>
      <c r="D214" s="75">
        <v>90379581</v>
      </c>
      <c r="E214" s="75">
        <v>42115888</v>
      </c>
      <c r="F214" s="75">
        <v>122128591</v>
      </c>
      <c r="G214" s="75">
        <v>11343511</v>
      </c>
      <c r="H214" s="75">
        <v>20434355</v>
      </c>
      <c r="I214" s="75">
        <v>35601235</v>
      </c>
      <c r="J214" s="75">
        <v>425754419</v>
      </c>
      <c r="K214" s="75">
        <v>334788974</v>
      </c>
      <c r="L214" s="75">
        <v>59121328</v>
      </c>
      <c r="M214" s="75">
        <v>134105354</v>
      </c>
      <c r="N214" s="75">
        <v>241476118</v>
      </c>
      <c r="O214" s="75">
        <v>32738389</v>
      </c>
      <c r="P214" s="75">
        <v>50101563</v>
      </c>
      <c r="Q214" s="75">
        <v>95858656</v>
      </c>
      <c r="R214" s="75">
        <v>142176158</v>
      </c>
      <c r="S214" s="75">
        <v>355412609</v>
      </c>
      <c r="T214" s="75">
        <v>338645877173</v>
      </c>
    </row>
    <row r="215" spans="2:20" ht="12">
      <c r="B215" s="74" t="s">
        <v>11</v>
      </c>
      <c r="C215" s="76">
        <v>3780935</v>
      </c>
      <c r="D215" s="76">
        <v>2776045</v>
      </c>
      <c r="E215" s="76">
        <v>997069</v>
      </c>
      <c r="F215" s="76">
        <v>1454230</v>
      </c>
      <c r="G215" s="76">
        <v>1831359</v>
      </c>
      <c r="H215" s="76">
        <v>390922</v>
      </c>
      <c r="I215" s="76">
        <v>84952</v>
      </c>
      <c r="J215" s="76">
        <v>8283553</v>
      </c>
      <c r="K215" s="76">
        <v>7238228</v>
      </c>
      <c r="L215" s="76">
        <v>4777599</v>
      </c>
      <c r="M215" s="76">
        <v>5875990</v>
      </c>
      <c r="N215" s="76">
        <v>1717092</v>
      </c>
      <c r="O215" s="76">
        <v>6809974</v>
      </c>
      <c r="P215" s="76">
        <v>423623</v>
      </c>
      <c r="Q215" s="76">
        <v>10843862</v>
      </c>
      <c r="R215" s="76">
        <v>5607096</v>
      </c>
      <c r="S215" s="76">
        <v>4426496</v>
      </c>
      <c r="T215" s="76">
        <v>7032374668</v>
      </c>
    </row>
    <row r="216" spans="2:20" ht="12">
      <c r="B216" s="74" t="s">
        <v>12</v>
      </c>
      <c r="C216" s="76">
        <v>35535955</v>
      </c>
      <c r="D216" s="76">
        <v>7002376</v>
      </c>
      <c r="E216" s="76">
        <v>9290563</v>
      </c>
      <c r="F216" s="76">
        <v>9445387</v>
      </c>
      <c r="G216" s="76">
        <v>9505983</v>
      </c>
      <c r="H216" s="76">
        <v>11766331</v>
      </c>
      <c r="I216" s="76">
        <v>897702</v>
      </c>
      <c r="J216" s="76">
        <v>22876244</v>
      </c>
      <c r="K216" s="76">
        <v>5780603</v>
      </c>
      <c r="L216" s="76">
        <v>35704614</v>
      </c>
      <c r="M216" s="76">
        <v>16485343</v>
      </c>
      <c r="N216" s="76">
        <v>27433210</v>
      </c>
      <c r="O216" s="76">
        <v>11403762</v>
      </c>
      <c r="P216" s="76">
        <v>10420428</v>
      </c>
      <c r="Q216" s="76">
        <v>16811339</v>
      </c>
      <c r="R216" s="76">
        <v>14614683</v>
      </c>
      <c r="S216" s="76">
        <v>37256705</v>
      </c>
      <c r="T216" s="76">
        <v>21958144020</v>
      </c>
    </row>
    <row r="217" spans="2:20" ht="12">
      <c r="B217" s="74" t="s">
        <v>13</v>
      </c>
      <c r="C217" s="76">
        <v>38623380</v>
      </c>
      <c r="D217" s="76">
        <v>7469665</v>
      </c>
      <c r="E217" s="76">
        <v>11707549</v>
      </c>
      <c r="F217" s="76">
        <v>10040947</v>
      </c>
      <c r="G217" s="76">
        <v>6235632</v>
      </c>
      <c r="H217" s="76">
        <v>12911891</v>
      </c>
      <c r="I217" s="76">
        <v>1216256</v>
      </c>
      <c r="J217" s="76">
        <v>26342001</v>
      </c>
      <c r="K217" s="76">
        <v>21299584</v>
      </c>
      <c r="L217" s="76">
        <v>15349178</v>
      </c>
      <c r="M217" s="76">
        <v>25669713</v>
      </c>
      <c r="N217" s="76">
        <v>39198390</v>
      </c>
      <c r="O217" s="76">
        <v>18722221</v>
      </c>
      <c r="P217" s="76">
        <v>14244557</v>
      </c>
      <c r="Q217" s="76">
        <v>23490462</v>
      </c>
      <c r="R217" s="76">
        <v>20896384</v>
      </c>
      <c r="S217" s="76">
        <v>50804818</v>
      </c>
      <c r="T217" s="76">
        <v>33243779322</v>
      </c>
    </row>
    <row r="218" spans="2:20" ht="12">
      <c r="B218" s="74" t="s">
        <v>15</v>
      </c>
      <c r="C218" s="75">
        <v>17294924</v>
      </c>
      <c r="D218" s="75">
        <v>8283773</v>
      </c>
      <c r="E218" s="75">
        <v>5130179</v>
      </c>
      <c r="F218" s="75">
        <v>7192119</v>
      </c>
      <c r="G218" s="75">
        <v>5828598</v>
      </c>
      <c r="H218" s="75">
        <v>4618458</v>
      </c>
      <c r="I218" s="75">
        <v>2035249</v>
      </c>
      <c r="J218" s="75">
        <v>38670691</v>
      </c>
      <c r="K218" s="75">
        <v>18216679</v>
      </c>
      <c r="L218" s="75">
        <v>8942540</v>
      </c>
      <c r="M218" s="75">
        <v>12418671</v>
      </c>
      <c r="N218" s="75">
        <v>17790423</v>
      </c>
      <c r="O218" s="75">
        <v>7584007</v>
      </c>
      <c r="P218" s="75">
        <v>7049755</v>
      </c>
      <c r="Q218" s="75">
        <v>10624963</v>
      </c>
      <c r="R218" s="75">
        <v>9965374</v>
      </c>
      <c r="S218" s="75">
        <v>26972295</v>
      </c>
      <c r="T218" s="75">
        <v>23312168143</v>
      </c>
    </row>
    <row r="219" spans="2:20" ht="12">
      <c r="B219" s="74" t="s">
        <v>16</v>
      </c>
      <c r="C219" s="75">
        <v>26744741</v>
      </c>
      <c r="D219" s="75">
        <v>13414044</v>
      </c>
      <c r="E219" s="75">
        <v>18039858</v>
      </c>
      <c r="F219" s="75">
        <v>17923225</v>
      </c>
      <c r="G219" s="75">
        <v>10633423</v>
      </c>
      <c r="H219" s="75">
        <v>13060753</v>
      </c>
      <c r="I219" s="75">
        <v>2103442</v>
      </c>
      <c r="J219" s="75">
        <v>30983999</v>
      </c>
      <c r="K219" s="75">
        <v>13995802</v>
      </c>
      <c r="L219" s="75">
        <v>65353358</v>
      </c>
      <c r="M219" s="75">
        <v>24444259</v>
      </c>
      <c r="N219" s="75">
        <v>59976080</v>
      </c>
      <c r="O219" s="75">
        <v>25304840</v>
      </c>
      <c r="P219" s="75">
        <v>8385080</v>
      </c>
      <c r="Q219" s="75">
        <v>27146254</v>
      </c>
      <c r="R219" s="75">
        <v>15235564</v>
      </c>
      <c r="S219" s="75">
        <v>28456233</v>
      </c>
      <c r="T219" s="75">
        <v>107568253798</v>
      </c>
    </row>
    <row r="220" spans="2:20" ht="12">
      <c r="B220" s="74" t="s">
        <v>17</v>
      </c>
      <c r="C220" s="75">
        <v>4252866</v>
      </c>
      <c r="D220" s="75">
        <v>2026595</v>
      </c>
      <c r="E220" s="75">
        <v>1395736</v>
      </c>
      <c r="F220" s="75">
        <v>1765022</v>
      </c>
      <c r="G220" s="75">
        <v>1253632</v>
      </c>
      <c r="H220" s="75">
        <v>708193</v>
      </c>
      <c r="I220" s="75">
        <v>259955</v>
      </c>
      <c r="J220" s="75">
        <v>6094835</v>
      </c>
      <c r="K220" s="75">
        <v>2340655</v>
      </c>
      <c r="L220" s="75">
        <v>1589262</v>
      </c>
      <c r="M220" s="75">
        <v>3345224</v>
      </c>
      <c r="N220" s="75">
        <v>5986251</v>
      </c>
      <c r="O220" s="75">
        <v>3180319</v>
      </c>
      <c r="P220" s="75">
        <v>1688707</v>
      </c>
      <c r="Q220" s="75">
        <v>5990351</v>
      </c>
      <c r="R220" s="75">
        <v>3331266</v>
      </c>
      <c r="S220" s="75">
        <v>3761580</v>
      </c>
      <c r="T220" s="75">
        <v>4753422781</v>
      </c>
    </row>
    <row r="221" spans="2:20" ht="12">
      <c r="B221" s="74" t="s">
        <v>14</v>
      </c>
      <c r="C221" s="76">
        <v>319878088</v>
      </c>
      <c r="D221" s="76">
        <v>119903400</v>
      </c>
      <c r="E221" s="76">
        <v>109912296</v>
      </c>
      <c r="F221" s="76">
        <v>107640906</v>
      </c>
      <c r="G221" s="76">
        <v>40442919</v>
      </c>
      <c r="H221" s="76">
        <v>115356251</v>
      </c>
      <c r="I221" s="76">
        <v>48829792</v>
      </c>
      <c r="J221" s="76">
        <v>672607311</v>
      </c>
      <c r="K221" s="76">
        <v>124493961</v>
      </c>
      <c r="L221" s="76">
        <v>203265941</v>
      </c>
      <c r="M221" s="76">
        <v>170838840</v>
      </c>
      <c r="N221" s="76">
        <v>290669627</v>
      </c>
      <c r="O221" s="76">
        <v>118598169</v>
      </c>
      <c r="P221" s="76">
        <v>98177260</v>
      </c>
      <c r="Q221" s="76">
        <v>154894126</v>
      </c>
      <c r="R221" s="76">
        <v>94390542</v>
      </c>
      <c r="S221" s="76">
        <v>867673061</v>
      </c>
      <c r="T221" s="76">
        <v>331071153506</v>
      </c>
    </row>
    <row r="222" spans="2:20" ht="12">
      <c r="B222" s="74" t="s">
        <v>18</v>
      </c>
      <c r="C222" s="75">
        <v>66902484</v>
      </c>
      <c r="D222" s="75">
        <v>27520371</v>
      </c>
      <c r="E222" s="75">
        <v>27249810</v>
      </c>
      <c r="F222" s="75">
        <v>56878209</v>
      </c>
      <c r="G222" s="75">
        <v>11573239</v>
      </c>
      <c r="H222" s="75">
        <v>29748330</v>
      </c>
      <c r="I222" s="75">
        <v>7957209</v>
      </c>
      <c r="J222" s="75">
        <v>230086498</v>
      </c>
      <c r="K222" s="75">
        <v>89659514</v>
      </c>
      <c r="L222" s="75">
        <v>132929545</v>
      </c>
      <c r="M222" s="75">
        <v>93969225</v>
      </c>
      <c r="N222" s="75">
        <v>153562970</v>
      </c>
      <c r="O222" s="75">
        <v>82585572</v>
      </c>
      <c r="P222" s="75">
        <v>45036146</v>
      </c>
      <c r="Q222" s="75">
        <v>36825928</v>
      </c>
      <c r="R222" s="75">
        <v>60941909</v>
      </c>
      <c r="S222" s="75">
        <v>206875462</v>
      </c>
      <c r="T222" s="75">
        <v>166628971755</v>
      </c>
    </row>
    <row r="223" spans="2:20" ht="12">
      <c r="B223" s="74" t="s">
        <v>19</v>
      </c>
      <c r="C223" s="75">
        <v>284476607</v>
      </c>
      <c r="D223" s="75">
        <v>89914478</v>
      </c>
      <c r="E223" s="75">
        <v>65754090</v>
      </c>
      <c r="F223" s="75">
        <v>82033745</v>
      </c>
      <c r="G223" s="75">
        <v>50438898</v>
      </c>
      <c r="H223" s="75">
        <v>81042938</v>
      </c>
      <c r="I223" s="75">
        <v>2518377</v>
      </c>
      <c r="J223" s="75">
        <v>268663844</v>
      </c>
      <c r="K223" s="75">
        <v>106338183</v>
      </c>
      <c r="L223" s="75">
        <v>207229955</v>
      </c>
      <c r="M223" s="75">
        <v>128710312</v>
      </c>
      <c r="N223" s="75">
        <v>427092211</v>
      </c>
      <c r="O223" s="75">
        <v>194751218</v>
      </c>
      <c r="P223" s="75">
        <v>105511539</v>
      </c>
      <c r="Q223" s="75">
        <v>41799033</v>
      </c>
      <c r="R223" s="75">
        <v>122931369</v>
      </c>
      <c r="S223" s="75">
        <v>276767650</v>
      </c>
      <c r="T223" s="75">
        <v>231414515291</v>
      </c>
    </row>
    <row r="224" spans="2:20" ht="12">
      <c r="B224" s="74" t="s">
        <v>20</v>
      </c>
      <c r="C224" s="76">
        <v>48684105</v>
      </c>
      <c r="D224" s="76">
        <v>53112965</v>
      </c>
      <c r="E224" s="76">
        <v>22193479</v>
      </c>
      <c r="F224" s="76">
        <v>10154301</v>
      </c>
      <c r="G224" s="76">
        <v>13646046</v>
      </c>
      <c r="H224" s="76">
        <v>7401813</v>
      </c>
      <c r="I224" s="76">
        <v>13710166</v>
      </c>
      <c r="J224" s="76">
        <v>102128526</v>
      </c>
      <c r="K224" s="76">
        <v>50841090</v>
      </c>
      <c r="L224" s="76">
        <v>67756737</v>
      </c>
      <c r="M224" s="76">
        <v>71387052</v>
      </c>
      <c r="N224" s="76">
        <v>58819958</v>
      </c>
      <c r="O224" s="76">
        <v>55584756</v>
      </c>
      <c r="P224" s="76">
        <v>58146519</v>
      </c>
      <c r="Q224" s="76">
        <v>40083569</v>
      </c>
      <c r="R224" s="76">
        <v>68917965</v>
      </c>
      <c r="S224" s="76">
        <v>96542895</v>
      </c>
      <c r="T224" s="76">
        <v>76090754415</v>
      </c>
    </row>
    <row r="225" spans="2:20" ht="12">
      <c r="B225" s="74" t="s">
        <v>21</v>
      </c>
      <c r="C225" s="75">
        <v>61532557</v>
      </c>
      <c r="D225" s="75">
        <v>38184396</v>
      </c>
      <c r="E225" s="75">
        <v>17955325</v>
      </c>
      <c r="F225" s="75">
        <v>20000518</v>
      </c>
      <c r="G225" s="75">
        <v>26969312</v>
      </c>
      <c r="H225" s="75">
        <v>21839764</v>
      </c>
      <c r="I225" s="75">
        <v>2461908</v>
      </c>
      <c r="J225" s="75">
        <v>78895562</v>
      </c>
      <c r="K225" s="75">
        <v>45827138</v>
      </c>
      <c r="L225" s="75">
        <v>162078577</v>
      </c>
      <c r="M225" s="75">
        <v>52495572</v>
      </c>
      <c r="N225" s="75">
        <v>121499031</v>
      </c>
      <c r="O225" s="75">
        <v>41671343</v>
      </c>
      <c r="P225" s="75">
        <v>19728137</v>
      </c>
      <c r="Q225" s="75">
        <v>58415095</v>
      </c>
      <c r="R225" s="75">
        <v>46648801</v>
      </c>
      <c r="S225" s="75">
        <v>70194830</v>
      </c>
      <c r="T225" s="75">
        <v>89333449238</v>
      </c>
    </row>
    <row r="226" spans="2:20" ht="12">
      <c r="B226" s="74" t="s">
        <v>22</v>
      </c>
      <c r="C226" s="75">
        <v>14935315</v>
      </c>
      <c r="D226" s="75">
        <v>12093206</v>
      </c>
      <c r="E226" s="75">
        <v>6862710</v>
      </c>
      <c r="F226" s="75">
        <v>17298637</v>
      </c>
      <c r="G226" s="75">
        <v>5136790</v>
      </c>
      <c r="H226" s="75">
        <v>3363787</v>
      </c>
      <c r="I226" s="75">
        <v>923131</v>
      </c>
      <c r="J226" s="75">
        <v>34618291</v>
      </c>
      <c r="K226" s="75">
        <v>14225664</v>
      </c>
      <c r="L226" s="75">
        <v>9500171</v>
      </c>
      <c r="M226" s="75">
        <v>12630575</v>
      </c>
      <c r="N226" s="75">
        <v>33902933</v>
      </c>
      <c r="O226" s="75">
        <v>10803092</v>
      </c>
      <c r="P226" s="75">
        <v>7910339</v>
      </c>
      <c r="Q226" s="75">
        <v>12176294</v>
      </c>
      <c r="R226" s="75">
        <v>15802529</v>
      </c>
      <c r="S226" s="75">
        <v>23542743</v>
      </c>
      <c r="T226" s="75">
        <v>34412298180</v>
      </c>
    </row>
    <row r="227" spans="2:20" ht="12">
      <c r="B227" s="74" t="s">
        <v>23</v>
      </c>
      <c r="C227" s="76">
        <v>55809735</v>
      </c>
      <c r="D227" s="76">
        <v>16986153</v>
      </c>
      <c r="E227" s="76">
        <v>32606546</v>
      </c>
      <c r="F227" s="76">
        <v>23606613</v>
      </c>
      <c r="G227" s="76">
        <v>22865257</v>
      </c>
      <c r="H227" s="76">
        <v>19318196</v>
      </c>
      <c r="I227" s="76">
        <v>1628312</v>
      </c>
      <c r="J227" s="76">
        <v>76191377</v>
      </c>
      <c r="K227" s="76">
        <v>26662639</v>
      </c>
      <c r="L227" s="76">
        <v>72480212</v>
      </c>
      <c r="M227" s="76">
        <v>20256669</v>
      </c>
      <c r="N227" s="76">
        <v>76581003</v>
      </c>
      <c r="O227" s="76">
        <v>35415626</v>
      </c>
      <c r="P227" s="76">
        <v>26941419</v>
      </c>
      <c r="Q227" s="76">
        <v>27345965</v>
      </c>
      <c r="R227" s="76">
        <v>17718057</v>
      </c>
      <c r="S227" s="76">
        <v>45666941</v>
      </c>
      <c r="T227" s="76">
        <v>82119084790</v>
      </c>
    </row>
    <row r="228" spans="2:20" ht="12">
      <c r="B228" s="74" t="s">
        <v>24</v>
      </c>
      <c r="C228" s="75">
        <v>64206860</v>
      </c>
      <c r="D228" s="75">
        <v>22066443</v>
      </c>
      <c r="E228" s="75">
        <v>16842872</v>
      </c>
      <c r="F228" s="75">
        <v>32598139</v>
      </c>
      <c r="G228" s="75">
        <v>4513347</v>
      </c>
      <c r="H228" s="75">
        <v>7361985</v>
      </c>
      <c r="I228" s="75">
        <v>2696732</v>
      </c>
      <c r="J228" s="75">
        <v>81961748</v>
      </c>
      <c r="K228" s="75">
        <v>14662712</v>
      </c>
      <c r="L228" s="75">
        <v>23575656</v>
      </c>
      <c r="M228" s="75">
        <v>32731126</v>
      </c>
      <c r="N228" s="75">
        <v>71087588</v>
      </c>
      <c r="O228" s="75">
        <v>39908622</v>
      </c>
      <c r="P228" s="75">
        <v>22233493</v>
      </c>
      <c r="Q228" s="75">
        <v>40589581</v>
      </c>
      <c r="R228" s="75">
        <v>16405647</v>
      </c>
      <c r="S228" s="75">
        <v>62215185</v>
      </c>
      <c r="T228" s="75">
        <v>60969763314</v>
      </c>
    </row>
    <row r="229" spans="2:20" ht="12">
      <c r="B229" s="74" t="s">
        <v>25</v>
      </c>
      <c r="C229" s="76">
        <v>160869961</v>
      </c>
      <c r="D229" s="76">
        <v>46952020</v>
      </c>
      <c r="E229" s="76">
        <v>44073238</v>
      </c>
      <c r="F229" s="76">
        <v>53886547</v>
      </c>
      <c r="G229" s="76">
        <v>15742723</v>
      </c>
      <c r="H229" s="76">
        <v>52459584</v>
      </c>
      <c r="I229" s="76">
        <v>11734665</v>
      </c>
      <c r="J229" s="76">
        <v>199581159</v>
      </c>
      <c r="K229" s="76">
        <v>50916430</v>
      </c>
      <c r="L229" s="76">
        <v>30213617</v>
      </c>
      <c r="M229" s="76">
        <v>73136981</v>
      </c>
      <c r="N229" s="76">
        <v>136582487</v>
      </c>
      <c r="O229" s="76">
        <v>61557107</v>
      </c>
      <c r="P229" s="76">
        <v>56481239</v>
      </c>
      <c r="Q229" s="76">
        <v>93570874</v>
      </c>
      <c r="R229" s="76">
        <v>39392455</v>
      </c>
      <c r="S229" s="76">
        <v>102393019</v>
      </c>
      <c r="T229" s="76">
        <v>121701314850</v>
      </c>
    </row>
    <row r="230" spans="2:20" ht="12">
      <c r="B230" s="69"/>
      <c r="C230" s="69"/>
      <c r="D230" s="69"/>
      <c r="E230" s="69"/>
      <c r="F230" s="69"/>
      <c r="G230" s="69"/>
      <c r="H230" s="69"/>
      <c r="I230" s="69"/>
      <c r="J230" s="69"/>
      <c r="K230" s="69"/>
      <c r="L230" s="69"/>
      <c r="M230" s="69"/>
      <c r="N230" s="69"/>
      <c r="O230" s="69"/>
      <c r="P230" s="69"/>
      <c r="Q230" s="69"/>
      <c r="R230" s="69"/>
      <c r="S230" s="69"/>
      <c r="T230" s="69"/>
    </row>
    <row r="231" spans="2:20" ht="12">
      <c r="B231" s="70" t="s">
        <v>174</v>
      </c>
      <c r="C231" s="69"/>
      <c r="D231" s="69"/>
      <c r="E231" s="69"/>
      <c r="F231" s="69"/>
      <c r="G231" s="69"/>
      <c r="H231" s="69"/>
      <c r="I231" s="69"/>
      <c r="J231" s="69"/>
      <c r="K231" s="69"/>
      <c r="L231" s="69"/>
      <c r="M231" s="69"/>
      <c r="N231" s="69"/>
      <c r="O231" s="69"/>
      <c r="P231" s="69"/>
      <c r="Q231" s="69"/>
      <c r="R231" s="69"/>
      <c r="S231" s="69"/>
      <c r="T231" s="69"/>
    </row>
    <row r="232" spans="2:20" ht="12">
      <c r="B232" s="70" t="s">
        <v>36</v>
      </c>
      <c r="C232" s="68" t="s">
        <v>40</v>
      </c>
      <c r="D232" s="69"/>
      <c r="E232" s="69"/>
      <c r="F232" s="69"/>
      <c r="G232" s="69"/>
      <c r="H232" s="69"/>
      <c r="I232" s="69"/>
      <c r="J232" s="69"/>
      <c r="K232" s="69"/>
      <c r="L232" s="69"/>
      <c r="M232" s="69"/>
      <c r="N232" s="69"/>
      <c r="O232" s="69"/>
      <c r="P232" s="69"/>
      <c r="Q232" s="69"/>
      <c r="R232" s="69"/>
      <c r="S232" s="69"/>
      <c r="T232" s="69"/>
    </row>
    <row r="234" ht="12">
      <c r="B234" s="88" t="s">
        <v>380</v>
      </c>
    </row>
    <row r="236" spans="2:20" ht="12">
      <c r="B236" s="68" t="s">
        <v>381</v>
      </c>
      <c r="C236" s="69"/>
      <c r="D236" s="69"/>
      <c r="E236" s="69"/>
      <c r="F236" s="69"/>
      <c r="G236" s="69"/>
      <c r="H236" s="69"/>
      <c r="I236" s="69"/>
      <c r="J236" s="69"/>
      <c r="K236" s="69"/>
      <c r="L236" s="69"/>
      <c r="M236" s="69"/>
      <c r="N236" s="69"/>
      <c r="O236" s="69"/>
      <c r="P236" s="69"/>
      <c r="Q236" s="69"/>
      <c r="R236" s="69"/>
      <c r="S236" s="69"/>
      <c r="T236" s="69"/>
    </row>
    <row r="237" spans="2:20" ht="12">
      <c r="B237" s="68" t="s">
        <v>157</v>
      </c>
      <c r="C237" s="70" t="s">
        <v>382</v>
      </c>
      <c r="D237" s="69"/>
      <c r="E237" s="69"/>
      <c r="F237" s="69"/>
      <c r="G237" s="69"/>
      <c r="H237" s="69"/>
      <c r="I237" s="69"/>
      <c r="J237" s="69"/>
      <c r="K237" s="69"/>
      <c r="L237" s="69"/>
      <c r="M237" s="69"/>
      <c r="N237" s="69"/>
      <c r="O237" s="69"/>
      <c r="P237" s="69"/>
      <c r="Q237" s="69"/>
      <c r="R237" s="69"/>
      <c r="S237" s="69"/>
      <c r="T237" s="69"/>
    </row>
    <row r="238" spans="2:20" ht="12">
      <c r="B238" s="68" t="s">
        <v>159</v>
      </c>
      <c r="C238" s="68" t="s">
        <v>333</v>
      </c>
      <c r="D238" s="69"/>
      <c r="E238" s="69"/>
      <c r="F238" s="69"/>
      <c r="G238" s="69"/>
      <c r="H238" s="69"/>
      <c r="I238" s="69"/>
      <c r="J238" s="69"/>
      <c r="K238" s="69"/>
      <c r="L238" s="69"/>
      <c r="M238" s="69"/>
      <c r="N238" s="69"/>
      <c r="O238" s="69"/>
      <c r="P238" s="69"/>
      <c r="Q238" s="69"/>
      <c r="R238" s="69"/>
      <c r="S238" s="69"/>
      <c r="T238" s="69"/>
    </row>
    <row r="239" spans="2:20" ht="12">
      <c r="B239" s="69"/>
      <c r="C239" s="69"/>
      <c r="D239" s="69"/>
      <c r="E239" s="69"/>
      <c r="F239" s="69"/>
      <c r="G239" s="69"/>
      <c r="H239" s="69"/>
      <c r="I239" s="69"/>
      <c r="J239" s="69"/>
      <c r="K239" s="69"/>
      <c r="L239" s="69"/>
      <c r="M239" s="69"/>
      <c r="N239" s="69"/>
      <c r="O239" s="69"/>
      <c r="P239" s="69"/>
      <c r="Q239" s="69"/>
      <c r="R239" s="69"/>
      <c r="S239" s="69"/>
      <c r="T239" s="69"/>
    </row>
    <row r="240" spans="2:20" ht="12">
      <c r="B240" s="70" t="s">
        <v>334</v>
      </c>
      <c r="C240" s="69"/>
      <c r="D240" s="68" t="s">
        <v>162</v>
      </c>
      <c r="E240" s="69"/>
      <c r="F240" s="69"/>
      <c r="G240" s="69"/>
      <c r="H240" s="69"/>
      <c r="I240" s="69"/>
      <c r="J240" s="69"/>
      <c r="K240" s="69"/>
      <c r="L240" s="69"/>
      <c r="M240" s="69"/>
      <c r="N240" s="69"/>
      <c r="O240" s="69"/>
      <c r="P240" s="69"/>
      <c r="Q240" s="69"/>
      <c r="R240" s="69"/>
      <c r="S240" s="69"/>
      <c r="T240" s="69"/>
    </row>
    <row r="241" spans="2:20" ht="12">
      <c r="B241" s="70" t="s">
        <v>70</v>
      </c>
      <c r="C241" s="69"/>
      <c r="D241" s="68" t="s">
        <v>379</v>
      </c>
      <c r="E241" s="69"/>
      <c r="F241" s="69"/>
      <c r="G241" s="69"/>
      <c r="H241" s="69"/>
      <c r="I241" s="69"/>
      <c r="J241" s="69"/>
      <c r="K241" s="69"/>
      <c r="L241" s="69"/>
      <c r="M241" s="69"/>
      <c r="N241" s="69"/>
      <c r="O241" s="69"/>
      <c r="P241" s="69"/>
      <c r="Q241" s="69"/>
      <c r="R241" s="69"/>
      <c r="S241" s="69"/>
      <c r="T241" s="69"/>
    </row>
    <row r="242" spans="2:20" ht="12">
      <c r="B242" s="70" t="s">
        <v>71</v>
      </c>
      <c r="C242" s="69"/>
      <c r="D242" s="68" t="s">
        <v>86</v>
      </c>
      <c r="E242" s="69"/>
      <c r="F242" s="69"/>
      <c r="G242" s="69"/>
      <c r="H242" s="69"/>
      <c r="I242" s="69"/>
      <c r="J242" s="69"/>
      <c r="K242" s="69"/>
      <c r="L242" s="69"/>
      <c r="M242" s="69"/>
      <c r="N242" s="69"/>
      <c r="O242" s="69"/>
      <c r="P242" s="69"/>
      <c r="Q242" s="69"/>
      <c r="R242" s="69"/>
      <c r="S242" s="69"/>
      <c r="T242" s="69"/>
    </row>
    <row r="243" spans="2:20" ht="12">
      <c r="B243" s="70" t="s">
        <v>73</v>
      </c>
      <c r="C243" s="69"/>
      <c r="D243" s="68" t="s">
        <v>368</v>
      </c>
      <c r="E243" s="69"/>
      <c r="F243" s="69"/>
      <c r="G243" s="69"/>
      <c r="H243" s="69"/>
      <c r="I243" s="69"/>
      <c r="J243" s="69"/>
      <c r="K243" s="69"/>
      <c r="L243" s="69"/>
      <c r="M243" s="69"/>
      <c r="N243" s="69"/>
      <c r="O243" s="69"/>
      <c r="P243" s="69"/>
      <c r="Q243" s="69"/>
      <c r="R243" s="69"/>
      <c r="S243" s="69"/>
      <c r="T243" s="69"/>
    </row>
    <row r="244" spans="2:20" ht="12">
      <c r="B244" s="69"/>
      <c r="C244" s="69"/>
      <c r="D244" s="69"/>
      <c r="E244" s="69"/>
      <c r="F244" s="69"/>
      <c r="G244" s="69"/>
      <c r="H244" s="69"/>
      <c r="I244" s="69"/>
      <c r="J244" s="69"/>
      <c r="K244" s="69"/>
      <c r="L244" s="69"/>
      <c r="M244" s="69"/>
      <c r="N244" s="69"/>
      <c r="O244" s="69"/>
      <c r="P244" s="69"/>
      <c r="Q244" s="69"/>
      <c r="R244" s="69"/>
      <c r="S244" s="69"/>
      <c r="T244" s="69"/>
    </row>
    <row r="245" spans="2:20" ht="12">
      <c r="B245" s="71" t="s">
        <v>337</v>
      </c>
      <c r="C245" s="133" t="s">
        <v>338</v>
      </c>
      <c r="D245" s="133" t="s">
        <v>339</v>
      </c>
      <c r="E245" s="133" t="s">
        <v>340</v>
      </c>
      <c r="F245" s="133" t="s">
        <v>341</v>
      </c>
      <c r="G245" s="133" t="s">
        <v>342</v>
      </c>
      <c r="H245" s="133" t="s">
        <v>343</v>
      </c>
      <c r="I245" s="133" t="s">
        <v>344</v>
      </c>
      <c r="J245" s="133" t="s">
        <v>345</v>
      </c>
      <c r="K245" s="133" t="s">
        <v>346</v>
      </c>
      <c r="L245" s="133" t="s">
        <v>347</v>
      </c>
      <c r="M245" s="133" t="s">
        <v>348</v>
      </c>
      <c r="N245" s="133" t="s">
        <v>349</v>
      </c>
      <c r="O245" s="133" t="s">
        <v>350</v>
      </c>
      <c r="P245" s="133" t="s">
        <v>351</v>
      </c>
      <c r="Q245" s="133" t="s">
        <v>352</v>
      </c>
      <c r="R245" s="133" t="s">
        <v>353</v>
      </c>
      <c r="S245" s="133" t="s">
        <v>354</v>
      </c>
      <c r="T245" s="133" t="s">
        <v>44</v>
      </c>
    </row>
    <row r="246" spans="2:20" ht="12">
      <c r="B246" s="71" t="s">
        <v>42</v>
      </c>
      <c r="C246" s="132" t="s">
        <v>196</v>
      </c>
      <c r="D246" s="132" t="s">
        <v>196</v>
      </c>
      <c r="E246" s="132" t="s">
        <v>196</v>
      </c>
      <c r="F246" s="132" t="s">
        <v>196</v>
      </c>
      <c r="G246" s="132" t="s">
        <v>196</v>
      </c>
      <c r="H246" s="132" t="s">
        <v>196</v>
      </c>
      <c r="I246" s="132" t="s">
        <v>196</v>
      </c>
      <c r="J246" s="132" t="s">
        <v>196</v>
      </c>
      <c r="K246" s="132" t="s">
        <v>196</v>
      </c>
      <c r="L246" s="132" t="s">
        <v>196</v>
      </c>
      <c r="M246" s="132" t="s">
        <v>196</v>
      </c>
      <c r="N246" s="132" t="s">
        <v>196</v>
      </c>
      <c r="O246" s="132" t="s">
        <v>196</v>
      </c>
      <c r="P246" s="132" t="s">
        <v>196</v>
      </c>
      <c r="Q246" s="132" t="s">
        <v>196</v>
      </c>
      <c r="R246" s="132" t="s">
        <v>196</v>
      </c>
      <c r="S246" s="132" t="s">
        <v>196</v>
      </c>
      <c r="T246" s="132" t="s">
        <v>196</v>
      </c>
    </row>
    <row r="247" spans="2:20" ht="12">
      <c r="B247" s="72" t="s">
        <v>355</v>
      </c>
      <c r="C247" s="73" t="s">
        <v>38</v>
      </c>
      <c r="D247" s="73" t="s">
        <v>38</v>
      </c>
      <c r="E247" s="73" t="s">
        <v>38</v>
      </c>
      <c r="F247" s="73" t="s">
        <v>38</v>
      </c>
      <c r="G247" s="73" t="s">
        <v>38</v>
      </c>
      <c r="H247" s="73" t="s">
        <v>38</v>
      </c>
      <c r="I247" s="73" t="s">
        <v>38</v>
      </c>
      <c r="J247" s="73" t="s">
        <v>38</v>
      </c>
      <c r="K247" s="73" t="s">
        <v>38</v>
      </c>
      <c r="L247" s="73" t="s">
        <v>38</v>
      </c>
      <c r="M247" s="73" t="s">
        <v>38</v>
      </c>
      <c r="N247" s="73" t="s">
        <v>38</v>
      </c>
      <c r="O247" s="73" t="s">
        <v>38</v>
      </c>
      <c r="P247" s="73" t="s">
        <v>38</v>
      </c>
      <c r="Q247" s="73" t="s">
        <v>38</v>
      </c>
      <c r="R247" s="73" t="s">
        <v>38</v>
      </c>
      <c r="S247" s="73" t="s">
        <v>38</v>
      </c>
      <c r="T247" s="73" t="s">
        <v>38</v>
      </c>
    </row>
    <row r="248" spans="2:20" ht="12">
      <c r="B248" s="74" t="s">
        <v>359</v>
      </c>
      <c r="C248" s="93">
        <v>19693498.93</v>
      </c>
      <c r="D248" s="93">
        <v>16350390.77</v>
      </c>
      <c r="E248" s="93">
        <v>10465984.15</v>
      </c>
      <c r="F248" s="93">
        <v>9484194.15</v>
      </c>
      <c r="G248" s="93">
        <v>13030193.63</v>
      </c>
      <c r="H248" s="93">
        <v>11171488.81</v>
      </c>
      <c r="I248" s="93">
        <v>3785725.07</v>
      </c>
      <c r="J248" s="93">
        <v>31975893.28</v>
      </c>
      <c r="K248" s="93">
        <v>4042030.42</v>
      </c>
      <c r="L248" s="93">
        <v>32369203.24</v>
      </c>
      <c r="M248" s="93">
        <v>13376065.06</v>
      </c>
      <c r="N248" s="94">
        <v>45537376.7</v>
      </c>
      <c r="O248" s="93">
        <v>11015828.45</v>
      </c>
      <c r="P248" s="93">
        <v>17294382.63</v>
      </c>
      <c r="Q248" s="93">
        <v>25220057.59</v>
      </c>
      <c r="R248" s="93">
        <v>11838000.85</v>
      </c>
      <c r="S248" s="93">
        <v>17349335.83</v>
      </c>
      <c r="T248" s="93">
        <v>17016535346.22</v>
      </c>
    </row>
    <row r="249" spans="2:20" ht="12">
      <c r="B249" s="74" t="s">
        <v>356</v>
      </c>
      <c r="C249" s="93">
        <v>709698.26</v>
      </c>
      <c r="D249" s="93">
        <v>1200968.13</v>
      </c>
      <c r="E249" s="93">
        <v>734621.77</v>
      </c>
      <c r="F249" s="94">
        <v>389617.2</v>
      </c>
      <c r="G249" s="93">
        <v>2949234.77</v>
      </c>
      <c r="H249" s="93">
        <v>621891.87</v>
      </c>
      <c r="I249" s="93">
        <v>1795645.13</v>
      </c>
      <c r="J249" s="94">
        <v>2220333.1</v>
      </c>
      <c r="K249" s="93">
        <v>155015.73</v>
      </c>
      <c r="L249" s="93">
        <v>1572513.82</v>
      </c>
      <c r="M249" s="93">
        <v>503438.46</v>
      </c>
      <c r="N249" s="93">
        <v>1933221.78</v>
      </c>
      <c r="O249" s="94">
        <v>548531.6</v>
      </c>
      <c r="P249" s="93">
        <v>593743.92</v>
      </c>
      <c r="Q249" s="93">
        <v>1215062.07</v>
      </c>
      <c r="R249" s="93">
        <v>514239.35</v>
      </c>
      <c r="S249" s="93">
        <v>1186451.17</v>
      </c>
      <c r="T249" s="93">
        <v>2078210260.97</v>
      </c>
    </row>
    <row r="250" spans="2:20" ht="12">
      <c r="B250" s="74" t="s">
        <v>1</v>
      </c>
      <c r="C250" s="90">
        <v>288038.01</v>
      </c>
      <c r="D250" s="95">
        <v>94358</v>
      </c>
      <c r="E250" s="90">
        <v>50875.36</v>
      </c>
      <c r="F250" s="90">
        <v>33004.07</v>
      </c>
      <c r="G250" s="95">
        <v>36779.9</v>
      </c>
      <c r="H250" s="90">
        <v>151745.76</v>
      </c>
      <c r="I250" s="90">
        <v>3394.13</v>
      </c>
      <c r="J250" s="90">
        <v>213228.73</v>
      </c>
      <c r="K250" s="90">
        <v>34001.57</v>
      </c>
      <c r="L250" s="90">
        <v>316144.33</v>
      </c>
      <c r="M250" s="90">
        <v>69871.52</v>
      </c>
      <c r="N250" s="90">
        <v>621058.93</v>
      </c>
      <c r="O250" s="95">
        <v>80551.3</v>
      </c>
      <c r="P250" s="90">
        <v>277598.02</v>
      </c>
      <c r="Q250" s="90">
        <v>294919.49</v>
      </c>
      <c r="R250" s="90">
        <v>314049.59</v>
      </c>
      <c r="S250" s="90">
        <v>118313.59</v>
      </c>
      <c r="T250" s="90">
        <v>109327238.34</v>
      </c>
    </row>
    <row r="251" spans="2:20" ht="12">
      <c r="B251" s="74" t="s">
        <v>2</v>
      </c>
      <c r="C251" s="90">
        <v>699964.27</v>
      </c>
      <c r="D251" s="90">
        <v>800356.69</v>
      </c>
      <c r="E251" s="90">
        <v>670292.23</v>
      </c>
      <c r="F251" s="90">
        <v>153617.43</v>
      </c>
      <c r="G251" s="90">
        <v>689778.28</v>
      </c>
      <c r="H251" s="90">
        <v>575614.21</v>
      </c>
      <c r="I251" s="90">
        <v>31556.12</v>
      </c>
      <c r="J251" s="90">
        <v>902263.42</v>
      </c>
      <c r="K251" s="90">
        <v>60654.14</v>
      </c>
      <c r="L251" s="90">
        <v>1726544.11</v>
      </c>
      <c r="M251" s="90">
        <v>262139.24</v>
      </c>
      <c r="N251" s="90">
        <v>1337515.72</v>
      </c>
      <c r="O251" s="90">
        <v>486948.54</v>
      </c>
      <c r="P251" s="90">
        <v>737511.05</v>
      </c>
      <c r="Q251" s="90">
        <v>731133.12</v>
      </c>
      <c r="R251" s="90">
        <v>333299.47</v>
      </c>
      <c r="S251" s="90">
        <v>352846.07</v>
      </c>
      <c r="T251" s="95">
        <v>601192889.8</v>
      </c>
    </row>
    <row r="252" spans="2:20" ht="12">
      <c r="B252" s="74" t="s">
        <v>3</v>
      </c>
      <c r="C252" s="90">
        <v>368558.07</v>
      </c>
      <c r="D252" s="90">
        <v>99107.03</v>
      </c>
      <c r="E252" s="95">
        <v>268622.7</v>
      </c>
      <c r="F252" s="90">
        <v>202543.15</v>
      </c>
      <c r="G252" s="90">
        <v>95934.94</v>
      </c>
      <c r="H252" s="90">
        <v>249264.91</v>
      </c>
      <c r="I252" s="90">
        <v>72088.08</v>
      </c>
      <c r="J252" s="95">
        <v>603853.5</v>
      </c>
      <c r="K252" s="90">
        <v>53827.72</v>
      </c>
      <c r="L252" s="90">
        <v>649193.62</v>
      </c>
      <c r="M252" s="90">
        <v>345295.59</v>
      </c>
      <c r="N252" s="90">
        <v>863902.12</v>
      </c>
      <c r="O252" s="90">
        <v>198228.13</v>
      </c>
      <c r="P252" s="90">
        <v>425045.87</v>
      </c>
      <c r="Q252" s="90">
        <v>519397.25</v>
      </c>
      <c r="R252" s="95">
        <v>193284.3</v>
      </c>
      <c r="S252" s="90">
        <v>224030.69</v>
      </c>
      <c r="T252" s="90">
        <v>334283759.29</v>
      </c>
    </row>
    <row r="253" spans="2:20" ht="12">
      <c r="B253" s="74" t="s">
        <v>357</v>
      </c>
      <c r="C253" s="93">
        <v>6491969.81</v>
      </c>
      <c r="D253" s="94">
        <v>2807762.5</v>
      </c>
      <c r="E253" s="93">
        <v>2581480.86</v>
      </c>
      <c r="F253" s="93">
        <v>2549585.18</v>
      </c>
      <c r="G253" s="93">
        <v>2952317.09</v>
      </c>
      <c r="H253" s="93">
        <v>5309887.82</v>
      </c>
      <c r="I253" s="93">
        <v>341502.91</v>
      </c>
      <c r="J253" s="93">
        <v>8349959.64</v>
      </c>
      <c r="K253" s="93">
        <v>915397.27</v>
      </c>
      <c r="L253" s="93">
        <v>7841600.24</v>
      </c>
      <c r="M253" s="93">
        <v>3637329.43</v>
      </c>
      <c r="N253" s="93">
        <v>10674955.32</v>
      </c>
      <c r="O253" s="93">
        <v>3490406.19</v>
      </c>
      <c r="P253" s="93">
        <v>5533109.67</v>
      </c>
      <c r="Q253" s="93">
        <v>6855940.06</v>
      </c>
      <c r="R253" s="93">
        <v>3628735.39</v>
      </c>
      <c r="S253" s="93">
        <v>4326368.71</v>
      </c>
      <c r="T253" s="93">
        <v>3589483820.17</v>
      </c>
    </row>
    <row r="254" spans="2:20" ht="12">
      <c r="B254" s="74" t="s">
        <v>4</v>
      </c>
      <c r="C254" s="93">
        <v>133599.03</v>
      </c>
      <c r="D254" s="93">
        <v>93959.38</v>
      </c>
      <c r="E254" s="93">
        <v>76960.89</v>
      </c>
      <c r="F254" s="93">
        <v>27268.61</v>
      </c>
      <c r="G254" s="93">
        <v>71636.48</v>
      </c>
      <c r="H254" s="93">
        <v>66274.36</v>
      </c>
      <c r="I254" s="93">
        <v>4392.79</v>
      </c>
      <c r="J254" s="94">
        <v>86452.3</v>
      </c>
      <c r="K254" s="93">
        <v>6384.14</v>
      </c>
      <c r="L254" s="93">
        <v>181324.71</v>
      </c>
      <c r="M254" s="93">
        <v>38722.64</v>
      </c>
      <c r="N254" s="93">
        <v>189965.63</v>
      </c>
      <c r="O254" s="93">
        <v>58401.37</v>
      </c>
      <c r="P254" s="93">
        <v>118469.45</v>
      </c>
      <c r="Q254" s="93">
        <v>172488.22</v>
      </c>
      <c r="R254" s="93">
        <v>60071.34</v>
      </c>
      <c r="S254" s="93">
        <v>110298.71</v>
      </c>
      <c r="T254" s="93">
        <v>86888202.66</v>
      </c>
    </row>
    <row r="255" spans="2:20" ht="12">
      <c r="B255" s="74" t="s">
        <v>361</v>
      </c>
      <c r="C255" s="93">
        <v>249431.27</v>
      </c>
      <c r="D255" s="93">
        <v>408631.12</v>
      </c>
      <c r="E255" s="93">
        <v>124169.06</v>
      </c>
      <c r="F255" s="94">
        <v>96937.1</v>
      </c>
      <c r="G255" s="93">
        <v>143030.53</v>
      </c>
      <c r="H255" s="93">
        <v>74271.28</v>
      </c>
      <c r="I255" s="93">
        <v>9982.96</v>
      </c>
      <c r="J255" s="93">
        <v>371508.75</v>
      </c>
      <c r="K255" s="93">
        <v>24143.21</v>
      </c>
      <c r="L255" s="93">
        <v>49226.24</v>
      </c>
      <c r="M255" s="93">
        <v>83769.47</v>
      </c>
      <c r="N255" s="93">
        <v>459272.91</v>
      </c>
      <c r="O255" s="93">
        <v>99014.96</v>
      </c>
      <c r="P255" s="93">
        <v>120407.05</v>
      </c>
      <c r="Q255" s="93">
        <v>449487.24</v>
      </c>
      <c r="R255" s="93">
        <v>60843.69</v>
      </c>
      <c r="S255" s="93">
        <v>130713.87</v>
      </c>
      <c r="T255" s="93">
        <v>104319025.13</v>
      </c>
    </row>
    <row r="256" spans="2:20" ht="12">
      <c r="B256" s="74" t="s">
        <v>6</v>
      </c>
      <c r="C256" s="90">
        <v>72315.85</v>
      </c>
      <c r="D256" s="90">
        <v>105398.74</v>
      </c>
      <c r="E256" s="90">
        <v>32576.05</v>
      </c>
      <c r="F256" s="90">
        <v>50916.59</v>
      </c>
      <c r="G256" s="90">
        <v>38286.89</v>
      </c>
      <c r="H256" s="90">
        <v>4405.84</v>
      </c>
      <c r="I256" s="95">
        <v>2541.7</v>
      </c>
      <c r="J256" s="90">
        <v>262067.18</v>
      </c>
      <c r="K256" s="90">
        <v>40938.88</v>
      </c>
      <c r="L256" s="90">
        <v>25703.98</v>
      </c>
      <c r="M256" s="90">
        <v>158298.03</v>
      </c>
      <c r="N256" s="90">
        <v>129902.88</v>
      </c>
      <c r="O256" s="90">
        <v>14610.07</v>
      </c>
      <c r="P256" s="90">
        <v>18699.93</v>
      </c>
      <c r="Q256" s="90">
        <v>93098.02</v>
      </c>
      <c r="R256" s="90">
        <v>32583.46</v>
      </c>
      <c r="S256" s="90">
        <v>56594.79</v>
      </c>
      <c r="T256" s="90">
        <v>132307591.71</v>
      </c>
    </row>
    <row r="257" spans="2:20" ht="12">
      <c r="B257" s="74" t="s">
        <v>358</v>
      </c>
      <c r="C257" s="95">
        <v>970069.6</v>
      </c>
      <c r="D257" s="90">
        <v>716241.21</v>
      </c>
      <c r="E257" s="90">
        <v>241124.54</v>
      </c>
      <c r="F257" s="90">
        <v>299191.05</v>
      </c>
      <c r="G257" s="90">
        <v>306270.49</v>
      </c>
      <c r="H257" s="90">
        <v>32206.28</v>
      </c>
      <c r="I257" s="90">
        <v>565168.89</v>
      </c>
      <c r="J257" s="90">
        <v>728237.72</v>
      </c>
      <c r="K257" s="90">
        <v>655411.49</v>
      </c>
      <c r="L257" s="90">
        <v>1984062.54</v>
      </c>
      <c r="M257" s="90">
        <v>1047889.13</v>
      </c>
      <c r="N257" s="90">
        <v>1383511.23</v>
      </c>
      <c r="O257" s="90">
        <v>521416.78</v>
      </c>
      <c r="P257" s="90">
        <v>119573.14</v>
      </c>
      <c r="Q257" s="90">
        <v>2823445.41</v>
      </c>
      <c r="R257" s="90">
        <v>362450.41</v>
      </c>
      <c r="S257" s="90">
        <v>1264698.14</v>
      </c>
      <c r="T257" s="95">
        <v>800567699.9</v>
      </c>
    </row>
    <row r="258" spans="2:20" ht="12">
      <c r="B258" s="74" t="s">
        <v>360</v>
      </c>
      <c r="C258" s="93">
        <v>1394526.45</v>
      </c>
      <c r="D258" s="93">
        <v>1423391.76</v>
      </c>
      <c r="E258" s="93">
        <v>1026307.08</v>
      </c>
      <c r="F258" s="94">
        <v>1247953</v>
      </c>
      <c r="G258" s="93">
        <v>1769990.22</v>
      </c>
      <c r="H258" s="94">
        <v>731437</v>
      </c>
      <c r="I258" s="93">
        <v>215861.04</v>
      </c>
      <c r="J258" s="93">
        <v>5439330.23</v>
      </c>
      <c r="K258" s="93">
        <v>545359.91</v>
      </c>
      <c r="L258" s="93">
        <v>3840391.89</v>
      </c>
      <c r="M258" s="93">
        <v>2702078.92</v>
      </c>
      <c r="N258" s="93">
        <v>8980734.63</v>
      </c>
      <c r="O258" s="93">
        <v>1464334.45</v>
      </c>
      <c r="P258" s="93">
        <v>2347825.81</v>
      </c>
      <c r="Q258" s="94">
        <v>2394732.8</v>
      </c>
      <c r="R258" s="93">
        <v>1476465.08</v>
      </c>
      <c r="S258" s="93">
        <v>2112509.41</v>
      </c>
      <c r="T258" s="93">
        <v>1707901438.54</v>
      </c>
    </row>
    <row r="259" spans="2:20" ht="12">
      <c r="B259" s="74" t="s">
        <v>9</v>
      </c>
      <c r="C259" s="93">
        <v>113280.08</v>
      </c>
      <c r="D259" s="94">
        <v>287544.7</v>
      </c>
      <c r="E259" s="93">
        <v>85719.48</v>
      </c>
      <c r="F259" s="93">
        <v>82653.29</v>
      </c>
      <c r="G259" s="94">
        <v>189662.2</v>
      </c>
      <c r="H259" s="94">
        <v>35806.8</v>
      </c>
      <c r="I259" s="93">
        <v>3768.97</v>
      </c>
      <c r="J259" s="93">
        <v>171201.59</v>
      </c>
      <c r="K259" s="93">
        <v>20122.58</v>
      </c>
      <c r="L259" s="93">
        <v>541352.14</v>
      </c>
      <c r="M259" s="93">
        <v>81035.68</v>
      </c>
      <c r="N259" s="94">
        <v>482800.1</v>
      </c>
      <c r="O259" s="93">
        <v>95139.65</v>
      </c>
      <c r="P259" s="93">
        <v>102000.88</v>
      </c>
      <c r="Q259" s="93">
        <v>244258.88</v>
      </c>
      <c r="R259" s="93">
        <v>145868.49</v>
      </c>
      <c r="S259" s="93">
        <v>76230.24</v>
      </c>
      <c r="T259" s="93">
        <v>134592787.91</v>
      </c>
    </row>
    <row r="260" spans="2:20" ht="12">
      <c r="B260" s="74" t="s">
        <v>362</v>
      </c>
      <c r="C260" s="90">
        <v>1379503.46</v>
      </c>
      <c r="D260" s="90">
        <v>855107.72</v>
      </c>
      <c r="E260" s="95">
        <v>421490.1</v>
      </c>
      <c r="F260" s="90">
        <v>1204055.82</v>
      </c>
      <c r="G260" s="95">
        <v>165628.5</v>
      </c>
      <c r="H260" s="90">
        <v>173467.38</v>
      </c>
      <c r="I260" s="90">
        <v>204898.66</v>
      </c>
      <c r="J260" s="90">
        <v>1990938.63</v>
      </c>
      <c r="K260" s="95">
        <v>604605.5</v>
      </c>
      <c r="L260" s="90">
        <v>755252.83</v>
      </c>
      <c r="M260" s="90">
        <v>607264.05</v>
      </c>
      <c r="N260" s="90">
        <v>2807145.83</v>
      </c>
      <c r="O260" s="90">
        <v>145036.45</v>
      </c>
      <c r="P260" s="90">
        <v>573344.97</v>
      </c>
      <c r="Q260" s="90">
        <v>983152.39</v>
      </c>
      <c r="R260" s="90">
        <v>861244.94</v>
      </c>
      <c r="S260" s="90">
        <v>1463224.29</v>
      </c>
      <c r="T260" s="90">
        <v>1108780855.21</v>
      </c>
    </row>
    <row r="261" spans="2:20" ht="12">
      <c r="B261" s="74" t="s">
        <v>11</v>
      </c>
      <c r="C261" s="93">
        <v>20554.54</v>
      </c>
      <c r="D261" s="93">
        <v>39728.45</v>
      </c>
      <c r="E261" s="93">
        <v>7311.11</v>
      </c>
      <c r="F261" s="93">
        <v>10236.19</v>
      </c>
      <c r="G261" s="93">
        <v>28262.73</v>
      </c>
      <c r="H261" s="93">
        <v>3085.75</v>
      </c>
      <c r="I261" s="93">
        <v>540.28</v>
      </c>
      <c r="J261" s="93">
        <v>41544.51</v>
      </c>
      <c r="K261" s="94">
        <v>12037.4</v>
      </c>
      <c r="L261" s="93">
        <v>46760.06</v>
      </c>
      <c r="M261" s="93">
        <v>28554.24</v>
      </c>
      <c r="N261" s="93">
        <v>12021.98</v>
      </c>
      <c r="O261" s="93">
        <v>29435.92</v>
      </c>
      <c r="P261" s="93">
        <v>3386.05</v>
      </c>
      <c r="Q261" s="93">
        <v>96551.32</v>
      </c>
      <c r="R261" s="93">
        <v>30627.26</v>
      </c>
      <c r="S261" s="93">
        <v>20066.91</v>
      </c>
      <c r="T261" s="93">
        <v>37538793.14</v>
      </c>
    </row>
    <row r="262" spans="2:20" ht="12">
      <c r="B262" s="74" t="s">
        <v>13</v>
      </c>
      <c r="C262" s="93">
        <v>241000.47</v>
      </c>
      <c r="D262" s="93">
        <v>107387.22</v>
      </c>
      <c r="E262" s="93">
        <v>154535.29</v>
      </c>
      <c r="F262" s="93">
        <v>66304.69</v>
      </c>
      <c r="G262" s="93">
        <v>103816.87</v>
      </c>
      <c r="H262" s="93">
        <v>103434.64</v>
      </c>
      <c r="I262" s="93">
        <v>20797.13</v>
      </c>
      <c r="J262" s="93">
        <v>153918.25</v>
      </c>
      <c r="K262" s="93">
        <v>30600.27</v>
      </c>
      <c r="L262" s="93">
        <v>176166.76</v>
      </c>
      <c r="M262" s="93">
        <v>138434.61</v>
      </c>
      <c r="N262" s="93">
        <v>383417.55</v>
      </c>
      <c r="O262" s="94">
        <v>95647</v>
      </c>
      <c r="P262" s="93">
        <v>194436.49</v>
      </c>
      <c r="Q262" s="93">
        <v>538821.06</v>
      </c>
      <c r="R262" s="93">
        <v>136992.31</v>
      </c>
      <c r="S262" s="93">
        <v>195573.38</v>
      </c>
      <c r="T262" s="93">
        <v>133656032.59</v>
      </c>
    </row>
    <row r="263" spans="2:20" ht="12">
      <c r="B263" s="74" t="s">
        <v>12</v>
      </c>
      <c r="C263" s="94">
        <v>200072.3</v>
      </c>
      <c r="D263" s="93">
        <v>128991.94</v>
      </c>
      <c r="E263" s="93">
        <v>125046.14</v>
      </c>
      <c r="F263" s="93">
        <v>30873.97</v>
      </c>
      <c r="G263" s="93">
        <v>151484.02</v>
      </c>
      <c r="H263" s="94">
        <v>78027.7</v>
      </c>
      <c r="I263" s="93">
        <v>18686.11</v>
      </c>
      <c r="J263" s="93">
        <v>121626.12</v>
      </c>
      <c r="K263" s="93">
        <v>8107.08</v>
      </c>
      <c r="L263" s="93">
        <v>428119.33</v>
      </c>
      <c r="M263" s="93">
        <v>78957.27</v>
      </c>
      <c r="N263" s="93">
        <v>281442.56</v>
      </c>
      <c r="O263" s="93">
        <v>60297.59</v>
      </c>
      <c r="P263" s="93">
        <v>134088.47</v>
      </c>
      <c r="Q263" s="93">
        <v>275438.35</v>
      </c>
      <c r="R263" s="93">
        <v>102436.32</v>
      </c>
      <c r="S263" s="93">
        <v>118857.04</v>
      </c>
      <c r="T263" s="93">
        <v>121837449.51</v>
      </c>
    </row>
    <row r="264" spans="2:20" ht="12">
      <c r="B264" s="74" t="s">
        <v>15</v>
      </c>
      <c r="C264" s="95">
        <v>56362.4</v>
      </c>
      <c r="D264" s="90">
        <v>50070.26</v>
      </c>
      <c r="E264" s="90">
        <v>33499.14</v>
      </c>
      <c r="F264" s="90">
        <v>28236.78</v>
      </c>
      <c r="G264" s="90">
        <v>47220.11</v>
      </c>
      <c r="H264" s="90">
        <v>27981.78</v>
      </c>
      <c r="I264" s="90">
        <v>5240.56</v>
      </c>
      <c r="J264" s="90">
        <v>118114.14</v>
      </c>
      <c r="K264" s="90">
        <v>24789.02</v>
      </c>
      <c r="L264" s="90">
        <v>71431.89</v>
      </c>
      <c r="M264" s="90">
        <v>45566.31</v>
      </c>
      <c r="N264" s="90">
        <v>114071.71</v>
      </c>
      <c r="O264" s="90">
        <v>27345.84</v>
      </c>
      <c r="P264" s="90">
        <v>42897.92</v>
      </c>
      <c r="Q264" s="95">
        <v>70742.3</v>
      </c>
      <c r="R264" s="90">
        <v>35601.29</v>
      </c>
      <c r="S264" s="90">
        <v>52212.96</v>
      </c>
      <c r="T264" s="90">
        <v>225784695.85</v>
      </c>
    </row>
    <row r="265" spans="2:20" ht="12">
      <c r="B265" s="74" t="s">
        <v>16</v>
      </c>
      <c r="C265" s="90">
        <v>152465.54</v>
      </c>
      <c r="D265" s="90">
        <v>220379.96</v>
      </c>
      <c r="E265" s="90">
        <v>216854.06</v>
      </c>
      <c r="F265" s="90">
        <v>141282.97</v>
      </c>
      <c r="G265" s="90">
        <v>177355.64</v>
      </c>
      <c r="H265" s="95">
        <v>168513.6</v>
      </c>
      <c r="I265" s="90">
        <v>42414.07</v>
      </c>
      <c r="J265" s="90">
        <v>419334.63</v>
      </c>
      <c r="K265" s="90">
        <v>25019.65</v>
      </c>
      <c r="L265" s="90">
        <v>834246.47</v>
      </c>
      <c r="M265" s="90">
        <v>163397.43</v>
      </c>
      <c r="N265" s="90">
        <v>645925.17</v>
      </c>
      <c r="O265" s="90">
        <v>158885.78</v>
      </c>
      <c r="P265" s="90">
        <v>135926.73</v>
      </c>
      <c r="Q265" s="90">
        <v>859808.13</v>
      </c>
      <c r="R265" s="90">
        <v>126643.93</v>
      </c>
      <c r="S265" s="90">
        <v>145069.11</v>
      </c>
      <c r="T265" s="90">
        <v>334821618.33</v>
      </c>
    </row>
    <row r="266" spans="2:20" ht="12">
      <c r="B266" s="74" t="s">
        <v>17</v>
      </c>
      <c r="C266" s="95">
        <v>23236.6</v>
      </c>
      <c r="D266" s="90">
        <v>16687.57</v>
      </c>
      <c r="E266" s="90">
        <v>10555.04</v>
      </c>
      <c r="F266" s="90">
        <v>9614.21</v>
      </c>
      <c r="G266" s="90">
        <v>16005.14</v>
      </c>
      <c r="H266" s="90">
        <v>5973.42</v>
      </c>
      <c r="I266" s="90">
        <v>661.42</v>
      </c>
      <c r="J266" s="90">
        <v>29801.84</v>
      </c>
      <c r="K266" s="90">
        <v>3815.05</v>
      </c>
      <c r="L266" s="90">
        <v>16023.91</v>
      </c>
      <c r="M266" s="90">
        <v>14000.09</v>
      </c>
      <c r="N266" s="90">
        <v>51797.76</v>
      </c>
      <c r="O266" s="90">
        <v>12909.29</v>
      </c>
      <c r="P266" s="90">
        <v>16548.11</v>
      </c>
      <c r="Q266" s="90">
        <v>49443.59</v>
      </c>
      <c r="R266" s="90">
        <v>19077.02</v>
      </c>
      <c r="S266" s="90">
        <v>10067.22</v>
      </c>
      <c r="T266" s="90">
        <v>29007170.21</v>
      </c>
    </row>
    <row r="267" spans="2:20" ht="12">
      <c r="B267" s="74" t="s">
        <v>14</v>
      </c>
      <c r="C267" s="94">
        <v>1936615.2</v>
      </c>
      <c r="D267" s="93">
        <v>1408521.68</v>
      </c>
      <c r="E267" s="93">
        <v>1146508.19</v>
      </c>
      <c r="F267" s="93">
        <v>920881.26</v>
      </c>
      <c r="G267" s="93">
        <v>592718.23</v>
      </c>
      <c r="H267" s="94">
        <v>1052029</v>
      </c>
      <c r="I267" s="93">
        <v>227988.79</v>
      </c>
      <c r="J267" s="93">
        <v>4105553.42</v>
      </c>
      <c r="K267" s="93">
        <v>155581.85</v>
      </c>
      <c r="L267" s="93">
        <v>2479921.79</v>
      </c>
      <c r="M267" s="93">
        <v>850105.91</v>
      </c>
      <c r="N267" s="93">
        <v>2911683.68</v>
      </c>
      <c r="O267" s="93">
        <v>568509.21</v>
      </c>
      <c r="P267" s="93">
        <v>1082899.23</v>
      </c>
      <c r="Q267" s="93">
        <v>1695190.37</v>
      </c>
      <c r="R267" s="93">
        <v>525267.35</v>
      </c>
      <c r="S267" s="93">
        <v>2428895.04</v>
      </c>
      <c r="T267" s="93">
        <v>2023849255.61</v>
      </c>
    </row>
    <row r="268" spans="2:20" ht="12">
      <c r="B268" s="74" t="s">
        <v>18</v>
      </c>
      <c r="C268" s="90">
        <v>315477.79</v>
      </c>
      <c r="D268" s="90">
        <v>151108.81</v>
      </c>
      <c r="E268" s="90">
        <v>215612.34</v>
      </c>
      <c r="F268" s="90">
        <v>273711.81</v>
      </c>
      <c r="G268" s="90">
        <v>98900.22</v>
      </c>
      <c r="H268" s="95">
        <v>192208</v>
      </c>
      <c r="I268" s="90">
        <v>34861.61</v>
      </c>
      <c r="J268" s="90">
        <v>961761.52</v>
      </c>
      <c r="K268" s="90">
        <v>127512.09</v>
      </c>
      <c r="L268" s="90">
        <v>1537235.07</v>
      </c>
      <c r="M268" s="90">
        <v>468352.26</v>
      </c>
      <c r="N268" s="90">
        <v>1245962.19</v>
      </c>
      <c r="O268" s="90">
        <v>368851.22</v>
      </c>
      <c r="P268" s="95">
        <v>417988.9</v>
      </c>
      <c r="Q268" s="90">
        <v>855638.82</v>
      </c>
      <c r="R268" s="90">
        <v>365534.16</v>
      </c>
      <c r="S268" s="90">
        <v>534039.87</v>
      </c>
      <c r="T268" s="90">
        <v>703294581.74</v>
      </c>
    </row>
    <row r="269" spans="2:20" ht="12">
      <c r="B269" s="74" t="s">
        <v>19</v>
      </c>
      <c r="C269" s="90">
        <v>1602248.17</v>
      </c>
      <c r="D269" s="90">
        <v>2633617.95</v>
      </c>
      <c r="E269" s="90">
        <v>634710.01</v>
      </c>
      <c r="F269" s="90">
        <v>608397.69</v>
      </c>
      <c r="G269" s="90">
        <v>899088.08</v>
      </c>
      <c r="H269" s="90">
        <v>651686.97</v>
      </c>
      <c r="I269" s="95">
        <v>8454.3</v>
      </c>
      <c r="J269" s="90">
        <v>1476004.31</v>
      </c>
      <c r="K269" s="90">
        <v>140618.76</v>
      </c>
      <c r="L269" s="90">
        <v>2903845.99</v>
      </c>
      <c r="M269" s="90">
        <v>643030.53</v>
      </c>
      <c r="N269" s="95">
        <v>4498927.3</v>
      </c>
      <c r="O269" s="90">
        <v>1224475.14</v>
      </c>
      <c r="P269" s="90">
        <v>1694150.73</v>
      </c>
      <c r="Q269" s="90">
        <v>471413.41</v>
      </c>
      <c r="R269" s="95">
        <v>863244.8</v>
      </c>
      <c r="S269" s="90">
        <v>955267.86</v>
      </c>
      <c r="T269" s="90">
        <v>853778363.78</v>
      </c>
    </row>
    <row r="270" spans="2:20" ht="12">
      <c r="B270" s="74" t="s">
        <v>20</v>
      </c>
      <c r="C270" s="93">
        <v>486515.79</v>
      </c>
      <c r="D270" s="93">
        <v>1006944.26</v>
      </c>
      <c r="E270" s="94">
        <v>340703.9</v>
      </c>
      <c r="F270" s="93">
        <v>103364.61</v>
      </c>
      <c r="G270" s="94">
        <v>341427.3</v>
      </c>
      <c r="H270" s="94">
        <v>73703.2</v>
      </c>
      <c r="I270" s="93">
        <v>103268.73</v>
      </c>
      <c r="J270" s="93">
        <v>977319.84</v>
      </c>
      <c r="K270" s="93">
        <v>114784.97</v>
      </c>
      <c r="L270" s="93">
        <v>891871.83</v>
      </c>
      <c r="M270" s="93">
        <v>520796.64</v>
      </c>
      <c r="N270" s="93">
        <v>985222.61</v>
      </c>
      <c r="O270" s="94">
        <v>309575.1</v>
      </c>
      <c r="P270" s="93">
        <v>938708.12</v>
      </c>
      <c r="Q270" s="93">
        <v>527951.88</v>
      </c>
      <c r="R270" s="93">
        <v>564679.27</v>
      </c>
      <c r="S270" s="93">
        <v>450262.86</v>
      </c>
      <c r="T270" s="93">
        <v>308137768.21</v>
      </c>
    </row>
    <row r="271" spans="2:20" ht="12">
      <c r="B271" s="74" t="s">
        <v>21</v>
      </c>
      <c r="C271" s="90">
        <v>304352.26</v>
      </c>
      <c r="D271" s="90">
        <v>698218.86</v>
      </c>
      <c r="E271" s="90">
        <v>231381.78</v>
      </c>
      <c r="F271" s="90">
        <v>139044.24</v>
      </c>
      <c r="G271" s="90">
        <v>478881.92</v>
      </c>
      <c r="H271" s="90">
        <v>168143.46</v>
      </c>
      <c r="I271" s="90">
        <v>25632.49</v>
      </c>
      <c r="J271" s="90">
        <v>430705.15</v>
      </c>
      <c r="K271" s="90">
        <v>117446.81</v>
      </c>
      <c r="L271" s="90">
        <v>2021034.16</v>
      </c>
      <c r="M271" s="90">
        <v>266989.73</v>
      </c>
      <c r="N271" s="90">
        <v>1527944.79</v>
      </c>
      <c r="O271" s="90">
        <v>296515.84</v>
      </c>
      <c r="P271" s="95">
        <v>369790.7</v>
      </c>
      <c r="Q271" s="90">
        <v>1031688.82</v>
      </c>
      <c r="R271" s="90">
        <v>527287.23</v>
      </c>
      <c r="S271" s="90">
        <v>301157.78</v>
      </c>
      <c r="T271" s="90">
        <v>294632239.71</v>
      </c>
    </row>
    <row r="272" spans="2:20" ht="12">
      <c r="B272" s="74" t="s">
        <v>22</v>
      </c>
      <c r="C272" s="90">
        <v>93882.09</v>
      </c>
      <c r="D272" s="90">
        <v>122910.17</v>
      </c>
      <c r="E272" s="90">
        <v>75910.54</v>
      </c>
      <c r="F272" s="90">
        <v>102853.57</v>
      </c>
      <c r="G272" s="90">
        <v>81153.37</v>
      </c>
      <c r="H272" s="90">
        <v>30545.64</v>
      </c>
      <c r="I272" s="90">
        <v>3917.07</v>
      </c>
      <c r="J272" s="90">
        <v>154829.52</v>
      </c>
      <c r="K272" s="90">
        <v>22921.14</v>
      </c>
      <c r="L272" s="90">
        <v>105468.45</v>
      </c>
      <c r="M272" s="90">
        <v>55876.19</v>
      </c>
      <c r="N272" s="90">
        <v>336555.64</v>
      </c>
      <c r="O272" s="90">
        <v>61464.09</v>
      </c>
      <c r="P272" s="90">
        <v>106439.73</v>
      </c>
      <c r="Q272" s="90">
        <v>214896.67</v>
      </c>
      <c r="R272" s="90">
        <v>112500.21</v>
      </c>
      <c r="S272" s="90">
        <v>75867.39</v>
      </c>
      <c r="T272" s="90">
        <v>160910749.17</v>
      </c>
    </row>
    <row r="273" spans="2:20" ht="12">
      <c r="B273" s="74" t="s">
        <v>23</v>
      </c>
      <c r="C273" s="93">
        <v>306461.91</v>
      </c>
      <c r="D273" s="93">
        <v>189748.69</v>
      </c>
      <c r="E273" s="93">
        <v>432812.82</v>
      </c>
      <c r="F273" s="93">
        <v>106919.97</v>
      </c>
      <c r="G273" s="93">
        <v>369205.99</v>
      </c>
      <c r="H273" s="93">
        <v>166682.91</v>
      </c>
      <c r="I273" s="93">
        <v>7266.96</v>
      </c>
      <c r="J273" s="93">
        <v>439925.63</v>
      </c>
      <c r="K273" s="94">
        <v>44261</v>
      </c>
      <c r="L273" s="93">
        <v>804376.12</v>
      </c>
      <c r="M273" s="94">
        <v>109326.7</v>
      </c>
      <c r="N273" s="93">
        <v>687239.93</v>
      </c>
      <c r="O273" s="93">
        <v>213061.66</v>
      </c>
      <c r="P273" s="93">
        <v>388661.85</v>
      </c>
      <c r="Q273" s="93">
        <v>411839.48</v>
      </c>
      <c r="R273" s="93">
        <v>131098.59</v>
      </c>
      <c r="S273" s="93">
        <v>173545.68</v>
      </c>
      <c r="T273" s="93">
        <v>282552860.86</v>
      </c>
    </row>
    <row r="274" spans="2:20" ht="12">
      <c r="B274" s="74" t="s">
        <v>24</v>
      </c>
      <c r="C274" s="90">
        <v>244587.26</v>
      </c>
      <c r="D274" s="90">
        <v>284339.99</v>
      </c>
      <c r="E274" s="90">
        <v>95110.02</v>
      </c>
      <c r="F274" s="90">
        <v>237432.38</v>
      </c>
      <c r="G274" s="90">
        <v>54009.57</v>
      </c>
      <c r="H274" s="90">
        <v>60742.18</v>
      </c>
      <c r="I274" s="90">
        <v>6705.17</v>
      </c>
      <c r="J274" s="90">
        <v>292998.84</v>
      </c>
      <c r="K274" s="90">
        <v>18203.24</v>
      </c>
      <c r="L274" s="90">
        <v>247274.03</v>
      </c>
      <c r="M274" s="90">
        <v>135396.19</v>
      </c>
      <c r="N274" s="90">
        <v>586262.68</v>
      </c>
      <c r="O274" s="95">
        <v>137013.9</v>
      </c>
      <c r="P274" s="90">
        <v>211282.99</v>
      </c>
      <c r="Q274" s="90">
        <v>357352.26</v>
      </c>
      <c r="R274" s="90">
        <v>87996.67</v>
      </c>
      <c r="S274" s="90">
        <v>148230.41</v>
      </c>
      <c r="T274" s="90">
        <v>264196773.56</v>
      </c>
    </row>
    <row r="275" spans="2:20" ht="12">
      <c r="B275" s="74" t="s">
        <v>25</v>
      </c>
      <c r="C275" s="93">
        <v>838712.45</v>
      </c>
      <c r="D275" s="93">
        <v>398907.98</v>
      </c>
      <c r="E275" s="93">
        <v>431193.65</v>
      </c>
      <c r="F275" s="93">
        <v>367697.32</v>
      </c>
      <c r="G275" s="93">
        <v>182114.15</v>
      </c>
      <c r="H275" s="93">
        <v>362457.05</v>
      </c>
      <c r="I275" s="94">
        <v>28489</v>
      </c>
      <c r="J275" s="93">
        <v>913080.77</v>
      </c>
      <c r="K275" s="93">
        <v>80469.95</v>
      </c>
      <c r="L275" s="93">
        <v>322116.93</v>
      </c>
      <c r="M275" s="94">
        <v>320148.8</v>
      </c>
      <c r="N275" s="93">
        <v>1404914.07</v>
      </c>
      <c r="O275" s="93">
        <v>249221.38</v>
      </c>
      <c r="P275" s="93">
        <v>589846.85</v>
      </c>
      <c r="Q275" s="93">
        <v>986166.18</v>
      </c>
      <c r="R275" s="93">
        <v>225878.93</v>
      </c>
      <c r="S275" s="93">
        <v>317942.64</v>
      </c>
      <c r="T275" s="93">
        <v>454681424.32</v>
      </c>
    </row>
    <row r="276" spans="2:20" ht="12">
      <c r="B276" s="69"/>
      <c r="C276" s="69"/>
      <c r="D276" s="69"/>
      <c r="E276" s="69"/>
      <c r="F276" s="69"/>
      <c r="G276" s="69"/>
      <c r="H276" s="69"/>
      <c r="I276" s="69"/>
      <c r="J276" s="69"/>
      <c r="K276" s="69"/>
      <c r="L276" s="69"/>
      <c r="M276" s="69"/>
      <c r="N276" s="69"/>
      <c r="O276" s="69"/>
      <c r="P276" s="69"/>
      <c r="Q276" s="69"/>
      <c r="R276" s="69"/>
      <c r="S276" s="69"/>
      <c r="T276" s="69"/>
    </row>
    <row r="277" spans="2:20" ht="12">
      <c r="B277" s="70" t="s">
        <v>174</v>
      </c>
      <c r="C277" s="69"/>
      <c r="D277" s="69"/>
      <c r="E277" s="69"/>
      <c r="F277" s="69"/>
      <c r="G277" s="69"/>
      <c r="H277" s="69"/>
      <c r="I277" s="69"/>
      <c r="J277" s="69"/>
      <c r="K277" s="69"/>
      <c r="L277" s="69"/>
      <c r="M277" s="69"/>
      <c r="N277" s="69"/>
      <c r="O277" s="69"/>
      <c r="P277" s="69"/>
      <c r="Q277" s="69"/>
      <c r="R277" s="69"/>
      <c r="S277" s="69"/>
      <c r="T277" s="69"/>
    </row>
    <row r="278" spans="2:20" ht="12">
      <c r="B278" s="70" t="s">
        <v>36</v>
      </c>
      <c r="C278" s="68" t="s">
        <v>40</v>
      </c>
      <c r="D278" s="69"/>
      <c r="E278" s="69"/>
      <c r="F278" s="69"/>
      <c r="G278" s="69"/>
      <c r="H278" s="69"/>
      <c r="I278" s="69"/>
      <c r="J278" s="69"/>
      <c r="K278" s="69"/>
      <c r="L278" s="69"/>
      <c r="M278" s="69"/>
      <c r="N278" s="69"/>
      <c r="O278" s="69"/>
      <c r="P278" s="69"/>
      <c r="Q278" s="69"/>
      <c r="R278" s="69"/>
      <c r="S278" s="69"/>
      <c r="T278" s="69"/>
    </row>
    <row r="279" spans="2:20" ht="12">
      <c r="B279" s="69"/>
      <c r="C279" s="69"/>
      <c r="D279" s="69"/>
      <c r="E279" s="69"/>
      <c r="F279" s="69"/>
      <c r="G279" s="69"/>
      <c r="H279" s="69"/>
      <c r="I279" s="69"/>
      <c r="J279" s="69"/>
      <c r="K279" s="69"/>
      <c r="L279" s="69"/>
      <c r="M279" s="69"/>
      <c r="N279" s="69"/>
      <c r="O279" s="69"/>
      <c r="P279" s="69"/>
      <c r="Q279" s="69"/>
      <c r="R279" s="69"/>
      <c r="S279" s="69"/>
      <c r="T279" s="69"/>
    </row>
    <row r="280" spans="2:20" ht="12">
      <c r="B280" s="69" t="s">
        <v>383</v>
      </c>
      <c r="C280" s="69"/>
      <c r="D280" s="69"/>
      <c r="E280" s="69"/>
      <c r="F280" s="69"/>
      <c r="G280" s="69"/>
      <c r="H280" s="69"/>
      <c r="I280" s="69"/>
      <c r="J280" s="69"/>
      <c r="K280" s="69"/>
      <c r="L280" s="69"/>
      <c r="M280" s="69"/>
      <c r="N280" s="69"/>
      <c r="O280" s="69"/>
      <c r="P280" s="69"/>
      <c r="Q280" s="69"/>
      <c r="R280" s="69"/>
      <c r="S280" s="69"/>
      <c r="T280" s="69"/>
    </row>
    <row r="282" spans="2:20" ht="12">
      <c r="B282" s="68" t="s">
        <v>384</v>
      </c>
      <c r="C282" s="69"/>
      <c r="D282" s="69"/>
      <c r="E282" s="69"/>
      <c r="F282" s="69"/>
      <c r="G282" s="69"/>
      <c r="H282" s="69"/>
      <c r="I282" s="69"/>
      <c r="J282" s="69"/>
      <c r="K282" s="69"/>
      <c r="L282" s="69"/>
      <c r="M282" s="69"/>
      <c r="N282" s="69"/>
      <c r="O282" s="69"/>
      <c r="P282" s="69"/>
      <c r="Q282" s="69"/>
      <c r="R282" s="69"/>
      <c r="S282" s="69"/>
      <c r="T282" s="69"/>
    </row>
    <row r="283" spans="2:20" ht="12">
      <c r="B283" s="68" t="s">
        <v>157</v>
      </c>
      <c r="C283" s="70" t="s">
        <v>385</v>
      </c>
      <c r="D283" s="69"/>
      <c r="E283" s="69"/>
      <c r="F283" s="69"/>
      <c r="G283" s="69"/>
      <c r="H283" s="69"/>
      <c r="I283" s="69"/>
      <c r="J283" s="69"/>
      <c r="K283" s="69"/>
      <c r="L283" s="69"/>
      <c r="M283" s="69"/>
      <c r="N283" s="69"/>
      <c r="O283" s="69"/>
      <c r="P283" s="69"/>
      <c r="Q283" s="69"/>
      <c r="R283" s="69"/>
      <c r="S283" s="69"/>
      <c r="T283" s="69"/>
    </row>
    <row r="284" spans="2:20" ht="12">
      <c r="B284" s="68" t="s">
        <v>159</v>
      </c>
      <c r="C284" s="68" t="s">
        <v>333</v>
      </c>
      <c r="D284" s="69"/>
      <c r="E284" s="69"/>
      <c r="F284" s="69"/>
      <c r="G284" s="69"/>
      <c r="H284" s="69"/>
      <c r="I284" s="69"/>
      <c r="J284" s="69"/>
      <c r="K284" s="69"/>
      <c r="L284" s="69"/>
      <c r="M284" s="69"/>
      <c r="N284" s="69"/>
      <c r="O284" s="69"/>
      <c r="P284" s="69"/>
      <c r="Q284" s="69"/>
      <c r="R284" s="69"/>
      <c r="S284" s="69"/>
      <c r="T284" s="69"/>
    </row>
    <row r="285" spans="2:20" ht="12">
      <c r="B285" s="69"/>
      <c r="C285" s="69"/>
      <c r="D285" s="69"/>
      <c r="E285" s="69"/>
      <c r="F285" s="69"/>
      <c r="G285" s="69"/>
      <c r="H285" s="69"/>
      <c r="I285" s="69"/>
      <c r="J285" s="69"/>
      <c r="K285" s="69"/>
      <c r="L285" s="69"/>
      <c r="M285" s="69"/>
      <c r="N285" s="69"/>
      <c r="O285" s="69"/>
      <c r="P285" s="69"/>
      <c r="Q285" s="69"/>
      <c r="R285" s="69"/>
      <c r="S285" s="69"/>
      <c r="T285" s="69"/>
    </row>
    <row r="286" spans="2:20" ht="12">
      <c r="B286" s="70" t="s">
        <v>334</v>
      </c>
      <c r="C286" s="69"/>
      <c r="D286" s="68" t="s">
        <v>162</v>
      </c>
      <c r="E286" s="69"/>
      <c r="F286" s="69"/>
      <c r="G286" s="69"/>
      <c r="H286" s="69"/>
      <c r="I286" s="69"/>
      <c r="J286" s="69"/>
      <c r="K286" s="69"/>
      <c r="L286" s="69"/>
      <c r="M286" s="69"/>
      <c r="N286" s="69"/>
      <c r="O286" s="69"/>
      <c r="P286" s="69"/>
      <c r="Q286" s="69"/>
      <c r="R286" s="69"/>
      <c r="S286" s="69"/>
      <c r="T286" s="69"/>
    </row>
    <row r="287" spans="2:20" ht="12">
      <c r="B287" s="70" t="s">
        <v>70</v>
      </c>
      <c r="C287" s="69"/>
      <c r="D287" s="68" t="s">
        <v>379</v>
      </c>
      <c r="E287" s="69"/>
      <c r="F287" s="69"/>
      <c r="G287" s="69"/>
      <c r="H287" s="69"/>
      <c r="I287" s="69"/>
      <c r="J287" s="69"/>
      <c r="K287" s="69"/>
      <c r="L287" s="69"/>
      <c r="M287" s="69"/>
      <c r="N287" s="69"/>
      <c r="O287" s="69"/>
      <c r="P287" s="69"/>
      <c r="Q287" s="69"/>
      <c r="R287" s="69"/>
      <c r="S287" s="69"/>
      <c r="T287" s="69"/>
    </row>
    <row r="288" spans="2:20" ht="12">
      <c r="B288" s="70" t="s">
        <v>71</v>
      </c>
      <c r="C288" s="69"/>
      <c r="D288" s="68" t="s">
        <v>72</v>
      </c>
      <c r="E288" s="69"/>
      <c r="F288" s="69"/>
      <c r="G288" s="69"/>
      <c r="H288" s="69"/>
      <c r="I288" s="69"/>
      <c r="J288" s="69"/>
      <c r="K288" s="69"/>
      <c r="L288" s="69"/>
      <c r="M288" s="69"/>
      <c r="N288" s="69"/>
      <c r="O288" s="69"/>
      <c r="P288" s="69"/>
      <c r="Q288" s="69"/>
      <c r="R288" s="69"/>
      <c r="S288" s="69"/>
      <c r="T288" s="69"/>
    </row>
    <row r="289" spans="2:20" ht="12">
      <c r="B289" s="70" t="s">
        <v>73</v>
      </c>
      <c r="C289" s="69"/>
      <c r="D289" s="68" t="s">
        <v>336</v>
      </c>
      <c r="E289" s="69"/>
      <c r="F289" s="69"/>
      <c r="G289" s="69"/>
      <c r="H289" s="69"/>
      <c r="I289" s="69"/>
      <c r="J289" s="69"/>
      <c r="K289" s="69"/>
      <c r="L289" s="69"/>
      <c r="M289" s="69"/>
      <c r="N289" s="69"/>
      <c r="O289" s="69"/>
      <c r="P289" s="69"/>
      <c r="Q289" s="69"/>
      <c r="R289" s="69"/>
      <c r="S289" s="69"/>
      <c r="T289" s="69"/>
    </row>
    <row r="290" spans="2:20" ht="12">
      <c r="B290" s="69"/>
      <c r="C290" s="69"/>
      <c r="D290" s="69"/>
      <c r="E290" s="69"/>
      <c r="F290" s="69"/>
      <c r="G290" s="69"/>
      <c r="H290" s="69"/>
      <c r="I290" s="69"/>
      <c r="J290" s="69"/>
      <c r="K290" s="69"/>
      <c r="L290" s="69"/>
      <c r="M290" s="69"/>
      <c r="N290" s="69"/>
      <c r="O290" s="69"/>
      <c r="P290" s="69"/>
      <c r="Q290" s="69"/>
      <c r="R290" s="69"/>
      <c r="S290" s="69"/>
      <c r="T290" s="69"/>
    </row>
    <row r="291" spans="2:60" ht="12">
      <c r="B291" s="71" t="s">
        <v>337</v>
      </c>
      <c r="C291" s="133" t="s">
        <v>338</v>
      </c>
      <c r="D291" s="133" t="s">
        <v>339</v>
      </c>
      <c r="E291" s="133" t="s">
        <v>340</v>
      </c>
      <c r="F291" s="133" t="s">
        <v>341</v>
      </c>
      <c r="G291" s="133" t="s">
        <v>342</v>
      </c>
      <c r="H291" s="133" t="s">
        <v>343</v>
      </c>
      <c r="I291" s="133" t="s">
        <v>344</v>
      </c>
      <c r="J291" s="133" t="s">
        <v>345</v>
      </c>
      <c r="K291" s="142" t="s">
        <v>346</v>
      </c>
      <c r="L291" s="142" t="s">
        <v>347</v>
      </c>
      <c r="M291" s="142" t="s">
        <v>348</v>
      </c>
      <c r="N291" s="142" t="s">
        <v>349</v>
      </c>
      <c r="O291" s="142" t="s">
        <v>350</v>
      </c>
      <c r="P291" s="142" t="s">
        <v>351</v>
      </c>
      <c r="Q291" s="142" t="s">
        <v>352</v>
      </c>
      <c r="R291" s="142" t="s">
        <v>353</v>
      </c>
      <c r="S291" s="142" t="s">
        <v>354</v>
      </c>
      <c r="T291" s="133" t="s">
        <v>44</v>
      </c>
      <c r="W291" s="133" t="s">
        <v>338</v>
      </c>
      <c r="X291" s="133" t="s">
        <v>339</v>
      </c>
      <c r="Y291" s="133" t="s">
        <v>340</v>
      </c>
      <c r="Z291" s="133" t="s">
        <v>341</v>
      </c>
      <c r="AA291" s="133" t="s">
        <v>342</v>
      </c>
      <c r="AB291" s="133" t="s">
        <v>343</v>
      </c>
      <c r="AC291" s="133" t="s">
        <v>344</v>
      </c>
      <c r="AD291" s="133" t="s">
        <v>345</v>
      </c>
      <c r="AE291" s="133" t="s">
        <v>346</v>
      </c>
      <c r="AF291" s="133" t="s">
        <v>347</v>
      </c>
      <c r="AG291" s="133" t="s">
        <v>348</v>
      </c>
      <c r="AH291" s="133" t="s">
        <v>349</v>
      </c>
      <c r="AI291" s="133" t="s">
        <v>350</v>
      </c>
      <c r="AJ291" s="133" t="s">
        <v>351</v>
      </c>
      <c r="AK291" s="133" t="s">
        <v>352</v>
      </c>
      <c r="AL291" s="133" t="s">
        <v>353</v>
      </c>
      <c r="AM291" s="133" t="s">
        <v>354</v>
      </c>
      <c r="AP291" s="71" t="s">
        <v>337</v>
      </c>
      <c r="AQ291" s="133" t="s">
        <v>338</v>
      </c>
      <c r="AR291" s="133" t="s">
        <v>339</v>
      </c>
      <c r="AS291" s="133" t="s">
        <v>340</v>
      </c>
      <c r="AT291" s="133" t="s">
        <v>341</v>
      </c>
      <c r="AU291" s="133" t="s">
        <v>342</v>
      </c>
      <c r="AV291" s="133" t="s">
        <v>343</v>
      </c>
      <c r="AW291" s="133" t="s">
        <v>344</v>
      </c>
      <c r="AX291" s="133" t="s">
        <v>345</v>
      </c>
      <c r="AY291" s="142" t="s">
        <v>346</v>
      </c>
      <c r="AZ291" s="142" t="s">
        <v>347</v>
      </c>
      <c r="BA291" s="142" t="s">
        <v>348</v>
      </c>
      <c r="BB291" s="142" t="s">
        <v>349</v>
      </c>
      <c r="BC291" s="142" t="s">
        <v>350</v>
      </c>
      <c r="BD291" s="142" t="s">
        <v>351</v>
      </c>
      <c r="BE291" s="142" t="s">
        <v>352</v>
      </c>
      <c r="BF291" s="142" t="s">
        <v>353</v>
      </c>
      <c r="BG291" s="142" t="s">
        <v>354</v>
      </c>
      <c r="BH291" s="133" t="s">
        <v>44</v>
      </c>
    </row>
    <row r="292" spans="2:60" ht="12">
      <c r="B292" s="71" t="s">
        <v>42</v>
      </c>
      <c r="C292" s="132" t="s">
        <v>196</v>
      </c>
      <c r="D292" s="132" t="s">
        <v>196</v>
      </c>
      <c r="E292" s="132" t="s">
        <v>196</v>
      </c>
      <c r="F292" s="132" t="s">
        <v>196</v>
      </c>
      <c r="G292" s="132" t="s">
        <v>196</v>
      </c>
      <c r="H292" s="132" t="s">
        <v>196</v>
      </c>
      <c r="I292" s="132" t="s">
        <v>196</v>
      </c>
      <c r="J292" s="132" t="s">
        <v>196</v>
      </c>
      <c r="K292" s="143" t="s">
        <v>196</v>
      </c>
      <c r="L292" s="143" t="s">
        <v>196</v>
      </c>
      <c r="M292" s="143" t="s">
        <v>196</v>
      </c>
      <c r="N292" s="143" t="s">
        <v>196</v>
      </c>
      <c r="O292" s="143" t="s">
        <v>196</v>
      </c>
      <c r="P292" s="143" t="s">
        <v>196</v>
      </c>
      <c r="Q292" s="143" t="s">
        <v>196</v>
      </c>
      <c r="R292" s="143" t="s">
        <v>196</v>
      </c>
      <c r="S292" s="143" t="s">
        <v>196</v>
      </c>
      <c r="T292" s="132" t="s">
        <v>196</v>
      </c>
      <c r="AP292" s="71" t="s">
        <v>42</v>
      </c>
      <c r="AQ292" s="132" t="s">
        <v>196</v>
      </c>
      <c r="AR292" s="132" t="s">
        <v>196</v>
      </c>
      <c r="AS292" s="132" t="s">
        <v>196</v>
      </c>
      <c r="AT292" s="132" t="s">
        <v>196</v>
      </c>
      <c r="AU292" s="132" t="s">
        <v>196</v>
      </c>
      <c r="AV292" s="132" t="s">
        <v>196</v>
      </c>
      <c r="AW292" s="132" t="s">
        <v>196</v>
      </c>
      <c r="AX292" s="132" t="s">
        <v>196</v>
      </c>
      <c r="AY292" s="143" t="s">
        <v>196</v>
      </c>
      <c r="AZ292" s="143" t="s">
        <v>196</v>
      </c>
      <c r="BA292" s="143" t="s">
        <v>196</v>
      </c>
      <c r="BB292" s="143" t="s">
        <v>196</v>
      </c>
      <c r="BC292" s="143" t="s">
        <v>196</v>
      </c>
      <c r="BD292" s="143" t="s">
        <v>196</v>
      </c>
      <c r="BE292" s="143" t="s">
        <v>196</v>
      </c>
      <c r="BF292" s="143" t="s">
        <v>196</v>
      </c>
      <c r="BG292" s="143" t="s">
        <v>196</v>
      </c>
      <c r="BH292" s="132" t="s">
        <v>196</v>
      </c>
    </row>
    <row r="293" spans="2:60" ht="12">
      <c r="B293" s="72" t="s">
        <v>355</v>
      </c>
      <c r="C293" s="73" t="s">
        <v>38</v>
      </c>
      <c r="D293" s="73" t="s">
        <v>38</v>
      </c>
      <c r="E293" s="73" t="s">
        <v>38</v>
      </c>
      <c r="F293" s="73" t="s">
        <v>38</v>
      </c>
      <c r="G293" s="73" t="s">
        <v>38</v>
      </c>
      <c r="H293" s="73" t="s">
        <v>38</v>
      </c>
      <c r="I293" s="73" t="s">
        <v>38</v>
      </c>
      <c r="J293" s="73" t="s">
        <v>38</v>
      </c>
      <c r="K293" s="73" t="s">
        <v>38</v>
      </c>
      <c r="L293" s="73" t="s">
        <v>38</v>
      </c>
      <c r="M293" s="73" t="s">
        <v>38</v>
      </c>
      <c r="N293" s="73" t="s">
        <v>38</v>
      </c>
      <c r="O293" s="73" t="s">
        <v>38</v>
      </c>
      <c r="P293" s="73" t="s">
        <v>38</v>
      </c>
      <c r="Q293" s="73" t="s">
        <v>38</v>
      </c>
      <c r="R293" s="73" t="s">
        <v>38</v>
      </c>
      <c r="S293" s="73" t="s">
        <v>38</v>
      </c>
      <c r="T293" s="73" t="s">
        <v>38</v>
      </c>
      <c r="AP293" s="72" t="s">
        <v>355</v>
      </c>
      <c r="AQ293" s="73" t="s">
        <v>38</v>
      </c>
      <c r="AR293" s="73" t="s">
        <v>38</v>
      </c>
      <c r="AS293" s="73" t="s">
        <v>38</v>
      </c>
      <c r="AT293" s="73" t="s">
        <v>38</v>
      </c>
      <c r="AU293" s="73" t="s">
        <v>38</v>
      </c>
      <c r="AV293" s="73" t="s">
        <v>38</v>
      </c>
      <c r="AW293" s="73" t="s">
        <v>38</v>
      </c>
      <c r="AX293" s="73" t="s">
        <v>38</v>
      </c>
      <c r="AY293" s="73" t="s">
        <v>38</v>
      </c>
      <c r="AZ293" s="73" t="s">
        <v>38</v>
      </c>
      <c r="BA293" s="73" t="s">
        <v>38</v>
      </c>
      <c r="BB293" s="73" t="s">
        <v>38</v>
      </c>
      <c r="BC293" s="73" t="s">
        <v>38</v>
      </c>
      <c r="BD293" s="73" t="s">
        <v>38</v>
      </c>
      <c r="BE293" s="73" t="s">
        <v>38</v>
      </c>
      <c r="BF293" s="73" t="s">
        <v>38</v>
      </c>
      <c r="BG293" s="73" t="s">
        <v>38</v>
      </c>
      <c r="BH293" s="73" t="s">
        <v>38</v>
      </c>
    </row>
    <row r="294" spans="2:60" ht="12">
      <c r="B294" s="74" t="s">
        <v>359</v>
      </c>
      <c r="C294" s="76">
        <v>3600201528</v>
      </c>
      <c r="D294" s="76">
        <v>1257040819</v>
      </c>
      <c r="E294" s="76">
        <v>1055807613</v>
      </c>
      <c r="F294" s="76">
        <v>1417816075</v>
      </c>
      <c r="G294" s="76">
        <v>699538526</v>
      </c>
      <c r="H294" s="76">
        <v>1469271286</v>
      </c>
      <c r="I294" s="76">
        <v>378965022</v>
      </c>
      <c r="J294" s="76">
        <v>5710426013</v>
      </c>
      <c r="K294" s="76">
        <v>2326546346</v>
      </c>
      <c r="L294" s="76">
        <v>2508492629</v>
      </c>
      <c r="M294" s="76">
        <v>2655037316</v>
      </c>
      <c r="N294" s="76">
        <v>4887766069</v>
      </c>
      <c r="O294" s="76">
        <v>1992280144</v>
      </c>
      <c r="P294" s="76">
        <v>1413299393</v>
      </c>
      <c r="Q294" s="76">
        <v>2050478165</v>
      </c>
      <c r="R294" s="76">
        <v>1833308533</v>
      </c>
      <c r="S294" s="76">
        <v>5208703737</v>
      </c>
      <c r="T294" s="76">
        <v>4253159579486</v>
      </c>
      <c r="W294" s="141">
        <f>+(C294/('Intra-EU trade'!$C$8*1000))*100</f>
        <v>9.057326803091632</v>
      </c>
      <c r="X294" s="141">
        <f>+(D294/('Intra-EU trade'!$C$8*1000))*100</f>
        <v>3.16244227273406</v>
      </c>
      <c r="Y294" s="141">
        <f>+(E294/('Intra-EU trade'!$C$8*1000))*100</f>
        <v>2.6561831380160164</v>
      </c>
      <c r="Z294" s="141">
        <f>+(F294/('Intra-EU trade'!$C$8*1000))*100</f>
        <v>3.566917973362872</v>
      </c>
      <c r="AA294" s="141">
        <f>+(G294/('Intra-EU trade'!$C$8*1000))*100</f>
        <v>1.7598873263227537</v>
      </c>
      <c r="AB294" s="141">
        <f>+(H294/('Intra-EU trade'!$C$8*1000))*100</f>
        <v>3.6963681327843467</v>
      </c>
      <c r="AC294" s="141">
        <f>+(I294/('Intra-EU trade'!$C$8*1000))*100</f>
        <v>0.9533938654544147</v>
      </c>
      <c r="AD294" s="141">
        <f>+(J294/('Intra-EU trade'!$C$8*1000))*100</f>
        <v>14.366194276171251</v>
      </c>
      <c r="AE294" s="141">
        <f>+(K294/('Intra-EU trade'!$C$8*1000))*100</f>
        <v>5.85308639374054</v>
      </c>
      <c r="AF294" s="141">
        <f>+(L294/('Intra-EU trade'!$C$8*1000))*100</f>
        <v>6.310823810082971</v>
      </c>
      <c r="AG294" s="141">
        <f>+(M294/('Intra-EU trade'!$C$8*1000))*100</f>
        <v>6.679498483179152</v>
      </c>
      <c r="AH294" s="141">
        <f>+(N294/('Intra-EU trade'!$C$8*1000))*100</f>
        <v>12.296560145228494</v>
      </c>
      <c r="AI294" s="141">
        <f>+(O294/('Intra-EU trade'!$C$8*1000))*100</f>
        <v>5.012145072207319</v>
      </c>
      <c r="AJ294" s="141">
        <f>+(P294/('Intra-EU trade'!$C$8*1000))*100</f>
        <v>3.5555549803133233</v>
      </c>
      <c r="AK294" s="141">
        <f>+(Q294/('Intra-EU trade'!$C$8*1000))*100</f>
        <v>5.158558680276369</v>
      </c>
      <c r="AL294" s="141">
        <f>+(R294/('Intra-EU trade'!$C$8*1000))*100</f>
        <v>4.612206951509716</v>
      </c>
      <c r="AM294" s="141">
        <f>+(S294/('Intra-EU trade'!$C$8*1000))*100</f>
        <v>13.103969763798636</v>
      </c>
      <c r="AP294" s="74" t="s">
        <v>359</v>
      </c>
      <c r="AQ294" s="76">
        <v>3600201528</v>
      </c>
      <c r="AR294" s="76">
        <v>1257040819</v>
      </c>
      <c r="AS294" s="76">
        <v>1055807613</v>
      </c>
      <c r="AT294" s="76">
        <v>1417816075</v>
      </c>
      <c r="AU294" s="76">
        <v>699538526</v>
      </c>
      <c r="AV294" s="76">
        <v>1469271286</v>
      </c>
      <c r="AW294" s="76">
        <v>378965022</v>
      </c>
      <c r="AX294" s="76">
        <v>5710426013</v>
      </c>
      <c r="AY294" s="76">
        <v>2326546346</v>
      </c>
      <c r="AZ294" s="76">
        <v>2508492629</v>
      </c>
      <c r="BA294" s="76">
        <v>2655037316</v>
      </c>
      <c r="BB294" s="76">
        <v>4887766069</v>
      </c>
      <c r="BC294" s="76">
        <v>1992280144</v>
      </c>
      <c r="BD294" s="76">
        <v>1413299393</v>
      </c>
      <c r="BE294" s="76">
        <v>2050478165</v>
      </c>
      <c r="BF294" s="76">
        <v>1833308533</v>
      </c>
      <c r="BG294" s="76">
        <v>5208703737</v>
      </c>
      <c r="BH294" s="76">
        <v>4253159579486</v>
      </c>
    </row>
    <row r="295" spans="2:60" ht="12">
      <c r="B295" s="74" t="s">
        <v>356</v>
      </c>
      <c r="C295" s="76">
        <v>274589618</v>
      </c>
      <c r="D295" s="76">
        <v>68481265</v>
      </c>
      <c r="E295" s="76">
        <v>33255757</v>
      </c>
      <c r="F295" s="76">
        <v>74789187</v>
      </c>
      <c r="G295" s="76">
        <v>69484473</v>
      </c>
      <c r="H295" s="76">
        <v>53125228</v>
      </c>
      <c r="I295" s="76">
        <v>22062091</v>
      </c>
      <c r="J295" s="76">
        <v>195652303</v>
      </c>
      <c r="K295" s="76">
        <v>165494615</v>
      </c>
      <c r="L295" s="76">
        <v>698952974</v>
      </c>
      <c r="M295" s="76">
        <v>185165725</v>
      </c>
      <c r="N295" s="76">
        <v>35228037</v>
      </c>
      <c r="O295" s="76">
        <v>25650208</v>
      </c>
      <c r="P295" s="76">
        <v>11489072</v>
      </c>
      <c r="Q295" s="76">
        <v>298453531</v>
      </c>
      <c r="R295" s="76">
        <v>35483708</v>
      </c>
      <c r="S295" s="76">
        <v>757766553</v>
      </c>
      <c r="T295" s="76">
        <v>413850920577</v>
      </c>
      <c r="AP295" s="74" t="s">
        <v>356</v>
      </c>
      <c r="AQ295" s="144">
        <f>+C295/C$294*100</f>
        <v>7.627062425934285</v>
      </c>
      <c r="AR295" s="144">
        <f aca="true" t="shared" si="0" ref="AR295:BG306">+D295/D$294*100</f>
        <v>5.447815533506554</v>
      </c>
      <c r="AS295" s="144">
        <f t="shared" si="0"/>
        <v>3.1497932568895015</v>
      </c>
      <c r="AT295" s="144">
        <f t="shared" si="0"/>
        <v>5.27495690863852</v>
      </c>
      <c r="AU295" s="144">
        <f t="shared" si="0"/>
        <v>9.932901536862602</v>
      </c>
      <c r="AV295" s="144">
        <f t="shared" si="0"/>
        <v>3.6157535035364465</v>
      </c>
      <c r="AW295" s="144">
        <f t="shared" si="0"/>
        <v>5.821669473231754</v>
      </c>
      <c r="AX295" s="144">
        <f t="shared" si="0"/>
        <v>3.4262295414490995</v>
      </c>
      <c r="AY295" s="144">
        <f t="shared" si="0"/>
        <v>7.11331692508652</v>
      </c>
      <c r="AZ295" s="144">
        <f t="shared" si="0"/>
        <v>27.86346533051742</v>
      </c>
      <c r="BA295" s="144">
        <f t="shared" si="0"/>
        <v>6.974128909004004</v>
      </c>
      <c r="BB295" s="144">
        <f t="shared" si="0"/>
        <v>0.7207390145659608</v>
      </c>
      <c r="BC295" s="144">
        <f t="shared" si="0"/>
        <v>1.2874799800243353</v>
      </c>
      <c r="BD295" s="144">
        <f t="shared" si="0"/>
        <v>0.8129255596446718</v>
      </c>
      <c r="BE295" s="144">
        <f t="shared" si="0"/>
        <v>14.555313784577656</v>
      </c>
      <c r="BF295" s="144">
        <f t="shared" si="0"/>
        <v>1.9355011642222035</v>
      </c>
      <c r="BG295" s="144">
        <f t="shared" si="0"/>
        <v>14.548083194235243</v>
      </c>
      <c r="BH295" s="76">
        <v>413850920577</v>
      </c>
    </row>
    <row r="296" spans="2:60" ht="12">
      <c r="B296" s="74" t="s">
        <v>1</v>
      </c>
      <c r="C296" s="75">
        <v>20466837</v>
      </c>
      <c r="D296" s="75">
        <v>989158</v>
      </c>
      <c r="E296" s="75">
        <v>366127</v>
      </c>
      <c r="F296" s="75">
        <v>180962</v>
      </c>
      <c r="G296" s="75">
        <v>282492</v>
      </c>
      <c r="H296" s="75">
        <v>13206050</v>
      </c>
      <c r="I296" s="75">
        <v>440787</v>
      </c>
      <c r="J296" s="75">
        <v>55697627</v>
      </c>
      <c r="K296" s="75">
        <v>2072697</v>
      </c>
      <c r="L296" s="75">
        <v>349447</v>
      </c>
      <c r="M296" s="75">
        <v>5897844</v>
      </c>
      <c r="N296" s="75">
        <v>38026065</v>
      </c>
      <c r="O296" s="75">
        <v>131145</v>
      </c>
      <c r="P296" s="75">
        <v>8665984</v>
      </c>
      <c r="Q296" s="75">
        <v>525801</v>
      </c>
      <c r="R296" s="75">
        <v>4920943</v>
      </c>
      <c r="S296" s="75">
        <v>4802181</v>
      </c>
      <c r="T296" s="75">
        <v>30976340883</v>
      </c>
      <c r="AP296" s="74" t="s">
        <v>1</v>
      </c>
      <c r="AQ296" s="144">
        <f aca="true" t="shared" si="1" ref="AQ296:AQ321">+C296/C$294*100</f>
        <v>0.5684914258499809</v>
      </c>
      <c r="AR296" s="144">
        <f t="shared" si="0"/>
        <v>0.07868940968733967</v>
      </c>
      <c r="AS296" s="144">
        <f t="shared" si="0"/>
        <v>0.03467743512093808</v>
      </c>
      <c r="AT296" s="144">
        <f t="shared" si="0"/>
        <v>0.01276343266174352</v>
      </c>
      <c r="AU296" s="144">
        <f t="shared" si="0"/>
        <v>0.04038262218598665</v>
      </c>
      <c r="AV296" s="144">
        <f t="shared" si="0"/>
        <v>0.8988163129460355</v>
      </c>
      <c r="AW296" s="144">
        <f t="shared" si="0"/>
        <v>0.11631337311125246</v>
      </c>
      <c r="AX296" s="144">
        <f t="shared" si="0"/>
        <v>0.9753672821117418</v>
      </c>
      <c r="AY296" s="144">
        <f t="shared" si="0"/>
        <v>0.08908900540767478</v>
      </c>
      <c r="AZ296" s="144">
        <f t="shared" si="0"/>
        <v>0.013930557178448063</v>
      </c>
      <c r="BA296" s="144">
        <f t="shared" si="0"/>
        <v>0.22213789480313278</v>
      </c>
      <c r="BB296" s="144">
        <f t="shared" si="0"/>
        <v>0.7779845529264424</v>
      </c>
      <c r="BC296" s="144">
        <f t="shared" si="0"/>
        <v>0.00658265858819903</v>
      </c>
      <c r="BD296" s="144">
        <f t="shared" si="0"/>
        <v>0.6131739702799123</v>
      </c>
      <c r="BE296" s="144">
        <f t="shared" si="0"/>
        <v>0.025642848042714952</v>
      </c>
      <c r="BF296" s="144">
        <f t="shared" si="0"/>
        <v>0.26841870374908683</v>
      </c>
      <c r="BG296" s="144">
        <f t="shared" si="0"/>
        <v>0.09219531849906785</v>
      </c>
      <c r="BH296" s="75">
        <v>30976340883</v>
      </c>
    </row>
    <row r="297" spans="2:60" ht="12">
      <c r="B297" s="74" t="s">
        <v>2</v>
      </c>
      <c r="C297" s="75">
        <v>14430170</v>
      </c>
      <c r="D297" s="75">
        <v>8269590</v>
      </c>
      <c r="E297" s="75">
        <v>7859840</v>
      </c>
      <c r="F297" s="75">
        <v>5495062</v>
      </c>
      <c r="G297" s="75">
        <v>7882064</v>
      </c>
      <c r="H297" s="75">
        <v>9640160</v>
      </c>
      <c r="I297" s="75">
        <v>2515799</v>
      </c>
      <c r="J297" s="75">
        <v>47590039</v>
      </c>
      <c r="K297" s="75">
        <v>55138240</v>
      </c>
      <c r="L297" s="75">
        <v>39442094</v>
      </c>
      <c r="M297" s="75">
        <v>7205874</v>
      </c>
      <c r="N297" s="75">
        <v>12948824</v>
      </c>
      <c r="O297" s="75">
        <v>4415189</v>
      </c>
      <c r="P297" s="75">
        <v>4090056</v>
      </c>
      <c r="Q297" s="75">
        <v>11901010</v>
      </c>
      <c r="R297" s="75">
        <v>4711579</v>
      </c>
      <c r="S297" s="75">
        <v>9063688</v>
      </c>
      <c r="T297" s="75">
        <v>187826539020</v>
      </c>
      <c r="AP297" s="74" t="s">
        <v>2</v>
      </c>
      <c r="AQ297" s="144">
        <f t="shared" si="1"/>
        <v>0.40081561789726566</v>
      </c>
      <c r="AR297" s="144">
        <f t="shared" si="0"/>
        <v>0.6578616919201253</v>
      </c>
      <c r="AS297" s="144">
        <f t="shared" si="0"/>
        <v>0.744438655605716</v>
      </c>
      <c r="AT297" s="144">
        <f t="shared" si="0"/>
        <v>0.38757227378734577</v>
      </c>
      <c r="AU297" s="144">
        <f t="shared" si="0"/>
        <v>1.1267519524721645</v>
      </c>
      <c r="AV297" s="144">
        <f t="shared" si="0"/>
        <v>0.6561184508168494</v>
      </c>
      <c r="AW297" s="144">
        <f t="shared" si="0"/>
        <v>0.663860476284273</v>
      </c>
      <c r="AX297" s="144">
        <f t="shared" si="0"/>
        <v>0.8333885929291349</v>
      </c>
      <c r="AY297" s="144">
        <f t="shared" si="0"/>
        <v>2.3699609549922975</v>
      </c>
      <c r="AZ297" s="144">
        <f t="shared" si="0"/>
        <v>1.5723424316268941</v>
      </c>
      <c r="BA297" s="144">
        <f t="shared" si="0"/>
        <v>0.2714038690369955</v>
      </c>
      <c r="BB297" s="144">
        <f t="shared" si="0"/>
        <v>0.2649231533834276</v>
      </c>
      <c r="BC297" s="144">
        <f t="shared" si="0"/>
        <v>0.2216148674320171</v>
      </c>
      <c r="BD297" s="144">
        <f t="shared" si="0"/>
        <v>0.2893977044253921</v>
      </c>
      <c r="BE297" s="144">
        <f t="shared" si="0"/>
        <v>0.5804016937678534</v>
      </c>
      <c r="BF297" s="144">
        <f t="shared" si="0"/>
        <v>0.2569986947199792</v>
      </c>
      <c r="BG297" s="144">
        <f t="shared" si="0"/>
        <v>0.17401043441223465</v>
      </c>
      <c r="BH297" s="75">
        <v>187826539020</v>
      </c>
    </row>
    <row r="298" spans="2:60" ht="12">
      <c r="B298" s="74" t="s">
        <v>3</v>
      </c>
      <c r="C298" s="75">
        <v>5062869</v>
      </c>
      <c r="D298" s="75">
        <v>4070951</v>
      </c>
      <c r="E298" s="75">
        <v>2047869</v>
      </c>
      <c r="F298" s="75">
        <v>9335225</v>
      </c>
      <c r="G298" s="75">
        <v>44680927</v>
      </c>
      <c r="H298" s="75">
        <v>315065</v>
      </c>
      <c r="I298" s="75">
        <v>2086367</v>
      </c>
      <c r="J298" s="75">
        <v>8145081</v>
      </c>
      <c r="K298" s="75">
        <v>8111477</v>
      </c>
      <c r="L298" s="75">
        <v>3271535</v>
      </c>
      <c r="M298" s="75">
        <v>19115273</v>
      </c>
      <c r="N298" s="75">
        <v>5421647</v>
      </c>
      <c r="O298" s="75">
        <v>5237284</v>
      </c>
      <c r="P298" s="75">
        <v>1114809</v>
      </c>
      <c r="Q298" s="75">
        <v>3871882</v>
      </c>
      <c r="R298" s="75">
        <v>3613927</v>
      </c>
      <c r="S298" s="75">
        <v>3231236</v>
      </c>
      <c r="T298" s="75">
        <v>69563685441</v>
      </c>
      <c r="AP298" s="74" t="s">
        <v>3</v>
      </c>
      <c r="AQ298" s="144">
        <f t="shared" si="1"/>
        <v>0.1406273776793975</v>
      </c>
      <c r="AR298" s="144">
        <f t="shared" si="0"/>
        <v>0.32385193372149357</v>
      </c>
      <c r="AS298" s="144">
        <f t="shared" si="0"/>
        <v>0.19396232559652893</v>
      </c>
      <c r="AT298" s="144">
        <f t="shared" si="0"/>
        <v>0.6584228493812218</v>
      </c>
      <c r="AU298" s="144">
        <f t="shared" si="0"/>
        <v>6.387200324117674</v>
      </c>
      <c r="AV298" s="144">
        <f t="shared" si="0"/>
        <v>0.021443623311917088</v>
      </c>
      <c r="AW298" s="144">
        <f t="shared" si="0"/>
        <v>0.5505434219203481</v>
      </c>
      <c r="AX298" s="144">
        <f t="shared" si="0"/>
        <v>0.1426352601619812</v>
      </c>
      <c r="AY298" s="144">
        <f t="shared" si="0"/>
        <v>0.34864884655944867</v>
      </c>
      <c r="AZ298" s="144">
        <f t="shared" si="0"/>
        <v>0.13041836209437793</v>
      </c>
      <c r="BA298" s="144">
        <f t="shared" si="0"/>
        <v>0.7199624986363092</v>
      </c>
      <c r="BB298" s="144">
        <f t="shared" si="0"/>
        <v>0.11092280038494616</v>
      </c>
      <c r="BC298" s="144">
        <f t="shared" si="0"/>
        <v>0.2628788936020235</v>
      </c>
      <c r="BD298" s="144">
        <f t="shared" si="0"/>
        <v>0.07887988953519631</v>
      </c>
      <c r="BE298" s="144">
        <f t="shared" si="0"/>
        <v>0.18882824826374098</v>
      </c>
      <c r="BF298" s="144">
        <f t="shared" si="0"/>
        <v>0.197125957521521</v>
      </c>
      <c r="BG298" s="144">
        <f t="shared" si="0"/>
        <v>0.06203531940292423</v>
      </c>
      <c r="BH298" s="75">
        <v>69563685441</v>
      </c>
    </row>
    <row r="299" spans="2:60" ht="12">
      <c r="B299" s="74" t="s">
        <v>357</v>
      </c>
      <c r="C299" s="76">
        <v>41835447</v>
      </c>
      <c r="D299" s="76">
        <v>48337767</v>
      </c>
      <c r="E299" s="76">
        <v>44744716</v>
      </c>
      <c r="F299" s="76">
        <v>66077447</v>
      </c>
      <c r="G299" s="76">
        <v>23751981</v>
      </c>
      <c r="H299" s="76">
        <v>25454002</v>
      </c>
      <c r="I299" s="76">
        <v>14999424</v>
      </c>
      <c r="J299" s="76">
        <v>123883520</v>
      </c>
      <c r="K299" s="76">
        <v>432447729</v>
      </c>
      <c r="L299" s="76">
        <v>237007063</v>
      </c>
      <c r="M299" s="76">
        <v>121603665</v>
      </c>
      <c r="N299" s="76">
        <v>79218623</v>
      </c>
      <c r="O299" s="76">
        <v>82165833</v>
      </c>
      <c r="P299" s="76">
        <v>29666929</v>
      </c>
      <c r="Q299" s="76">
        <v>42268462</v>
      </c>
      <c r="R299" s="76">
        <v>32489863</v>
      </c>
      <c r="S299" s="76">
        <v>130454440</v>
      </c>
      <c r="T299" s="76">
        <v>878912735781</v>
      </c>
      <c r="AP299" s="74" t="s">
        <v>357</v>
      </c>
      <c r="AQ299" s="144">
        <f t="shared" si="1"/>
        <v>1.162030699521441</v>
      </c>
      <c r="AR299" s="144">
        <f t="shared" si="0"/>
        <v>3.845361763069366</v>
      </c>
      <c r="AS299" s="144">
        <f t="shared" si="0"/>
        <v>4.237961106650971</v>
      </c>
      <c r="AT299" s="144">
        <f t="shared" si="0"/>
        <v>4.6605090861309355</v>
      </c>
      <c r="AU299" s="144">
        <f t="shared" si="0"/>
        <v>3.3953785413099604</v>
      </c>
      <c r="AV299" s="144">
        <f t="shared" si="0"/>
        <v>1.7324235655143676</v>
      </c>
      <c r="AW299" s="144">
        <f t="shared" si="0"/>
        <v>3.957996946747238</v>
      </c>
      <c r="AX299" s="144">
        <f t="shared" si="0"/>
        <v>2.1694269344874533</v>
      </c>
      <c r="AY299" s="144">
        <f t="shared" si="0"/>
        <v>18.587539841770255</v>
      </c>
      <c r="AZ299" s="144">
        <f t="shared" si="0"/>
        <v>9.448186542787724</v>
      </c>
      <c r="BA299" s="144">
        <f t="shared" si="0"/>
        <v>4.580111332793034</v>
      </c>
      <c r="BB299" s="144">
        <f t="shared" si="0"/>
        <v>1.6207531596578135</v>
      </c>
      <c r="BC299" s="144">
        <f t="shared" si="0"/>
        <v>4.124210806770958</v>
      </c>
      <c r="BD299" s="144">
        <f t="shared" si="0"/>
        <v>2.099125574307807</v>
      </c>
      <c r="BE299" s="144">
        <f t="shared" si="0"/>
        <v>2.061395372137503</v>
      </c>
      <c r="BF299" s="144">
        <f t="shared" si="0"/>
        <v>1.7721983187867483</v>
      </c>
      <c r="BG299" s="144">
        <f t="shared" si="0"/>
        <v>2.504547130859403</v>
      </c>
      <c r="BH299" s="76">
        <v>878912735781</v>
      </c>
    </row>
    <row r="300" spans="2:60" ht="12">
      <c r="B300" s="74" t="s">
        <v>4</v>
      </c>
      <c r="C300" s="76">
        <v>523426</v>
      </c>
      <c r="D300" s="76">
        <v>204829</v>
      </c>
      <c r="E300" s="76">
        <v>123291</v>
      </c>
      <c r="F300" s="76">
        <v>2050265</v>
      </c>
      <c r="G300" s="76">
        <v>111450</v>
      </c>
      <c r="H300" s="76">
        <v>1142132</v>
      </c>
      <c r="I300" s="76">
        <v>176627</v>
      </c>
      <c r="J300" s="76">
        <v>1762461</v>
      </c>
      <c r="K300" s="76">
        <v>156020</v>
      </c>
      <c r="L300" s="76">
        <v>21946</v>
      </c>
      <c r="M300" s="76">
        <v>144329</v>
      </c>
      <c r="N300" s="76">
        <v>98276</v>
      </c>
      <c r="O300" s="76">
        <v>4082</v>
      </c>
      <c r="P300" s="76">
        <v>298232</v>
      </c>
      <c r="Q300" s="76">
        <v>16620</v>
      </c>
      <c r="R300" s="76">
        <v>755243</v>
      </c>
      <c r="S300" s="76">
        <v>1592078</v>
      </c>
      <c r="T300" s="76">
        <v>14833793073</v>
      </c>
      <c r="AP300" s="74" t="s">
        <v>4</v>
      </c>
      <c r="AQ300" s="144">
        <f t="shared" si="1"/>
        <v>0.014538797229242218</v>
      </c>
      <c r="AR300" s="144">
        <f t="shared" si="0"/>
        <v>0.01629453848308167</v>
      </c>
      <c r="AS300" s="144">
        <f t="shared" si="0"/>
        <v>0.011677411536148869</v>
      </c>
      <c r="AT300" s="144">
        <f t="shared" si="0"/>
        <v>0.14460726155894374</v>
      </c>
      <c r="AU300" s="144">
        <f t="shared" si="0"/>
        <v>0.015931931674625165</v>
      </c>
      <c r="AV300" s="144">
        <f t="shared" si="0"/>
        <v>0.07773458930851249</v>
      </c>
      <c r="AW300" s="144">
        <f t="shared" si="0"/>
        <v>0.04660773151776525</v>
      </c>
      <c r="AX300" s="144">
        <f t="shared" si="0"/>
        <v>0.03086391446080715</v>
      </c>
      <c r="AY300" s="144">
        <f t="shared" si="0"/>
        <v>0.00670607745546282</v>
      </c>
      <c r="AZ300" s="144">
        <f t="shared" si="0"/>
        <v>0.0008748680281651328</v>
      </c>
      <c r="BA300" s="144">
        <f t="shared" si="0"/>
        <v>0.005436044123757995</v>
      </c>
      <c r="BB300" s="144">
        <f t="shared" si="0"/>
        <v>0.0020106526910791075</v>
      </c>
      <c r="BC300" s="144">
        <f t="shared" si="0"/>
        <v>0.00020489086398283154</v>
      </c>
      <c r="BD300" s="144">
        <f t="shared" si="0"/>
        <v>0.021101827502164647</v>
      </c>
      <c r="BE300" s="144">
        <f t="shared" si="0"/>
        <v>0.0008105426472561339</v>
      </c>
      <c r="BF300" s="144">
        <f t="shared" si="0"/>
        <v>0.04119562999928501</v>
      </c>
      <c r="BG300" s="144">
        <f t="shared" si="0"/>
        <v>0.0305657238420124</v>
      </c>
      <c r="BH300" s="76">
        <v>14833793073</v>
      </c>
    </row>
    <row r="301" spans="2:60" ht="12">
      <c r="B301" s="74" t="s">
        <v>361</v>
      </c>
      <c r="C301" s="76">
        <v>13521</v>
      </c>
      <c r="D301" s="76">
        <v>55909</v>
      </c>
      <c r="E301" s="76">
        <v>3794</v>
      </c>
      <c r="F301" s="76">
        <v>447</v>
      </c>
      <c r="G301" s="76">
        <v>1485</v>
      </c>
      <c r="H301" s="76">
        <v>1090</v>
      </c>
      <c r="I301" s="76" t="s">
        <v>36</v>
      </c>
      <c r="J301" s="76">
        <v>24910</v>
      </c>
      <c r="K301" s="76">
        <v>6436</v>
      </c>
      <c r="L301" s="76">
        <v>501027</v>
      </c>
      <c r="M301" s="76">
        <v>11542</v>
      </c>
      <c r="N301" s="76">
        <v>165392</v>
      </c>
      <c r="O301" s="76">
        <v>9396323</v>
      </c>
      <c r="P301" s="76">
        <v>10139</v>
      </c>
      <c r="Q301" s="76">
        <v>144003</v>
      </c>
      <c r="R301" s="76">
        <v>1575</v>
      </c>
      <c r="S301" s="76">
        <v>740519</v>
      </c>
      <c r="T301" s="76">
        <v>80309031822</v>
      </c>
      <c r="AP301" s="74" t="s">
        <v>361</v>
      </c>
      <c r="AQ301" s="144">
        <f t="shared" si="1"/>
        <v>0.0003755623093552556</v>
      </c>
      <c r="AR301" s="144">
        <f t="shared" si="0"/>
        <v>0.004447667820721739</v>
      </c>
      <c r="AS301" s="144">
        <f t="shared" si="0"/>
        <v>0.000359345770316964</v>
      </c>
      <c r="AT301" s="144">
        <f t="shared" si="0"/>
        <v>3.152736154440907E-05</v>
      </c>
      <c r="AU301" s="144">
        <f t="shared" si="0"/>
        <v>0.00021228280427831647</v>
      </c>
      <c r="AV301" s="144">
        <f t="shared" si="0"/>
        <v>7.418643584653842E-05</v>
      </c>
      <c r="AW301" s="144" t="e">
        <f t="shared" si="0"/>
        <v>#VALUE!</v>
      </c>
      <c r="AX301" s="144">
        <f t="shared" si="0"/>
        <v>0.00043621964356584683</v>
      </c>
      <c r="AY301" s="144">
        <f t="shared" si="0"/>
        <v>0.0002766332169167972</v>
      </c>
      <c r="AZ301" s="144">
        <f t="shared" si="0"/>
        <v>0.019973229907385946</v>
      </c>
      <c r="BA301" s="144">
        <f t="shared" si="0"/>
        <v>0.00043472082032311443</v>
      </c>
      <c r="BB301" s="144">
        <f t="shared" si="0"/>
        <v>0.003383795330324349</v>
      </c>
      <c r="BC301" s="144">
        <f t="shared" si="0"/>
        <v>0.47163663344726886</v>
      </c>
      <c r="BD301" s="144">
        <f t="shared" si="0"/>
        <v>0.0007173993033760541</v>
      </c>
      <c r="BE301" s="144">
        <f t="shared" si="0"/>
        <v>0.0070228984857295465</v>
      </c>
      <c r="BF301" s="144">
        <f t="shared" si="0"/>
        <v>8.591025305613412E-05</v>
      </c>
      <c r="BG301" s="144">
        <f t="shared" si="0"/>
        <v>0.014216953725736543</v>
      </c>
      <c r="BH301" s="76">
        <v>80309031822</v>
      </c>
    </row>
    <row r="302" spans="2:60" ht="12">
      <c r="B302" s="74" t="s">
        <v>6</v>
      </c>
      <c r="C302" s="75">
        <v>12186796</v>
      </c>
      <c r="D302" s="75">
        <v>3014879</v>
      </c>
      <c r="E302" s="75">
        <v>2190900</v>
      </c>
      <c r="F302" s="75">
        <v>1307390</v>
      </c>
      <c r="G302" s="75">
        <v>1721030</v>
      </c>
      <c r="H302" s="75">
        <v>48245987</v>
      </c>
      <c r="I302" s="75">
        <v>363866</v>
      </c>
      <c r="J302" s="75">
        <v>55096196</v>
      </c>
      <c r="K302" s="75">
        <v>40762110</v>
      </c>
      <c r="L302" s="75">
        <v>48083156</v>
      </c>
      <c r="M302" s="75">
        <v>13578241</v>
      </c>
      <c r="N302" s="75">
        <v>195995547</v>
      </c>
      <c r="O302" s="75">
        <v>66601407</v>
      </c>
      <c r="P302" s="75">
        <v>63816522</v>
      </c>
      <c r="Q302" s="75">
        <v>7962924</v>
      </c>
      <c r="R302" s="75">
        <v>150485799</v>
      </c>
      <c r="S302" s="75">
        <v>257563024</v>
      </c>
      <c r="T302" s="75">
        <v>30216326757</v>
      </c>
      <c r="AP302" s="74" t="s">
        <v>6</v>
      </c>
      <c r="AQ302" s="144">
        <f t="shared" si="1"/>
        <v>0.3385031617041189</v>
      </c>
      <c r="AR302" s="144">
        <f t="shared" si="0"/>
        <v>0.23983938742724314</v>
      </c>
      <c r="AS302" s="144">
        <f t="shared" si="0"/>
        <v>0.20750939593764797</v>
      </c>
      <c r="AT302" s="144">
        <f t="shared" si="0"/>
        <v>0.09221153738153237</v>
      </c>
      <c r="AU302" s="144">
        <f t="shared" si="0"/>
        <v>0.24602361929098385</v>
      </c>
      <c r="AV302" s="144">
        <f t="shared" si="0"/>
        <v>3.283667724246263</v>
      </c>
      <c r="AW302" s="144">
        <f t="shared" si="0"/>
        <v>0.09601572147204657</v>
      </c>
      <c r="AX302" s="144">
        <f t="shared" si="0"/>
        <v>0.9648351256906478</v>
      </c>
      <c r="AY302" s="144">
        <f t="shared" si="0"/>
        <v>1.7520437566215585</v>
      </c>
      <c r="AZ302" s="144">
        <f t="shared" si="0"/>
        <v>1.916814721483481</v>
      </c>
      <c r="BA302" s="144">
        <f t="shared" si="0"/>
        <v>0.5114143186679039</v>
      </c>
      <c r="BB302" s="144">
        <f t="shared" si="0"/>
        <v>4.009920774299642</v>
      </c>
      <c r="BC302" s="144">
        <f t="shared" si="0"/>
        <v>3.3429739889030383</v>
      </c>
      <c r="BD302" s="144">
        <f t="shared" si="0"/>
        <v>4.515428388074034</v>
      </c>
      <c r="BE302" s="144">
        <f t="shared" si="0"/>
        <v>0.3883447351900965</v>
      </c>
      <c r="BF302" s="144">
        <f t="shared" si="0"/>
        <v>8.208427348218752</v>
      </c>
      <c r="BG302" s="144">
        <f t="shared" si="0"/>
        <v>4.944858394813328</v>
      </c>
      <c r="BH302" s="75">
        <v>30216326757</v>
      </c>
    </row>
    <row r="303" spans="2:60" ht="12">
      <c r="B303" s="74" t="s">
        <v>358</v>
      </c>
      <c r="C303" s="75">
        <v>943393433</v>
      </c>
      <c r="D303" s="75">
        <v>356004162</v>
      </c>
      <c r="E303" s="75">
        <v>409770294</v>
      </c>
      <c r="F303" s="75">
        <v>726262031</v>
      </c>
      <c r="G303" s="75">
        <v>71798605</v>
      </c>
      <c r="H303" s="75">
        <v>775432294</v>
      </c>
      <c r="I303" s="75">
        <v>60453068</v>
      </c>
      <c r="J303" s="75">
        <v>2140491758</v>
      </c>
      <c r="K303" s="75">
        <v>581835427</v>
      </c>
      <c r="L303" s="75">
        <v>67332071</v>
      </c>
      <c r="M303" s="75">
        <v>523876914</v>
      </c>
      <c r="N303" s="75">
        <v>3019035173</v>
      </c>
      <c r="O303" s="75">
        <v>238598590</v>
      </c>
      <c r="P303" s="75">
        <v>715142139</v>
      </c>
      <c r="Q303" s="75">
        <v>69265384</v>
      </c>
      <c r="R303" s="75">
        <v>976625785</v>
      </c>
      <c r="S303" s="75">
        <v>1588647861</v>
      </c>
      <c r="T303" s="75">
        <v>250075483378</v>
      </c>
      <c r="AP303" s="74" t="s">
        <v>358</v>
      </c>
      <c r="AQ303" s="144">
        <f t="shared" si="1"/>
        <v>26.20390624421734</v>
      </c>
      <c r="AR303" s="144">
        <f t="shared" si="0"/>
        <v>28.32081159331072</v>
      </c>
      <c r="AS303" s="144">
        <f t="shared" si="0"/>
        <v>38.811075896267475</v>
      </c>
      <c r="AT303" s="144">
        <f t="shared" si="0"/>
        <v>51.22399469197724</v>
      </c>
      <c r="AU303" s="144">
        <f t="shared" si="0"/>
        <v>10.263709907522662</v>
      </c>
      <c r="AV303" s="144">
        <f t="shared" si="0"/>
        <v>52.77665883684873</v>
      </c>
      <c r="AW303" s="144">
        <f t="shared" si="0"/>
        <v>15.95214980025254</v>
      </c>
      <c r="AX303" s="144">
        <f t="shared" si="0"/>
        <v>37.48392419632248</v>
      </c>
      <c r="AY303" s="144">
        <f t="shared" si="0"/>
        <v>25.008546595271653</v>
      </c>
      <c r="AZ303" s="144">
        <f t="shared" si="0"/>
        <v>2.684164594370032</v>
      </c>
      <c r="BA303" s="144">
        <f t="shared" si="0"/>
        <v>19.731433183366978</v>
      </c>
      <c r="BB303" s="144">
        <f t="shared" si="0"/>
        <v>61.767178101010714</v>
      </c>
      <c r="BC303" s="144">
        <f t="shared" si="0"/>
        <v>11.976156602201222</v>
      </c>
      <c r="BD303" s="144">
        <f t="shared" si="0"/>
        <v>50.60089479568608</v>
      </c>
      <c r="BE303" s="144">
        <f t="shared" si="0"/>
        <v>3.3780112942582834</v>
      </c>
      <c r="BF303" s="144">
        <f t="shared" si="0"/>
        <v>53.27121798761627</v>
      </c>
      <c r="BG303" s="144">
        <f t="shared" si="0"/>
        <v>30.499869856583473</v>
      </c>
      <c r="BH303" s="75">
        <v>250075483378</v>
      </c>
    </row>
    <row r="304" spans="2:60" ht="12">
      <c r="B304" s="74" t="s">
        <v>360</v>
      </c>
      <c r="C304" s="76">
        <v>552495465</v>
      </c>
      <c r="D304" s="76">
        <v>99378154</v>
      </c>
      <c r="E304" s="76">
        <v>73260494</v>
      </c>
      <c r="F304" s="76">
        <v>41769123</v>
      </c>
      <c r="G304" s="76">
        <v>26417721</v>
      </c>
      <c r="H304" s="76">
        <v>6437941</v>
      </c>
      <c r="I304" s="76">
        <v>88902646</v>
      </c>
      <c r="J304" s="76">
        <v>189361582</v>
      </c>
      <c r="K304" s="76">
        <v>111511663</v>
      </c>
      <c r="L304" s="76">
        <v>169442743</v>
      </c>
      <c r="M304" s="76">
        <v>139541668</v>
      </c>
      <c r="N304" s="76">
        <v>67015737</v>
      </c>
      <c r="O304" s="76">
        <v>17255607</v>
      </c>
      <c r="P304" s="76">
        <v>76449318</v>
      </c>
      <c r="Q304" s="76">
        <v>201504406</v>
      </c>
      <c r="R304" s="76">
        <v>66522893</v>
      </c>
      <c r="S304" s="76">
        <v>120369900</v>
      </c>
      <c r="T304" s="76">
        <v>329953931751</v>
      </c>
      <c r="AP304" s="74" t="s">
        <v>360</v>
      </c>
      <c r="AQ304" s="144">
        <f t="shared" si="1"/>
        <v>15.346237167643356</v>
      </c>
      <c r="AR304" s="144">
        <f t="shared" si="0"/>
        <v>7.905722113229165</v>
      </c>
      <c r="AS304" s="144">
        <f t="shared" si="0"/>
        <v>6.938810925205935</v>
      </c>
      <c r="AT304" s="144">
        <f t="shared" si="0"/>
        <v>2.9460184389572532</v>
      </c>
      <c r="AU304" s="144">
        <f t="shared" si="0"/>
        <v>3.776449761967792</v>
      </c>
      <c r="AV304" s="144">
        <f t="shared" si="0"/>
        <v>0.43817238255073343</v>
      </c>
      <c r="AW304" s="144">
        <f t="shared" si="0"/>
        <v>23.45932759989654</v>
      </c>
      <c r="AX304" s="144">
        <f t="shared" si="0"/>
        <v>3.316067515259128</v>
      </c>
      <c r="AY304" s="144">
        <f t="shared" si="0"/>
        <v>4.79301275006709</v>
      </c>
      <c r="AZ304" s="144">
        <f t="shared" si="0"/>
        <v>6.754763440048363</v>
      </c>
      <c r="BA304" s="144">
        <f t="shared" si="0"/>
        <v>5.255732835055942</v>
      </c>
      <c r="BB304" s="144">
        <f t="shared" si="0"/>
        <v>1.3710913340357738</v>
      </c>
      <c r="BC304" s="144">
        <f t="shared" si="0"/>
        <v>0.866123524443458</v>
      </c>
      <c r="BD304" s="144">
        <f t="shared" si="0"/>
        <v>5.409279759026968</v>
      </c>
      <c r="BE304" s="144">
        <f t="shared" si="0"/>
        <v>9.827191015223514</v>
      </c>
      <c r="BF304" s="144">
        <f t="shared" si="0"/>
        <v>3.6285705216864335</v>
      </c>
      <c r="BG304" s="144">
        <f t="shared" si="0"/>
        <v>2.3109377318766096</v>
      </c>
      <c r="BH304" s="76">
        <v>329953931751</v>
      </c>
    </row>
    <row r="305" spans="2:60" ht="12">
      <c r="B305" s="74" t="s">
        <v>9</v>
      </c>
      <c r="C305" s="76">
        <v>8489639</v>
      </c>
      <c r="D305" s="76">
        <v>1137590</v>
      </c>
      <c r="E305" s="76">
        <v>2082102</v>
      </c>
      <c r="F305" s="76">
        <v>1764932</v>
      </c>
      <c r="G305" s="76">
        <v>486835</v>
      </c>
      <c r="H305" s="76">
        <v>8233875</v>
      </c>
      <c r="I305" s="76">
        <v>40940</v>
      </c>
      <c r="J305" s="76">
        <v>22282062</v>
      </c>
      <c r="K305" s="76">
        <v>3057286</v>
      </c>
      <c r="L305" s="76">
        <v>8445408</v>
      </c>
      <c r="M305" s="76">
        <v>1724001</v>
      </c>
      <c r="N305" s="76">
        <v>18750229</v>
      </c>
      <c r="O305" s="76">
        <v>2036908</v>
      </c>
      <c r="P305" s="76">
        <v>3916778</v>
      </c>
      <c r="Q305" s="76">
        <v>6811529</v>
      </c>
      <c r="R305" s="76">
        <v>7317042</v>
      </c>
      <c r="S305" s="76">
        <v>4031236</v>
      </c>
      <c r="T305" s="76">
        <v>16591874477</v>
      </c>
      <c r="AP305" s="74" t="s">
        <v>9</v>
      </c>
      <c r="AQ305" s="144">
        <f t="shared" si="1"/>
        <v>0.23581010490588292</v>
      </c>
      <c r="AR305" s="144">
        <f t="shared" si="0"/>
        <v>0.09049745901688178</v>
      </c>
      <c r="AS305" s="144">
        <f t="shared" si="0"/>
        <v>0.1972046776669719</v>
      </c>
      <c r="AT305" s="144">
        <f t="shared" si="0"/>
        <v>0.1244824368351163</v>
      </c>
      <c r="AU305" s="144">
        <f t="shared" si="0"/>
        <v>0.06959373671436646</v>
      </c>
      <c r="AV305" s="144">
        <f t="shared" si="0"/>
        <v>0.560405357299006</v>
      </c>
      <c r="AW305" s="144">
        <f t="shared" si="0"/>
        <v>0.010803107839329827</v>
      </c>
      <c r="AX305" s="144">
        <f t="shared" si="0"/>
        <v>0.3901996444621478</v>
      </c>
      <c r="AY305" s="144">
        <f t="shared" si="0"/>
        <v>0.13140877271825474</v>
      </c>
      <c r="AZ305" s="144">
        <f t="shared" si="0"/>
        <v>0.336672625718128</v>
      </c>
      <c r="BA305" s="144">
        <f t="shared" si="0"/>
        <v>0.06493321165810688</v>
      </c>
      <c r="BB305" s="144">
        <f t="shared" si="0"/>
        <v>0.38361551545849976</v>
      </c>
      <c r="BC305" s="144">
        <f t="shared" si="0"/>
        <v>0.10224003918999054</v>
      </c>
      <c r="BD305" s="144">
        <f t="shared" si="0"/>
        <v>0.27713717414721906</v>
      </c>
      <c r="BE305" s="144">
        <f t="shared" si="0"/>
        <v>0.3321922230759283</v>
      </c>
      <c r="BF305" s="144">
        <f t="shared" si="0"/>
        <v>0.39911678085229313</v>
      </c>
      <c r="BG305" s="144">
        <f t="shared" si="0"/>
        <v>0.07739422711574352</v>
      </c>
      <c r="BH305" s="76">
        <v>16591874477</v>
      </c>
    </row>
    <row r="306" spans="2:60" ht="12">
      <c r="B306" s="74" t="s">
        <v>362</v>
      </c>
      <c r="C306" s="75">
        <v>118267596</v>
      </c>
      <c r="D306" s="75">
        <v>65452035</v>
      </c>
      <c r="E306" s="75">
        <v>164015447</v>
      </c>
      <c r="F306" s="75">
        <v>208383987</v>
      </c>
      <c r="G306" s="75">
        <v>119449695</v>
      </c>
      <c r="H306" s="75">
        <v>7708659</v>
      </c>
      <c r="I306" s="75">
        <v>12854340</v>
      </c>
      <c r="J306" s="75">
        <v>622564992</v>
      </c>
      <c r="K306" s="75">
        <v>342215949</v>
      </c>
      <c r="L306" s="75">
        <v>73051642</v>
      </c>
      <c r="M306" s="75">
        <v>37602005</v>
      </c>
      <c r="N306" s="75">
        <v>189440965</v>
      </c>
      <c r="O306" s="75">
        <v>637747960</v>
      </c>
      <c r="P306" s="75">
        <v>175822618</v>
      </c>
      <c r="Q306" s="75">
        <v>538274378</v>
      </c>
      <c r="R306" s="75">
        <v>293463973</v>
      </c>
      <c r="S306" s="75">
        <v>384444148</v>
      </c>
      <c r="T306" s="75">
        <v>330452360219</v>
      </c>
      <c r="AP306" s="74" t="s">
        <v>362</v>
      </c>
      <c r="AQ306" s="144">
        <f t="shared" si="1"/>
        <v>3.2850271041827077</v>
      </c>
      <c r="AR306" s="144">
        <f t="shared" si="0"/>
        <v>5.206834496597203</v>
      </c>
      <c r="AS306" s="144">
        <f t="shared" si="0"/>
        <v>15.534595979466573</v>
      </c>
      <c r="AT306" s="144">
        <f t="shared" si="0"/>
        <v>14.697533105625144</v>
      </c>
      <c r="AU306" s="144">
        <f t="shared" si="0"/>
        <v>17.075499141272456</v>
      </c>
      <c r="AV306" s="144">
        <f t="shared" si="0"/>
        <v>0.5246586572168266</v>
      </c>
      <c r="AW306" s="144">
        <f t="shared" si="0"/>
        <v>3.391959482740864</v>
      </c>
      <c r="AX306" s="144">
        <f t="shared" si="0"/>
        <v>10.902251260811493</v>
      </c>
      <c r="AY306" s="144">
        <f t="shared" si="0"/>
        <v>14.709182543832291</v>
      </c>
      <c r="AZ306" s="144">
        <f t="shared" si="0"/>
        <v>2.912172878463738</v>
      </c>
      <c r="BA306" s="144">
        <f t="shared" si="0"/>
        <v>1.4162514693635289</v>
      </c>
      <c r="BB306" s="144">
        <f t="shared" si="0"/>
        <v>3.875818979993823</v>
      </c>
      <c r="BC306" s="144">
        <f t="shared" si="0"/>
        <v>32.01095799306425</v>
      </c>
      <c r="BD306" s="144">
        <f t="shared" si="0"/>
        <v>12.440578328331595</v>
      </c>
      <c r="BE306" s="144">
        <f t="shared" si="0"/>
        <v>26.25116361578032</v>
      </c>
      <c r="BF306" s="144">
        <f t="shared" si="0"/>
        <v>16.00734233859588</v>
      </c>
      <c r="BG306" s="144">
        <f t="shared" si="0"/>
        <v>7.380802737331804</v>
      </c>
      <c r="BH306" s="75">
        <v>330452360219</v>
      </c>
    </row>
    <row r="307" spans="2:60" ht="12">
      <c r="B307" s="74" t="s">
        <v>11</v>
      </c>
      <c r="C307" s="76" t="s">
        <v>36</v>
      </c>
      <c r="D307" s="76" t="s">
        <v>36</v>
      </c>
      <c r="E307" s="76" t="s">
        <v>36</v>
      </c>
      <c r="F307" s="76" t="s">
        <v>36</v>
      </c>
      <c r="G307" s="76" t="s">
        <v>36</v>
      </c>
      <c r="H307" s="76" t="s">
        <v>36</v>
      </c>
      <c r="I307" s="76">
        <v>458</v>
      </c>
      <c r="J307" s="76">
        <v>166659</v>
      </c>
      <c r="K307" s="76">
        <v>42113</v>
      </c>
      <c r="L307" s="76">
        <v>124332</v>
      </c>
      <c r="M307" s="76">
        <v>527116</v>
      </c>
      <c r="N307" s="76">
        <v>7110692</v>
      </c>
      <c r="O307" s="76">
        <v>740185</v>
      </c>
      <c r="P307" s="76">
        <v>200</v>
      </c>
      <c r="Q307" s="76">
        <v>3318</v>
      </c>
      <c r="R307" s="76" t="s">
        <v>36</v>
      </c>
      <c r="S307" s="76">
        <v>10502</v>
      </c>
      <c r="T307" s="76">
        <v>1105549456</v>
      </c>
      <c r="AP307" s="74" t="s">
        <v>11</v>
      </c>
      <c r="AQ307" s="144" t="s">
        <v>424</v>
      </c>
      <c r="AR307" s="144" t="s">
        <v>424</v>
      </c>
      <c r="AS307" s="144" t="s">
        <v>424</v>
      </c>
      <c r="AT307" s="144" t="s">
        <v>424</v>
      </c>
      <c r="AU307" s="144" t="s">
        <v>424</v>
      </c>
      <c r="AV307" s="144" t="s">
        <v>424</v>
      </c>
      <c r="AW307" s="144" t="s">
        <v>424</v>
      </c>
      <c r="AX307" s="144" t="s">
        <v>424</v>
      </c>
      <c r="AY307" s="144" t="s">
        <v>424</v>
      </c>
      <c r="AZ307" s="144" t="s">
        <v>424</v>
      </c>
      <c r="BA307" s="144" t="s">
        <v>424</v>
      </c>
      <c r="BB307" s="144" t="s">
        <v>424</v>
      </c>
      <c r="BC307" s="144" t="s">
        <v>424</v>
      </c>
      <c r="BD307" s="144" t="s">
        <v>424</v>
      </c>
      <c r="BE307" s="144" t="s">
        <v>424</v>
      </c>
      <c r="BF307" s="144" t="s">
        <v>424</v>
      </c>
      <c r="BG307" s="144" t="s">
        <v>424</v>
      </c>
      <c r="BH307" s="76">
        <v>1105549456</v>
      </c>
    </row>
    <row r="308" spans="2:60" ht="12">
      <c r="B308" s="74" t="s">
        <v>12</v>
      </c>
      <c r="C308" s="76">
        <v>13330374</v>
      </c>
      <c r="D308" s="76">
        <v>3175618</v>
      </c>
      <c r="E308" s="76">
        <v>4112159</v>
      </c>
      <c r="F308" s="76">
        <v>1631373</v>
      </c>
      <c r="G308" s="76">
        <v>2736881</v>
      </c>
      <c r="H308" s="76">
        <v>4425116</v>
      </c>
      <c r="I308" s="76">
        <v>1902383</v>
      </c>
      <c r="J308" s="76">
        <v>8031547</v>
      </c>
      <c r="K308" s="76">
        <v>6690354</v>
      </c>
      <c r="L308" s="76">
        <v>20564185</v>
      </c>
      <c r="M308" s="76">
        <v>5476352</v>
      </c>
      <c r="N308" s="76">
        <v>11928531</v>
      </c>
      <c r="O308" s="76">
        <v>10017251</v>
      </c>
      <c r="P308" s="76">
        <v>4755607</v>
      </c>
      <c r="Q308" s="76">
        <v>5137317</v>
      </c>
      <c r="R308" s="76">
        <v>6434563</v>
      </c>
      <c r="S308" s="76">
        <v>15559502</v>
      </c>
      <c r="T308" s="76">
        <v>15040808258</v>
      </c>
      <c r="AP308" s="74" t="s">
        <v>12</v>
      </c>
      <c r="AQ308" s="144">
        <f t="shared" si="1"/>
        <v>0.3702674390954261</v>
      </c>
      <c r="AR308" s="144">
        <f aca="true" t="shared" si="2" ref="AR308:AR311">+D308/D$294*100</f>
        <v>0.2526264821317628</v>
      </c>
      <c r="AS308" s="144">
        <f aca="true" t="shared" si="3" ref="AS308:AS311">+E308/E$294*100</f>
        <v>0.38947995348466957</v>
      </c>
      <c r="AT308" s="144">
        <f aca="true" t="shared" si="4" ref="AT308:AT311">+F308/F$294*100</f>
        <v>0.11506238564829363</v>
      </c>
      <c r="AU308" s="144">
        <f aca="true" t="shared" si="5" ref="AU308:AU311">+G308/G$294*100</f>
        <v>0.3912409250209044</v>
      </c>
      <c r="AV308" s="144">
        <f aca="true" t="shared" si="6" ref="AV308:AV311">+H308/H$294*100</f>
        <v>0.3011776002270557</v>
      </c>
      <c r="AW308" s="144">
        <f aca="true" t="shared" si="7" ref="AW308:AW311">+I308/I$294*100</f>
        <v>0.5019943502859744</v>
      </c>
      <c r="AX308" s="144">
        <f aca="true" t="shared" si="8" ref="AX308:AX311">+J308/J$294*100</f>
        <v>0.14064707224497577</v>
      </c>
      <c r="AY308" s="144">
        <f aca="true" t="shared" si="9" ref="AY308:AY311">+K308/K$294*100</f>
        <v>0.2875659026308518</v>
      </c>
      <c r="AZ308" s="144">
        <f aca="true" t="shared" si="10" ref="AZ308:AZ311">+L308/L$294*100</f>
        <v>0.8197825563552813</v>
      </c>
      <c r="BA308" s="144">
        <f aca="true" t="shared" si="11" ref="BA308:BA311">+M308/M$294*100</f>
        <v>0.20626271303224122</v>
      </c>
      <c r="BB308" s="144">
        <f aca="true" t="shared" si="12" ref="BB308:BB311">+N308/N$294*100</f>
        <v>0.2440487296569921</v>
      </c>
      <c r="BC308" s="144">
        <f aca="true" t="shared" si="13" ref="BC308:BC311">+O308/O$294*100</f>
        <v>0.5028033346699861</v>
      </c>
      <c r="BD308" s="144">
        <f aca="true" t="shared" si="14" ref="BD308:BD311">+P308/P$294*100</f>
        <v>0.336489707952489</v>
      </c>
      <c r="BE308" s="144">
        <f aca="true" t="shared" si="15" ref="BE308:BE311">+Q308/Q$294*100</f>
        <v>0.25054238995029726</v>
      </c>
      <c r="BF308" s="144">
        <f aca="true" t="shared" si="16" ref="BF308:BF311">+R308/R$294*100</f>
        <v>0.35098091151469046</v>
      </c>
      <c r="BG308" s="144">
        <f aca="true" t="shared" si="17" ref="BG308:BG311">+S308/S$294*100</f>
        <v>0.2987211940942841</v>
      </c>
      <c r="BH308" s="76">
        <v>15040808258</v>
      </c>
    </row>
    <row r="309" spans="2:60" ht="12">
      <c r="B309" s="74" t="s">
        <v>13</v>
      </c>
      <c r="C309" s="76">
        <v>4056196</v>
      </c>
      <c r="D309" s="76">
        <v>1158358</v>
      </c>
      <c r="E309" s="76">
        <v>1637004</v>
      </c>
      <c r="F309" s="76">
        <v>1923041</v>
      </c>
      <c r="G309" s="76">
        <v>2622381</v>
      </c>
      <c r="H309" s="76">
        <v>2501447</v>
      </c>
      <c r="I309" s="76">
        <v>6513449</v>
      </c>
      <c r="J309" s="76">
        <v>42263174</v>
      </c>
      <c r="K309" s="76">
        <v>11936748</v>
      </c>
      <c r="L309" s="76">
        <v>5432287</v>
      </c>
      <c r="M309" s="76">
        <v>2737105</v>
      </c>
      <c r="N309" s="76">
        <v>5132619</v>
      </c>
      <c r="O309" s="76">
        <v>6990574</v>
      </c>
      <c r="P309" s="76">
        <v>3861873</v>
      </c>
      <c r="Q309" s="76">
        <v>733467</v>
      </c>
      <c r="R309" s="76">
        <v>2936001</v>
      </c>
      <c r="S309" s="76">
        <v>3234604</v>
      </c>
      <c r="T309" s="76">
        <v>27576373726</v>
      </c>
      <c r="AP309" s="74" t="s">
        <v>13</v>
      </c>
      <c r="AQ309" s="144">
        <f t="shared" si="1"/>
        <v>0.11266580407939876</v>
      </c>
      <c r="AR309" s="144">
        <f t="shared" si="2"/>
        <v>0.09214959311516199</v>
      </c>
      <c r="AS309" s="144">
        <f t="shared" si="3"/>
        <v>0.15504756546967616</v>
      </c>
      <c r="AT309" s="144">
        <f t="shared" si="4"/>
        <v>0.13563402432152563</v>
      </c>
      <c r="AU309" s="144">
        <f t="shared" si="5"/>
        <v>0.37487299162705445</v>
      </c>
      <c r="AV309" s="144">
        <f t="shared" si="6"/>
        <v>0.17025085998992293</v>
      </c>
      <c r="AW309" s="144">
        <f t="shared" si="7"/>
        <v>1.7187467501947977</v>
      </c>
      <c r="AX309" s="144">
        <f t="shared" si="8"/>
        <v>0.7401054475408015</v>
      </c>
      <c r="AY309" s="144">
        <f t="shared" si="9"/>
        <v>0.513067277620439</v>
      </c>
      <c r="AZ309" s="144">
        <f t="shared" si="10"/>
        <v>0.21655582867570788</v>
      </c>
      <c r="BA309" s="144">
        <f t="shared" si="11"/>
        <v>0.10309101810002583</v>
      </c>
      <c r="BB309" s="144">
        <f t="shared" si="12"/>
        <v>0.1050095059285457</v>
      </c>
      <c r="BC309" s="144">
        <f t="shared" si="13"/>
        <v>0.35088308343849056</v>
      </c>
      <c r="BD309" s="144">
        <f t="shared" si="14"/>
        <v>0.2732522931183343</v>
      </c>
      <c r="BE309" s="144">
        <f t="shared" si="15"/>
        <v>0.03577053452797923</v>
      </c>
      <c r="BF309" s="144">
        <f t="shared" si="16"/>
        <v>0.16014767548130973</v>
      </c>
      <c r="BG309" s="144">
        <f t="shared" si="17"/>
        <v>0.06209998040439519</v>
      </c>
      <c r="BH309" s="76">
        <v>27576373726</v>
      </c>
    </row>
    <row r="310" spans="2:60" ht="12">
      <c r="B310" s="74" t="s">
        <v>15</v>
      </c>
      <c r="C310" s="75">
        <v>1806728</v>
      </c>
      <c r="D310" s="75">
        <v>1114249</v>
      </c>
      <c r="E310" s="75">
        <v>660035</v>
      </c>
      <c r="F310" s="75">
        <v>805185</v>
      </c>
      <c r="G310" s="75">
        <v>1104563</v>
      </c>
      <c r="H310" s="75">
        <v>580922</v>
      </c>
      <c r="I310" s="75">
        <v>282481</v>
      </c>
      <c r="J310" s="75">
        <v>6754920</v>
      </c>
      <c r="K310" s="75">
        <v>4080282</v>
      </c>
      <c r="L310" s="75">
        <v>440820</v>
      </c>
      <c r="M310" s="75">
        <v>1665375</v>
      </c>
      <c r="N310" s="75">
        <v>1983278</v>
      </c>
      <c r="O310" s="75">
        <v>607407</v>
      </c>
      <c r="P310" s="75">
        <v>700967</v>
      </c>
      <c r="Q310" s="75">
        <v>1057892</v>
      </c>
      <c r="R310" s="75">
        <v>1364639</v>
      </c>
      <c r="S310" s="75">
        <v>4988034</v>
      </c>
      <c r="T310" s="75">
        <v>13267439431</v>
      </c>
      <c r="AP310" s="74" t="s">
        <v>15</v>
      </c>
      <c r="AQ310" s="144">
        <f t="shared" si="1"/>
        <v>0.05018407958411377</v>
      </c>
      <c r="AR310" s="144">
        <f t="shared" si="2"/>
        <v>0.0886406378502813</v>
      </c>
      <c r="AS310" s="144">
        <f t="shared" si="3"/>
        <v>0.06251470361390546</v>
      </c>
      <c r="AT310" s="144">
        <f t="shared" si="4"/>
        <v>0.0567905114208837</v>
      </c>
      <c r="AU310" s="144">
        <f t="shared" si="5"/>
        <v>0.15789880884987886</v>
      </c>
      <c r="AV310" s="144">
        <f t="shared" si="6"/>
        <v>0.03953810338058972</v>
      </c>
      <c r="AW310" s="144">
        <f t="shared" si="7"/>
        <v>0.07454012470839591</v>
      </c>
      <c r="AX310" s="144">
        <f t="shared" si="8"/>
        <v>0.11829099938642353</v>
      </c>
      <c r="AY310" s="144">
        <f t="shared" si="9"/>
        <v>0.1753793560577538</v>
      </c>
      <c r="AZ310" s="144">
        <f t="shared" si="10"/>
        <v>0.01757310326144873</v>
      </c>
      <c r="BA310" s="144">
        <f t="shared" si="11"/>
        <v>0.06272510709977532</v>
      </c>
      <c r="BB310" s="144">
        <f t="shared" si="12"/>
        <v>0.04057636908154575</v>
      </c>
      <c r="BC310" s="144">
        <f t="shared" si="13"/>
        <v>0.030488031606864224</v>
      </c>
      <c r="BD310" s="144">
        <f t="shared" si="14"/>
        <v>0.04959791276157436</v>
      </c>
      <c r="BE310" s="144">
        <f t="shared" si="15"/>
        <v>0.05159245380211108</v>
      </c>
      <c r="BF310" s="144">
        <f t="shared" si="16"/>
        <v>0.07443586147318718</v>
      </c>
      <c r="BG310" s="144">
        <f t="shared" si="17"/>
        <v>0.09576344234300611</v>
      </c>
      <c r="BH310" s="75">
        <v>13267439431</v>
      </c>
    </row>
    <row r="311" spans="2:60" ht="12">
      <c r="B311" s="74" t="s">
        <v>16</v>
      </c>
      <c r="C311" s="75">
        <v>17848666</v>
      </c>
      <c r="D311" s="75">
        <v>1911808</v>
      </c>
      <c r="E311" s="75">
        <v>5430053</v>
      </c>
      <c r="F311" s="75">
        <v>9107105</v>
      </c>
      <c r="G311" s="75">
        <v>16618147</v>
      </c>
      <c r="H311" s="75">
        <v>6137691</v>
      </c>
      <c r="I311" s="75">
        <v>1542049</v>
      </c>
      <c r="J311" s="75">
        <v>54709670</v>
      </c>
      <c r="K311" s="75">
        <v>3107730</v>
      </c>
      <c r="L311" s="75">
        <v>18721998</v>
      </c>
      <c r="M311" s="75">
        <v>14009284</v>
      </c>
      <c r="N311" s="75">
        <v>10942808</v>
      </c>
      <c r="O311" s="75">
        <v>5583308</v>
      </c>
      <c r="P311" s="75">
        <v>12585789</v>
      </c>
      <c r="Q311" s="75">
        <v>10401146</v>
      </c>
      <c r="R311" s="75">
        <v>19101249</v>
      </c>
      <c r="S311" s="75">
        <v>12832494</v>
      </c>
      <c r="T311" s="75">
        <v>113076110941</v>
      </c>
      <c r="AP311" s="74" t="s">
        <v>16</v>
      </c>
      <c r="AQ311" s="144">
        <f t="shared" si="1"/>
        <v>0.49576852465576754</v>
      </c>
      <c r="AR311" s="144">
        <f t="shared" si="2"/>
        <v>0.15208798084384242</v>
      </c>
      <c r="AS311" s="144">
        <f t="shared" si="3"/>
        <v>0.5143032625584979</v>
      </c>
      <c r="AT311" s="144">
        <f t="shared" si="4"/>
        <v>0.6423333153420482</v>
      </c>
      <c r="AU311" s="144">
        <f t="shared" si="5"/>
        <v>2.3755871024035637</v>
      </c>
      <c r="AV311" s="144">
        <f t="shared" si="6"/>
        <v>0.4177370822177764</v>
      </c>
      <c r="AW311" s="144">
        <f t="shared" si="7"/>
        <v>0.40691064095092133</v>
      </c>
      <c r="AX311" s="144">
        <f t="shared" si="8"/>
        <v>0.9580663487356527</v>
      </c>
      <c r="AY311" s="144">
        <f t="shared" si="9"/>
        <v>0.13357696507284622</v>
      </c>
      <c r="AZ311" s="144">
        <f t="shared" si="10"/>
        <v>0.7463445490554799</v>
      </c>
      <c r="BA311" s="144">
        <f t="shared" si="11"/>
        <v>0.5276492317292915</v>
      </c>
      <c r="BB311" s="144">
        <f t="shared" si="12"/>
        <v>0.22388158200539282</v>
      </c>
      <c r="BC311" s="144">
        <f t="shared" si="13"/>
        <v>0.28024713375851423</v>
      </c>
      <c r="BD311" s="144">
        <f t="shared" si="14"/>
        <v>0.8905253240988266</v>
      </c>
      <c r="BE311" s="144">
        <f t="shared" si="15"/>
        <v>0.5072546578422111</v>
      </c>
      <c r="BF311" s="144">
        <f t="shared" si="16"/>
        <v>1.0419004033512564</v>
      </c>
      <c r="BG311" s="144">
        <f t="shared" si="17"/>
        <v>0.2463663638391342</v>
      </c>
      <c r="BH311" s="75">
        <v>113076110941</v>
      </c>
    </row>
    <row r="312" spans="2:60" ht="12">
      <c r="B312" s="74" t="s">
        <v>17</v>
      </c>
      <c r="C312" s="75" t="s">
        <v>36</v>
      </c>
      <c r="D312" s="75" t="s">
        <v>36</v>
      </c>
      <c r="E312" s="75" t="s">
        <v>36</v>
      </c>
      <c r="F312" s="75" t="s">
        <v>36</v>
      </c>
      <c r="G312" s="75" t="s">
        <v>36</v>
      </c>
      <c r="H312" s="75" t="s">
        <v>36</v>
      </c>
      <c r="I312" s="75" t="s">
        <v>36</v>
      </c>
      <c r="J312" s="75" t="s">
        <v>36</v>
      </c>
      <c r="K312" s="75" t="s">
        <v>36</v>
      </c>
      <c r="L312" s="75" t="s">
        <v>36</v>
      </c>
      <c r="M312" s="75" t="s">
        <v>36</v>
      </c>
      <c r="N312" s="75" t="s">
        <v>36</v>
      </c>
      <c r="O312" s="75">
        <v>34</v>
      </c>
      <c r="P312" s="75" t="s">
        <v>36</v>
      </c>
      <c r="Q312" s="75" t="s">
        <v>36</v>
      </c>
      <c r="R312" s="75" t="s">
        <v>36</v>
      </c>
      <c r="S312" s="75" t="s">
        <v>36</v>
      </c>
      <c r="T312" s="75">
        <v>1482377724</v>
      </c>
      <c r="AP312" s="74" t="s">
        <v>17</v>
      </c>
      <c r="AQ312" s="144" t="s">
        <v>425</v>
      </c>
      <c r="AR312" s="144" t="s">
        <v>425</v>
      </c>
      <c r="AS312" s="144" t="s">
        <v>425</v>
      </c>
      <c r="AT312" s="144" t="s">
        <v>425</v>
      </c>
      <c r="AU312" s="144" t="s">
        <v>425</v>
      </c>
      <c r="AV312" s="144" t="s">
        <v>425</v>
      </c>
      <c r="AW312" s="144" t="s">
        <v>425</v>
      </c>
      <c r="AX312" s="144" t="s">
        <v>425</v>
      </c>
      <c r="AY312" s="144" t="s">
        <v>425</v>
      </c>
      <c r="AZ312" s="144" t="s">
        <v>425</v>
      </c>
      <c r="BA312" s="144" t="s">
        <v>425</v>
      </c>
      <c r="BB312" s="144" t="s">
        <v>425</v>
      </c>
      <c r="BC312" s="144" t="s">
        <v>425</v>
      </c>
      <c r="BD312" s="144" t="s">
        <v>425</v>
      </c>
      <c r="BE312" s="144" t="s">
        <v>425</v>
      </c>
      <c r="BF312" s="144" t="s">
        <v>425</v>
      </c>
      <c r="BG312" s="144" t="s">
        <v>425</v>
      </c>
      <c r="BH312" s="75">
        <v>1482377724</v>
      </c>
    </row>
    <row r="313" spans="2:60" ht="12">
      <c r="B313" s="74" t="s">
        <v>14</v>
      </c>
      <c r="C313" s="76">
        <v>1368270806</v>
      </c>
      <c r="D313" s="76">
        <v>466429145</v>
      </c>
      <c r="E313" s="76">
        <v>218048940</v>
      </c>
      <c r="F313" s="76">
        <v>213850702</v>
      </c>
      <c r="G313" s="76">
        <v>262407928</v>
      </c>
      <c r="H313" s="76">
        <v>443512436</v>
      </c>
      <c r="I313" s="76">
        <v>138572679</v>
      </c>
      <c r="J313" s="76">
        <v>1431060522</v>
      </c>
      <c r="K313" s="76">
        <v>374969755</v>
      </c>
      <c r="L313" s="76">
        <v>895153524</v>
      </c>
      <c r="M313" s="76">
        <v>1424374651</v>
      </c>
      <c r="N313" s="76">
        <v>939447457</v>
      </c>
      <c r="O313" s="76">
        <v>811117149</v>
      </c>
      <c r="P313" s="76">
        <v>271947301</v>
      </c>
      <c r="Q313" s="76">
        <v>552239165</v>
      </c>
      <c r="R313" s="76">
        <v>123376217</v>
      </c>
      <c r="S313" s="76">
        <v>1350395231</v>
      </c>
      <c r="T313" s="76">
        <v>655173404592</v>
      </c>
      <c r="AP313" s="74" t="s">
        <v>14</v>
      </c>
      <c r="AQ313" s="144">
        <f t="shared" si="1"/>
        <v>38.00539484688536</v>
      </c>
      <c r="AR313" s="144">
        <f aca="true" t="shared" si="18" ref="AR313:AR321">+D313/D$294*100</f>
        <v>37.10533006963555</v>
      </c>
      <c r="AS313" s="144">
        <f aca="true" t="shared" si="19" ref="AS313:AS321">+E313/E$294*100</f>
        <v>20.652336402503284</v>
      </c>
      <c r="AT313" s="144">
        <f aca="true" t="shared" si="20" ref="AT313:AT321">+F313/F$294*100</f>
        <v>15.0831060368673</v>
      </c>
      <c r="AU313" s="144">
        <f aca="true" t="shared" si="21" ref="AU313:AU321">+G313/G$294*100</f>
        <v>37.511576310237416</v>
      </c>
      <c r="AV313" s="144">
        <f aca="true" t="shared" si="22" ref="AV313:AV321">+H313/H$294*100</f>
        <v>30.18587787197796</v>
      </c>
      <c r="AW313" s="144">
        <f aca="true" t="shared" si="23" ref="AW313:AW321">+I313/I$294*100</f>
        <v>36.56608683003995</v>
      </c>
      <c r="AX313" s="144">
        <f aca="true" t="shared" si="24" ref="AX313:AX321">+J313/J$294*100</f>
        <v>25.06048618337996</v>
      </c>
      <c r="AY313" s="144">
        <f aca="true" t="shared" si="25" ref="AY313:AY321">+K313/K$294*100</f>
        <v>16.117012052851663</v>
      </c>
      <c r="AZ313" s="144">
        <f aca="true" t="shared" si="26" ref="AZ313:AZ321">+L313/L$294*100</f>
        <v>35.68491745406679</v>
      </c>
      <c r="BA313" s="144">
        <f aca="true" t="shared" si="27" ref="BA313:BA321">+M313/M$294*100</f>
        <v>53.64800872727169</v>
      </c>
      <c r="BB313" s="144">
        <f aca="true" t="shared" si="28" ref="BB313:BB321">+N313/N$294*100</f>
        <v>19.220385013070068</v>
      </c>
      <c r="BC313" s="144">
        <f aca="true" t="shared" si="29" ref="BC313:BC321">+O313/O$294*100</f>
        <v>40.71300672462055</v>
      </c>
      <c r="BD313" s="144">
        <f aca="true" t="shared" si="30" ref="BD313:BD321">+P313/P$294*100</f>
        <v>19.242016401262262</v>
      </c>
      <c r="BE313" s="144">
        <f aca="true" t="shared" si="31" ref="BE313:BE321">+Q313/Q$294*100</f>
        <v>26.932213881926415</v>
      </c>
      <c r="BF313" s="144">
        <f aca="true" t="shared" si="32" ref="BF313:BF321">+R313/R$294*100</f>
        <v>6.729702872113344</v>
      </c>
      <c r="BG313" s="144">
        <f aca="true" t="shared" si="33" ref="BG313:BG321">+S313/S$294*100</f>
        <v>25.92574466095037</v>
      </c>
      <c r="BH313" s="76">
        <v>655173404592</v>
      </c>
    </row>
    <row r="314" spans="2:60" ht="12">
      <c r="B314" s="74" t="s">
        <v>18</v>
      </c>
      <c r="C314" s="75">
        <v>46017018</v>
      </c>
      <c r="D314" s="75">
        <v>26532018</v>
      </c>
      <c r="E314" s="75">
        <v>6010776</v>
      </c>
      <c r="F314" s="75">
        <v>4228600</v>
      </c>
      <c r="G314" s="75">
        <v>9895304</v>
      </c>
      <c r="H314" s="75">
        <v>15539466</v>
      </c>
      <c r="I314" s="75">
        <v>1490191</v>
      </c>
      <c r="J314" s="75">
        <v>91377672</v>
      </c>
      <c r="K314" s="75">
        <v>25047386</v>
      </c>
      <c r="L314" s="75">
        <v>9454443</v>
      </c>
      <c r="M314" s="75">
        <v>37721154</v>
      </c>
      <c r="N314" s="75">
        <v>16703243</v>
      </c>
      <c r="O314" s="75">
        <v>22140741</v>
      </c>
      <c r="P314" s="75">
        <v>10999004</v>
      </c>
      <c r="Q314" s="75">
        <v>34460698</v>
      </c>
      <c r="R314" s="75">
        <v>64492970</v>
      </c>
      <c r="S314" s="75">
        <v>51546457</v>
      </c>
      <c r="T314" s="75">
        <v>140260295499</v>
      </c>
      <c r="AP314" s="74" t="s">
        <v>18</v>
      </c>
      <c r="AQ314" s="144">
        <f t="shared" si="1"/>
        <v>1.2781789475425167</v>
      </c>
      <c r="AR314" s="144">
        <f t="shared" si="18"/>
        <v>2.1106727481695247</v>
      </c>
      <c r="AS314" s="144">
        <f t="shared" si="19"/>
        <v>0.5693059915452608</v>
      </c>
      <c r="AT314" s="144">
        <f t="shared" si="20"/>
        <v>0.29824742958990647</v>
      </c>
      <c r="AU314" s="144">
        <f t="shared" si="21"/>
        <v>1.4145473954925536</v>
      </c>
      <c r="AV314" s="144">
        <f t="shared" si="22"/>
        <v>1.0576308233930871</v>
      </c>
      <c r="AW314" s="144">
        <f t="shared" si="23"/>
        <v>0.3932265284367062</v>
      </c>
      <c r="AX314" s="144">
        <f t="shared" si="24"/>
        <v>1.6001901047658318</v>
      </c>
      <c r="AY314" s="144">
        <f t="shared" si="25"/>
        <v>1.076590889455679</v>
      </c>
      <c r="AZ314" s="144">
        <f t="shared" si="26"/>
        <v>0.37689738015171975</v>
      </c>
      <c r="BA314" s="144">
        <f t="shared" si="27"/>
        <v>1.4207391275701375</v>
      </c>
      <c r="BB314" s="144">
        <f t="shared" si="28"/>
        <v>0.34173572884222253</v>
      </c>
      <c r="BC314" s="144">
        <f t="shared" si="29"/>
        <v>1.1113266910117836</v>
      </c>
      <c r="BD314" s="144">
        <f t="shared" si="30"/>
        <v>0.7782501042933654</v>
      </c>
      <c r="BE314" s="144">
        <f t="shared" si="31"/>
        <v>1.6806176524196248</v>
      </c>
      <c r="BF314" s="144">
        <f t="shared" si="32"/>
        <v>3.517845951137565</v>
      </c>
      <c r="BG314" s="144">
        <f t="shared" si="33"/>
        <v>0.9896215949822604</v>
      </c>
      <c r="BH314" s="75">
        <v>140260295499</v>
      </c>
    </row>
    <row r="315" spans="2:60" ht="12">
      <c r="B315" s="74" t="s">
        <v>19</v>
      </c>
      <c r="C315" s="75">
        <v>60073086</v>
      </c>
      <c r="D315" s="75">
        <v>70398687</v>
      </c>
      <c r="E315" s="75">
        <v>51328243</v>
      </c>
      <c r="F315" s="75">
        <v>16001023</v>
      </c>
      <c r="G315" s="75">
        <v>19776219</v>
      </c>
      <c r="H315" s="75">
        <v>17312346</v>
      </c>
      <c r="I315" s="75">
        <v>11540480</v>
      </c>
      <c r="J315" s="75">
        <v>430693866</v>
      </c>
      <c r="K315" s="75">
        <v>12061554</v>
      </c>
      <c r="L315" s="75">
        <v>49059765</v>
      </c>
      <c r="M315" s="75">
        <v>3381370</v>
      </c>
      <c r="N315" s="75">
        <v>1656800</v>
      </c>
      <c r="O315" s="75">
        <v>1631183</v>
      </c>
      <c r="P315" s="75">
        <v>2587322</v>
      </c>
      <c r="Q315" s="75">
        <v>165734730</v>
      </c>
      <c r="R315" s="75">
        <v>12975290</v>
      </c>
      <c r="S315" s="75">
        <v>157717788</v>
      </c>
      <c r="T315" s="75">
        <v>258986764362</v>
      </c>
      <c r="AP315" s="74" t="s">
        <v>19</v>
      </c>
      <c r="AQ315" s="144">
        <f t="shared" si="1"/>
        <v>1.6686034249136068</v>
      </c>
      <c r="AR315" s="144">
        <f t="shared" si="18"/>
        <v>5.600350118781624</v>
      </c>
      <c r="AS315" s="144">
        <f t="shared" si="19"/>
        <v>4.8615147653798925</v>
      </c>
      <c r="AT315" s="144">
        <f t="shared" si="20"/>
        <v>1.128568315886812</v>
      </c>
      <c r="AU315" s="144">
        <f t="shared" si="21"/>
        <v>2.8270378635300495</v>
      </c>
      <c r="AV315" s="144">
        <f t="shared" si="22"/>
        <v>1.1782947209927304</v>
      </c>
      <c r="AW315" s="144">
        <f t="shared" si="23"/>
        <v>3.0452625783495133</v>
      </c>
      <c r="AX315" s="144">
        <f t="shared" si="24"/>
        <v>7.54223704185133</v>
      </c>
      <c r="AY315" s="144">
        <f t="shared" si="25"/>
        <v>0.5184317097631547</v>
      </c>
      <c r="AZ315" s="144">
        <f t="shared" si="26"/>
        <v>1.955746827111765</v>
      </c>
      <c r="BA315" s="144">
        <f t="shared" si="27"/>
        <v>0.12735677873990378</v>
      </c>
      <c r="BB315" s="144">
        <f t="shared" si="28"/>
        <v>0.033896875926776274</v>
      </c>
      <c r="BC315" s="144">
        <f t="shared" si="29"/>
        <v>0.08187518230869845</v>
      </c>
      <c r="BD315" s="144">
        <f t="shared" si="30"/>
        <v>0.18306963215401312</v>
      </c>
      <c r="BE315" s="144">
        <f t="shared" si="31"/>
        <v>8.08273566765828</v>
      </c>
      <c r="BF315" s="144">
        <f t="shared" si="32"/>
        <v>0.7077526650010961</v>
      </c>
      <c r="BG315" s="144">
        <f t="shared" si="33"/>
        <v>3.0279661882024986</v>
      </c>
      <c r="BH315" s="75">
        <v>258986764362</v>
      </c>
    </row>
    <row r="316" spans="2:60" ht="12">
      <c r="B316" s="74" t="s">
        <v>20</v>
      </c>
      <c r="C316" s="76">
        <v>74340212</v>
      </c>
      <c r="D316" s="76">
        <v>7147280</v>
      </c>
      <c r="E316" s="76">
        <v>24904751</v>
      </c>
      <c r="F316" s="76">
        <v>9849063</v>
      </c>
      <c r="G316" s="76">
        <v>10071779</v>
      </c>
      <c r="H316" s="76">
        <v>1744517</v>
      </c>
      <c r="I316" s="76">
        <v>2468276</v>
      </c>
      <c r="J316" s="76">
        <v>72134127</v>
      </c>
      <c r="K316" s="76">
        <v>80113640</v>
      </c>
      <c r="L316" s="76">
        <v>33422875</v>
      </c>
      <c r="M316" s="76">
        <v>63443320</v>
      </c>
      <c r="N316" s="76">
        <v>187450924</v>
      </c>
      <c r="O316" s="76">
        <v>5759834</v>
      </c>
      <c r="P316" s="76">
        <v>12334763</v>
      </c>
      <c r="Q316" s="76">
        <v>85114752</v>
      </c>
      <c r="R316" s="76">
        <v>17547710</v>
      </c>
      <c r="S316" s="76">
        <v>301682247</v>
      </c>
      <c r="T316" s="76">
        <v>55290955906</v>
      </c>
      <c r="AP316" s="74" t="s">
        <v>20</v>
      </c>
      <c r="AQ316" s="144">
        <f t="shared" si="1"/>
        <v>2.0648902963301</v>
      </c>
      <c r="AR316" s="144">
        <f t="shared" si="18"/>
        <v>0.5685797861111462</v>
      </c>
      <c r="AS316" s="144">
        <f t="shared" si="19"/>
        <v>2.358834194161091</v>
      </c>
      <c r="AT316" s="144">
        <f t="shared" si="20"/>
        <v>0.6946643625831369</v>
      </c>
      <c r="AU316" s="144">
        <f t="shared" si="21"/>
        <v>1.4397747408696686</v>
      </c>
      <c r="AV316" s="144">
        <f t="shared" si="22"/>
        <v>0.11873348486577584</v>
      </c>
      <c r="AW316" s="144">
        <f t="shared" si="23"/>
        <v>0.6513202688136216</v>
      </c>
      <c r="AX316" s="144">
        <f t="shared" si="24"/>
        <v>1.26320044836907</v>
      </c>
      <c r="AY316" s="144">
        <f t="shared" si="25"/>
        <v>3.443457730284991</v>
      </c>
      <c r="AZ316" s="144">
        <f t="shared" si="26"/>
        <v>1.3323888064731484</v>
      </c>
      <c r="BA316" s="144">
        <f t="shared" si="27"/>
        <v>2.389545322684271</v>
      </c>
      <c r="BB316" s="144">
        <f t="shared" si="28"/>
        <v>3.835104245043197</v>
      </c>
      <c r="BC316" s="144">
        <f t="shared" si="29"/>
        <v>0.2891076346540148</v>
      </c>
      <c r="BD316" s="144">
        <f t="shared" si="30"/>
        <v>0.8727636239775842</v>
      </c>
      <c r="BE316" s="144">
        <f t="shared" si="31"/>
        <v>4.150970902925953</v>
      </c>
      <c r="BF316" s="144">
        <f t="shared" si="32"/>
        <v>0.9571607661305748</v>
      </c>
      <c r="BG316" s="144">
        <f t="shared" si="33"/>
        <v>5.791887237836195</v>
      </c>
      <c r="BH316" s="76">
        <v>55290955906</v>
      </c>
    </row>
    <row r="317" spans="2:60" ht="12">
      <c r="B317" s="74" t="s">
        <v>21</v>
      </c>
      <c r="C317" s="75">
        <v>1855632</v>
      </c>
      <c r="D317" s="75">
        <v>594773</v>
      </c>
      <c r="E317" s="75">
        <v>910668</v>
      </c>
      <c r="F317" s="75">
        <v>12563</v>
      </c>
      <c r="G317" s="75">
        <v>2317463</v>
      </c>
      <c r="H317" s="75">
        <v>15497951</v>
      </c>
      <c r="I317" s="75">
        <v>3926405</v>
      </c>
      <c r="J317" s="75">
        <v>57008138</v>
      </c>
      <c r="K317" s="75">
        <v>33641250</v>
      </c>
      <c r="L317" s="75">
        <v>12346902</v>
      </c>
      <c r="M317" s="75">
        <v>67526</v>
      </c>
      <c r="N317" s="75">
        <v>1803963</v>
      </c>
      <c r="O317" s="75">
        <v>1154256</v>
      </c>
      <c r="P317" s="75">
        <v>1601547</v>
      </c>
      <c r="Q317" s="75">
        <v>418795</v>
      </c>
      <c r="R317" s="75">
        <v>3082279</v>
      </c>
      <c r="S317" s="75">
        <v>17227299</v>
      </c>
      <c r="T317" s="75">
        <v>66453659125</v>
      </c>
      <c r="AP317" s="74" t="s">
        <v>21</v>
      </c>
      <c r="AQ317" s="144">
        <f t="shared" si="1"/>
        <v>0.051542447987095015</v>
      </c>
      <c r="AR317" s="144">
        <f t="shared" si="18"/>
        <v>0.04731532906569838</v>
      </c>
      <c r="AS317" s="144">
        <f t="shared" si="19"/>
        <v>0.08625321401239035</v>
      </c>
      <c r="AT317" s="144">
        <f t="shared" si="20"/>
        <v>0.0008860810807212776</v>
      </c>
      <c r="AU317" s="144">
        <f t="shared" si="21"/>
        <v>0.3312845417180068</v>
      </c>
      <c r="AV317" s="144">
        <f t="shared" si="22"/>
        <v>1.0548052730406385</v>
      </c>
      <c r="AW317" s="144">
        <f t="shared" si="23"/>
        <v>1.0360863858300884</v>
      </c>
      <c r="AX317" s="144">
        <f t="shared" si="24"/>
        <v>0.9983167257612449</v>
      </c>
      <c r="AY317" s="144">
        <f t="shared" si="25"/>
        <v>1.4459737738660978</v>
      </c>
      <c r="AZ317" s="144">
        <f t="shared" si="26"/>
        <v>0.4922040374869286</v>
      </c>
      <c r="BA317" s="144">
        <f t="shared" si="27"/>
        <v>0.0025433164194367205</v>
      </c>
      <c r="BB317" s="144">
        <f t="shared" si="28"/>
        <v>0.0369077196930801</v>
      </c>
      <c r="BC317" s="144">
        <f t="shared" si="29"/>
        <v>0.05793643045011446</v>
      </c>
      <c r="BD317" s="144">
        <f t="shared" si="30"/>
        <v>0.113319726020713</v>
      </c>
      <c r="BE317" s="144">
        <f t="shared" si="31"/>
        <v>0.02042426040659643</v>
      </c>
      <c r="BF317" s="144">
        <f t="shared" si="32"/>
        <v>0.16812658341562411</v>
      </c>
      <c r="BG317" s="144">
        <f t="shared" si="33"/>
        <v>0.33074061935268023</v>
      </c>
      <c r="BH317" s="75">
        <v>66453659125</v>
      </c>
    </row>
    <row r="318" spans="2:60" ht="12">
      <c r="B318" s="74" t="s">
        <v>22</v>
      </c>
      <c r="C318" s="75">
        <v>2210323</v>
      </c>
      <c r="D318" s="75">
        <v>14130350</v>
      </c>
      <c r="E318" s="75">
        <v>245794</v>
      </c>
      <c r="F318" s="75">
        <v>1229148</v>
      </c>
      <c r="G318" s="75">
        <v>760815</v>
      </c>
      <c r="H318" s="75">
        <v>6249898</v>
      </c>
      <c r="I318" s="75">
        <v>731590</v>
      </c>
      <c r="J318" s="75">
        <v>14870250</v>
      </c>
      <c r="K318" s="75">
        <v>5120396</v>
      </c>
      <c r="L318" s="75">
        <v>73091093</v>
      </c>
      <c r="M318" s="75">
        <v>32985711</v>
      </c>
      <c r="N318" s="75">
        <v>29813647</v>
      </c>
      <c r="O318" s="75">
        <v>28952673</v>
      </c>
      <c r="P318" s="75">
        <v>375680</v>
      </c>
      <c r="Q318" s="75">
        <v>2995424</v>
      </c>
      <c r="R318" s="75">
        <v>4034017</v>
      </c>
      <c r="S318" s="75">
        <v>6094652</v>
      </c>
      <c r="T318" s="75">
        <v>41772068516</v>
      </c>
      <c r="AP318" s="74" t="s">
        <v>22</v>
      </c>
      <c r="AQ318" s="144">
        <f t="shared" si="1"/>
        <v>0.061394424251241524</v>
      </c>
      <c r="AR318" s="144">
        <f t="shared" si="18"/>
        <v>1.1240963528329146</v>
      </c>
      <c r="AS318" s="144">
        <f t="shared" si="19"/>
        <v>0.02328018826285921</v>
      </c>
      <c r="AT318" s="144">
        <f t="shared" si="20"/>
        <v>0.08669305008408795</v>
      </c>
      <c r="AU318" s="144">
        <f t="shared" si="21"/>
        <v>0.10875955672525747</v>
      </c>
      <c r="AV318" s="144">
        <f t="shared" si="22"/>
        <v>0.42537399727009984</v>
      </c>
      <c r="AW318" s="144">
        <f t="shared" si="23"/>
        <v>0.19304947885137536</v>
      </c>
      <c r="AX318" s="144">
        <f t="shared" si="24"/>
        <v>0.2604052651439195</v>
      </c>
      <c r="AY318" s="144">
        <f t="shared" si="25"/>
        <v>0.2200857081056403</v>
      </c>
      <c r="AZ318" s="144">
        <f t="shared" si="26"/>
        <v>2.9137455759292963</v>
      </c>
      <c r="BA318" s="144">
        <f t="shared" si="27"/>
        <v>1.2423821993468358</v>
      </c>
      <c r="BB318" s="144">
        <f t="shared" si="28"/>
        <v>0.6099646869167706</v>
      </c>
      <c r="BC318" s="144">
        <f t="shared" si="29"/>
        <v>1.4532430635919644</v>
      </c>
      <c r="BD318" s="144">
        <f t="shared" si="30"/>
        <v>0.0265817704203882</v>
      </c>
      <c r="BE318" s="144">
        <f t="shared" si="31"/>
        <v>0.14608416959173032</v>
      </c>
      <c r="BF318" s="144">
        <f t="shared" si="32"/>
        <v>0.22004026749380762</v>
      </c>
      <c r="BG318" s="144">
        <f t="shared" si="33"/>
        <v>0.11700899701218696</v>
      </c>
      <c r="BH318" s="75">
        <v>41772068516</v>
      </c>
    </row>
    <row r="319" spans="2:60" ht="12">
      <c r="B319" s="74" t="s">
        <v>23</v>
      </c>
      <c r="C319" s="76">
        <v>15588088</v>
      </c>
      <c r="D319" s="76">
        <v>7648138</v>
      </c>
      <c r="E319" s="76">
        <v>673405</v>
      </c>
      <c r="F319" s="76">
        <v>1384340</v>
      </c>
      <c r="G319" s="76">
        <v>1938866</v>
      </c>
      <c r="H319" s="76">
        <v>1095568</v>
      </c>
      <c r="I319" s="76">
        <v>4921084</v>
      </c>
      <c r="J319" s="76">
        <v>4766430</v>
      </c>
      <c r="K319" s="76">
        <v>13768498</v>
      </c>
      <c r="L319" s="76">
        <v>14837873</v>
      </c>
      <c r="M319" s="76">
        <v>10403802</v>
      </c>
      <c r="N319" s="76">
        <v>3206895</v>
      </c>
      <c r="O319" s="76">
        <v>5666208</v>
      </c>
      <c r="P319" s="76">
        <v>529578</v>
      </c>
      <c r="Q319" s="76">
        <v>9048666</v>
      </c>
      <c r="R319" s="76">
        <v>1014073</v>
      </c>
      <c r="S319" s="76">
        <v>5847298</v>
      </c>
      <c r="T319" s="76">
        <v>82488688349</v>
      </c>
      <c r="AP319" s="74" t="s">
        <v>23</v>
      </c>
      <c r="AQ319" s="144">
        <f t="shared" si="1"/>
        <v>0.4329782063244544</v>
      </c>
      <c r="AR319" s="144">
        <f t="shared" si="18"/>
        <v>0.6084239974071995</v>
      </c>
      <c r="AS319" s="144">
        <f t="shared" si="19"/>
        <v>0.06378103280450582</v>
      </c>
      <c r="AT319" s="144">
        <f t="shared" si="20"/>
        <v>0.09763889861384172</v>
      </c>
      <c r="AU319" s="144">
        <f t="shared" si="21"/>
        <v>0.2771635768349376</v>
      </c>
      <c r="AV319" s="144">
        <f t="shared" si="22"/>
        <v>0.07456539921790863</v>
      </c>
      <c r="AW319" s="144">
        <f t="shared" si="23"/>
        <v>1.298558894440659</v>
      </c>
      <c r="AX319" s="144">
        <f t="shared" si="24"/>
        <v>0.08346890388123482</v>
      </c>
      <c r="AY319" s="144">
        <f t="shared" si="25"/>
        <v>0.5917998592064153</v>
      </c>
      <c r="AZ319" s="144">
        <f t="shared" si="26"/>
        <v>0.5915055451414684</v>
      </c>
      <c r="BA319" s="144">
        <f t="shared" si="27"/>
        <v>0.39185144168421926</v>
      </c>
      <c r="BB319" s="144">
        <f t="shared" si="28"/>
        <v>0.06561064819241863</v>
      </c>
      <c r="BC319" s="144">
        <f t="shared" si="29"/>
        <v>0.28440819515591176</v>
      </c>
      <c r="BD319" s="144">
        <f t="shared" si="30"/>
        <v>0.03747104135351454</v>
      </c>
      <c r="BE319" s="144">
        <f t="shared" si="31"/>
        <v>0.4412954087711536</v>
      </c>
      <c r="BF319" s="144">
        <f t="shared" si="32"/>
        <v>0.055313820982471805</v>
      </c>
      <c r="BG319" s="144">
        <f t="shared" si="33"/>
        <v>0.11226013793919107</v>
      </c>
      <c r="BH319" s="76">
        <v>82488688349</v>
      </c>
    </row>
    <row r="320" spans="2:60" ht="12">
      <c r="B320" s="74" t="s">
        <v>24</v>
      </c>
      <c r="C320" s="75">
        <v>1044712</v>
      </c>
      <c r="D320" s="75">
        <v>180989</v>
      </c>
      <c r="E320" s="75">
        <v>105343</v>
      </c>
      <c r="F320" s="75">
        <v>183877</v>
      </c>
      <c r="G320" s="75">
        <v>336125</v>
      </c>
      <c r="H320" s="75">
        <v>5499746</v>
      </c>
      <c r="I320" s="75">
        <v>18978</v>
      </c>
      <c r="J320" s="75">
        <v>1714538</v>
      </c>
      <c r="K320" s="75">
        <v>699121</v>
      </c>
      <c r="L320" s="75">
        <v>4160955</v>
      </c>
      <c r="M320" s="75">
        <v>486698</v>
      </c>
      <c r="N320" s="75">
        <v>703763</v>
      </c>
      <c r="O320" s="75">
        <v>456409</v>
      </c>
      <c r="P320" s="75">
        <v>104448</v>
      </c>
      <c r="Q320" s="75">
        <v>195963</v>
      </c>
      <c r="R320" s="75">
        <v>80139</v>
      </c>
      <c r="S320" s="75">
        <v>1723831</v>
      </c>
      <c r="T320" s="75">
        <v>46093403347</v>
      </c>
      <c r="AP320" s="74" t="s">
        <v>24</v>
      </c>
      <c r="AQ320" s="144">
        <f t="shared" si="1"/>
        <v>0.02901815334155372</v>
      </c>
      <c r="AR320" s="144">
        <f t="shared" si="18"/>
        <v>0.014398020912636728</v>
      </c>
      <c r="AS320" s="144">
        <f t="shared" si="19"/>
        <v>0.009977480622693711</v>
      </c>
      <c r="AT320" s="144">
        <f t="shared" si="20"/>
        <v>0.012969030556378762</v>
      </c>
      <c r="AU320" s="144">
        <f t="shared" si="21"/>
        <v>0.04804953372932601</v>
      </c>
      <c r="AV320" s="144">
        <f t="shared" si="22"/>
        <v>0.3743179392672076</v>
      </c>
      <c r="AW320" s="144">
        <f t="shared" si="23"/>
        <v>0.005007850038466083</v>
      </c>
      <c r="AX320" s="144">
        <f t="shared" si="24"/>
        <v>0.030024695112007223</v>
      </c>
      <c r="AY320" s="144">
        <f t="shared" si="25"/>
        <v>0.030049734500324457</v>
      </c>
      <c r="AZ320" s="144">
        <f t="shared" si="26"/>
        <v>0.16587471503389456</v>
      </c>
      <c r="BA320" s="144">
        <f t="shared" si="27"/>
        <v>0.01833111712091658</v>
      </c>
      <c r="BB320" s="144">
        <f t="shared" si="28"/>
        <v>0.01439845913378552</v>
      </c>
      <c r="BC320" s="144">
        <f t="shared" si="29"/>
        <v>0.022908876614292053</v>
      </c>
      <c r="BD320" s="144">
        <f t="shared" si="30"/>
        <v>0.007390366154356651</v>
      </c>
      <c r="BE320" s="144">
        <f t="shared" si="31"/>
        <v>0.00955694156343284</v>
      </c>
      <c r="BF320" s="144">
        <f t="shared" si="32"/>
        <v>0.004371277314073353</v>
      </c>
      <c r="BG320" s="144">
        <f t="shared" si="33"/>
        <v>0.033095201551871255</v>
      </c>
      <c r="BH320" s="75">
        <v>46093403347</v>
      </c>
    </row>
    <row r="321" spans="2:60" ht="12">
      <c r="B321" s="74" t="s">
        <v>25</v>
      </c>
      <c r="C321" s="76">
        <v>2004870</v>
      </c>
      <c r="D321" s="76">
        <v>1223117</v>
      </c>
      <c r="E321" s="76">
        <v>2019811</v>
      </c>
      <c r="F321" s="76">
        <v>20193997</v>
      </c>
      <c r="G321" s="76">
        <v>2883297</v>
      </c>
      <c r="H321" s="76">
        <v>231699</v>
      </c>
      <c r="I321" s="76">
        <v>158564</v>
      </c>
      <c r="J321" s="76">
        <v>32321969</v>
      </c>
      <c r="K321" s="76">
        <v>12457870</v>
      </c>
      <c r="L321" s="76">
        <v>25780471</v>
      </c>
      <c r="M321" s="76">
        <v>2290771</v>
      </c>
      <c r="N321" s="76">
        <v>8536934</v>
      </c>
      <c r="O321" s="76">
        <v>2222396</v>
      </c>
      <c r="P321" s="76">
        <v>432718</v>
      </c>
      <c r="Q321" s="76">
        <v>1936902</v>
      </c>
      <c r="R321" s="76">
        <v>477056</v>
      </c>
      <c r="S321" s="76">
        <v>17136934</v>
      </c>
      <c r="T321" s="76">
        <v>101528657075</v>
      </c>
      <c r="AP321" s="74" t="s">
        <v>25</v>
      </c>
      <c r="AQ321" s="144">
        <f t="shared" si="1"/>
        <v>0.055687715934995295</v>
      </c>
      <c r="AR321" s="144">
        <f t="shared" si="18"/>
        <v>0.09730129535276452</v>
      </c>
      <c r="AS321" s="144">
        <f t="shared" si="19"/>
        <v>0.19130483386654648</v>
      </c>
      <c r="AT321" s="144">
        <f t="shared" si="20"/>
        <v>1.4243030077085281</v>
      </c>
      <c r="AU321" s="144">
        <f t="shared" si="21"/>
        <v>0.4121712947658297</v>
      </c>
      <c r="AV321" s="144">
        <f t="shared" si="22"/>
        <v>0.015769654127712942</v>
      </c>
      <c r="AW321" s="144">
        <f t="shared" si="23"/>
        <v>0.04184132856461882</v>
      </c>
      <c r="AX321" s="144">
        <f t="shared" si="24"/>
        <v>0.5660167722411221</v>
      </c>
      <c r="AY321" s="144">
        <f t="shared" si="25"/>
        <v>0.5354662296505999</v>
      </c>
      <c r="AZ321" s="144">
        <f t="shared" si="26"/>
        <v>1.0277275963245416</v>
      </c>
      <c r="BA321" s="144">
        <f t="shared" si="27"/>
        <v>0.08628018092985627</v>
      </c>
      <c r="BB321" s="144">
        <f t="shared" si="28"/>
        <v>0.1746592181271595</v>
      </c>
      <c r="BC321" s="144">
        <f t="shared" si="29"/>
        <v>0.11155037642135933</v>
      </c>
      <c r="BD321" s="144">
        <f t="shared" si="30"/>
        <v>0.030617574884927442</v>
      </c>
      <c r="BE321" s="144">
        <f t="shared" si="31"/>
        <v>0.09446099124883878</v>
      </c>
      <c r="BF321" s="144">
        <f t="shared" si="32"/>
        <v>0.026021588369490232</v>
      </c>
      <c r="BG321" s="144">
        <f t="shared" si="33"/>
        <v>0.3290057347333441</v>
      </c>
      <c r="BH321" s="76">
        <v>101528657075</v>
      </c>
    </row>
    <row r="322" spans="2:20" ht="12">
      <c r="B322" s="69"/>
      <c r="C322" s="69"/>
      <c r="D322" s="69"/>
      <c r="E322" s="69"/>
      <c r="F322" s="69"/>
      <c r="G322" s="69"/>
      <c r="H322" s="69"/>
      <c r="I322" s="69"/>
      <c r="J322" s="69"/>
      <c r="K322" s="69"/>
      <c r="L322" s="69"/>
      <c r="M322" s="69"/>
      <c r="N322" s="69"/>
      <c r="O322" s="69"/>
      <c r="P322" s="69"/>
      <c r="Q322" s="69"/>
      <c r="R322" s="69"/>
      <c r="S322" s="69"/>
      <c r="T322" s="69"/>
    </row>
    <row r="323" spans="2:20" ht="12">
      <c r="B323" s="70" t="s">
        <v>174</v>
      </c>
      <c r="C323" s="69"/>
      <c r="D323" s="69"/>
      <c r="E323" s="69"/>
      <c r="F323" s="69"/>
      <c r="G323" s="69"/>
      <c r="H323" s="69"/>
      <c r="I323" s="69"/>
      <c r="J323" s="69"/>
      <c r="K323" s="69"/>
      <c r="L323" s="69"/>
      <c r="M323" s="69"/>
      <c r="N323" s="69"/>
      <c r="O323" s="69"/>
      <c r="P323" s="69"/>
      <c r="Q323" s="69"/>
      <c r="R323" s="69"/>
      <c r="S323" s="69"/>
      <c r="T323" s="69"/>
    </row>
    <row r="324" spans="2:20" ht="12">
      <c r="B324" s="70" t="s">
        <v>36</v>
      </c>
      <c r="C324" s="68" t="s">
        <v>40</v>
      </c>
      <c r="D324" s="69"/>
      <c r="E324" s="69"/>
      <c r="F324" s="69"/>
      <c r="G324" s="69"/>
      <c r="H324" s="69"/>
      <c r="I324" s="69"/>
      <c r="J324" s="69"/>
      <c r="K324" s="69"/>
      <c r="L324" s="69"/>
      <c r="M324" s="69"/>
      <c r="N324" s="69"/>
      <c r="O324" s="69"/>
      <c r="P324" s="69"/>
      <c r="Q324" s="69"/>
      <c r="R324" s="69"/>
      <c r="S324" s="69"/>
      <c r="T324" s="69"/>
    </row>
    <row r="326" ht="12">
      <c r="B326" s="88" t="s">
        <v>386</v>
      </c>
    </row>
    <row r="328" spans="2:20" ht="12">
      <c r="B328" s="68" t="s">
        <v>387</v>
      </c>
      <c r="C328" s="69"/>
      <c r="D328" s="69"/>
      <c r="E328" s="69"/>
      <c r="F328" s="69"/>
      <c r="G328" s="69"/>
      <c r="H328" s="69"/>
      <c r="I328" s="69"/>
      <c r="J328" s="69"/>
      <c r="K328" s="69"/>
      <c r="L328" s="69"/>
      <c r="M328" s="69"/>
      <c r="N328" s="69"/>
      <c r="O328" s="69"/>
      <c r="P328" s="69"/>
      <c r="Q328" s="69"/>
      <c r="R328" s="69"/>
      <c r="S328" s="69"/>
      <c r="T328" s="69"/>
    </row>
    <row r="329" spans="2:20" ht="12">
      <c r="B329" s="68" t="s">
        <v>157</v>
      </c>
      <c r="C329" s="70" t="s">
        <v>388</v>
      </c>
      <c r="D329" s="69"/>
      <c r="E329" s="69"/>
      <c r="F329" s="69"/>
      <c r="G329" s="69"/>
      <c r="H329" s="69"/>
      <c r="I329" s="69"/>
      <c r="J329" s="69"/>
      <c r="K329" s="69"/>
      <c r="L329" s="69"/>
      <c r="M329" s="69"/>
      <c r="N329" s="69"/>
      <c r="O329" s="69"/>
      <c r="P329" s="69"/>
      <c r="Q329" s="69"/>
      <c r="R329" s="69"/>
      <c r="S329" s="69"/>
      <c r="T329" s="69"/>
    </row>
    <row r="330" spans="2:20" ht="12">
      <c r="B330" s="68" t="s">
        <v>159</v>
      </c>
      <c r="C330" s="68" t="s">
        <v>333</v>
      </c>
      <c r="D330" s="69"/>
      <c r="E330" s="69"/>
      <c r="F330" s="69"/>
      <c r="G330" s="69"/>
      <c r="H330" s="69"/>
      <c r="I330" s="69"/>
      <c r="J330" s="69"/>
      <c r="K330" s="69"/>
      <c r="L330" s="69"/>
      <c r="M330" s="69"/>
      <c r="N330" s="69"/>
      <c r="O330" s="69"/>
      <c r="P330" s="69"/>
      <c r="Q330" s="69"/>
      <c r="R330" s="69"/>
      <c r="S330" s="69"/>
      <c r="T330" s="69"/>
    </row>
    <row r="331" spans="2:20" ht="12">
      <c r="B331" s="69"/>
      <c r="C331" s="69"/>
      <c r="D331" s="69"/>
      <c r="E331" s="69"/>
      <c r="F331" s="69"/>
      <c r="G331" s="69"/>
      <c r="H331" s="69"/>
      <c r="I331" s="69"/>
      <c r="J331" s="69"/>
      <c r="K331" s="69"/>
      <c r="L331" s="69"/>
      <c r="M331" s="69"/>
      <c r="N331" s="69"/>
      <c r="O331" s="69"/>
      <c r="P331" s="69"/>
      <c r="Q331" s="69"/>
      <c r="R331" s="69"/>
      <c r="S331" s="69"/>
      <c r="T331" s="69"/>
    </row>
    <row r="332" spans="2:20" ht="12">
      <c r="B332" s="70" t="s">
        <v>334</v>
      </c>
      <c r="C332" s="69"/>
      <c r="D332" s="68" t="s">
        <v>162</v>
      </c>
      <c r="E332" s="69"/>
      <c r="F332" s="69"/>
      <c r="G332" s="69"/>
      <c r="H332" s="69"/>
      <c r="I332" s="69"/>
      <c r="J332" s="69"/>
      <c r="K332" s="69"/>
      <c r="L332" s="69"/>
      <c r="M332" s="69"/>
      <c r="N332" s="69"/>
      <c r="O332" s="69"/>
      <c r="P332" s="69"/>
      <c r="Q332" s="69"/>
      <c r="R332" s="69"/>
      <c r="S332" s="69"/>
      <c r="T332" s="69"/>
    </row>
    <row r="333" spans="2:20" ht="12">
      <c r="B333" s="70" t="s">
        <v>70</v>
      </c>
      <c r="C333" s="69"/>
      <c r="D333" s="68" t="s">
        <v>379</v>
      </c>
      <c r="E333" s="69"/>
      <c r="F333" s="69"/>
      <c r="G333" s="69"/>
      <c r="H333" s="69"/>
      <c r="I333" s="69"/>
      <c r="J333" s="69"/>
      <c r="K333" s="69"/>
      <c r="L333" s="69"/>
      <c r="M333" s="69"/>
      <c r="N333" s="69"/>
      <c r="O333" s="69"/>
      <c r="P333" s="69"/>
      <c r="Q333" s="69"/>
      <c r="R333" s="69"/>
      <c r="S333" s="69"/>
      <c r="T333" s="69"/>
    </row>
    <row r="334" spans="2:20" ht="12">
      <c r="B334" s="70" t="s">
        <v>71</v>
      </c>
      <c r="C334" s="69"/>
      <c r="D334" s="68" t="s">
        <v>72</v>
      </c>
      <c r="E334" s="69"/>
      <c r="F334" s="69"/>
      <c r="G334" s="69"/>
      <c r="H334" s="69"/>
      <c r="I334" s="69"/>
      <c r="J334" s="69"/>
      <c r="K334" s="69"/>
      <c r="L334" s="69"/>
      <c r="M334" s="69"/>
      <c r="N334" s="69"/>
      <c r="O334" s="69"/>
      <c r="P334" s="69"/>
      <c r="Q334" s="69"/>
      <c r="R334" s="69"/>
      <c r="S334" s="69"/>
      <c r="T334" s="69"/>
    </row>
    <row r="335" spans="2:20" ht="12">
      <c r="B335" s="70" t="s">
        <v>73</v>
      </c>
      <c r="C335" s="69"/>
      <c r="D335" s="68" t="s">
        <v>368</v>
      </c>
      <c r="E335" s="69"/>
      <c r="F335" s="69"/>
      <c r="G335" s="69"/>
      <c r="H335" s="69"/>
      <c r="I335" s="69"/>
      <c r="J335" s="69"/>
      <c r="K335" s="69"/>
      <c r="L335" s="69"/>
      <c r="M335" s="69"/>
      <c r="N335" s="69"/>
      <c r="O335" s="69"/>
      <c r="P335" s="69"/>
      <c r="Q335" s="69"/>
      <c r="R335" s="69"/>
      <c r="S335" s="69"/>
      <c r="T335" s="69"/>
    </row>
    <row r="336" spans="2:20" ht="12">
      <c r="B336" s="69"/>
      <c r="C336" s="69"/>
      <c r="D336" s="69"/>
      <c r="E336" s="69"/>
      <c r="F336" s="69"/>
      <c r="G336" s="69"/>
      <c r="H336" s="69"/>
      <c r="I336" s="69"/>
      <c r="J336" s="69"/>
      <c r="K336" s="69"/>
      <c r="L336" s="69"/>
      <c r="M336" s="69"/>
      <c r="N336" s="69"/>
      <c r="O336" s="69"/>
      <c r="P336" s="69"/>
      <c r="Q336" s="69"/>
      <c r="R336" s="69"/>
      <c r="S336" s="69"/>
      <c r="T336" s="69"/>
    </row>
    <row r="337" spans="2:20" ht="12">
      <c r="B337" s="71" t="s">
        <v>337</v>
      </c>
      <c r="C337" s="133" t="s">
        <v>338</v>
      </c>
      <c r="D337" s="133" t="s">
        <v>339</v>
      </c>
      <c r="E337" s="133" t="s">
        <v>340</v>
      </c>
      <c r="F337" s="133" t="s">
        <v>341</v>
      </c>
      <c r="G337" s="133" t="s">
        <v>342</v>
      </c>
      <c r="H337" s="133" t="s">
        <v>343</v>
      </c>
      <c r="I337" s="133" t="s">
        <v>344</v>
      </c>
      <c r="J337" s="133" t="s">
        <v>345</v>
      </c>
      <c r="K337" s="133" t="s">
        <v>346</v>
      </c>
      <c r="L337" s="133" t="s">
        <v>347</v>
      </c>
      <c r="M337" s="133" t="s">
        <v>348</v>
      </c>
      <c r="N337" s="133" t="s">
        <v>349</v>
      </c>
      <c r="O337" s="133" t="s">
        <v>350</v>
      </c>
      <c r="P337" s="133" t="s">
        <v>351</v>
      </c>
      <c r="Q337" s="133" t="s">
        <v>352</v>
      </c>
      <c r="R337" s="133" t="s">
        <v>353</v>
      </c>
      <c r="S337" s="133" t="s">
        <v>354</v>
      </c>
      <c r="T337" s="133" t="s">
        <v>44</v>
      </c>
    </row>
    <row r="338" spans="2:20" ht="12">
      <c r="B338" s="71" t="s">
        <v>42</v>
      </c>
      <c r="C338" s="132" t="s">
        <v>196</v>
      </c>
      <c r="D338" s="132" t="s">
        <v>196</v>
      </c>
      <c r="E338" s="132" t="s">
        <v>196</v>
      </c>
      <c r="F338" s="132" t="s">
        <v>196</v>
      </c>
      <c r="G338" s="132" t="s">
        <v>196</v>
      </c>
      <c r="H338" s="132" t="s">
        <v>196</v>
      </c>
      <c r="I338" s="132" t="s">
        <v>196</v>
      </c>
      <c r="J338" s="132" t="s">
        <v>196</v>
      </c>
      <c r="K338" s="132" t="s">
        <v>196</v>
      </c>
      <c r="L338" s="132" t="s">
        <v>196</v>
      </c>
      <c r="M338" s="132" t="s">
        <v>196</v>
      </c>
      <c r="N338" s="132" t="s">
        <v>196</v>
      </c>
      <c r="O338" s="132" t="s">
        <v>196</v>
      </c>
      <c r="P338" s="132" t="s">
        <v>196</v>
      </c>
      <c r="Q338" s="132" t="s">
        <v>196</v>
      </c>
      <c r="R338" s="132" t="s">
        <v>196</v>
      </c>
      <c r="S338" s="132" t="s">
        <v>196</v>
      </c>
      <c r="T338" s="132" t="s">
        <v>196</v>
      </c>
    </row>
    <row r="339" spans="2:20" ht="12">
      <c r="B339" s="72" t="s">
        <v>355</v>
      </c>
      <c r="C339" s="73" t="s">
        <v>38</v>
      </c>
      <c r="D339" s="73" t="s">
        <v>38</v>
      </c>
      <c r="E339" s="73" t="s">
        <v>38</v>
      </c>
      <c r="F339" s="73" t="s">
        <v>38</v>
      </c>
      <c r="G339" s="73" t="s">
        <v>38</v>
      </c>
      <c r="H339" s="73" t="s">
        <v>38</v>
      </c>
      <c r="I339" s="73" t="s">
        <v>38</v>
      </c>
      <c r="J339" s="73" t="s">
        <v>38</v>
      </c>
      <c r="K339" s="73" t="s">
        <v>38</v>
      </c>
      <c r="L339" s="73" t="s">
        <v>38</v>
      </c>
      <c r="M339" s="73" t="s">
        <v>38</v>
      </c>
      <c r="N339" s="73" t="s">
        <v>38</v>
      </c>
      <c r="O339" s="73" t="s">
        <v>38</v>
      </c>
      <c r="P339" s="73" t="s">
        <v>38</v>
      </c>
      <c r="Q339" s="73" t="s">
        <v>38</v>
      </c>
      <c r="R339" s="73" t="s">
        <v>38</v>
      </c>
      <c r="S339" s="73" t="s">
        <v>38</v>
      </c>
      <c r="T339" s="73" t="s">
        <v>38</v>
      </c>
    </row>
    <row r="340" spans="2:20" ht="12">
      <c r="B340" s="74" t="s">
        <v>359</v>
      </c>
      <c r="C340" s="93">
        <v>21747397.29</v>
      </c>
      <c r="D340" s="93">
        <v>16205578.88</v>
      </c>
      <c r="E340" s="93">
        <v>11157278.14</v>
      </c>
      <c r="F340" s="93">
        <v>10744307.63</v>
      </c>
      <c r="G340" s="93">
        <v>12993687.69</v>
      </c>
      <c r="H340" s="93">
        <v>11821563.92</v>
      </c>
      <c r="I340" s="93">
        <v>3644007.46</v>
      </c>
      <c r="J340" s="93">
        <v>31099138.71</v>
      </c>
      <c r="K340" s="93">
        <v>4007309.51</v>
      </c>
      <c r="L340" s="93">
        <v>30019099.41</v>
      </c>
      <c r="M340" s="93">
        <v>13171263.79</v>
      </c>
      <c r="N340" s="93">
        <v>48537002.42</v>
      </c>
      <c r="O340" s="93">
        <v>10083975.89</v>
      </c>
      <c r="P340" s="93">
        <v>18048395.38</v>
      </c>
      <c r="Q340" s="93">
        <v>25376172.23</v>
      </c>
      <c r="R340" s="93">
        <v>11949526.85</v>
      </c>
      <c r="S340" s="93">
        <v>17131883.81</v>
      </c>
      <c r="T340" s="93">
        <v>17759438147.77</v>
      </c>
    </row>
    <row r="341" spans="2:20" ht="12">
      <c r="B341" s="74" t="s">
        <v>356</v>
      </c>
      <c r="C341" s="93">
        <v>1864774.48</v>
      </c>
      <c r="D341" s="93">
        <v>998610.53</v>
      </c>
      <c r="E341" s="93">
        <v>540433.13</v>
      </c>
      <c r="F341" s="93">
        <v>600007.14</v>
      </c>
      <c r="G341" s="94">
        <v>1735344.2</v>
      </c>
      <c r="H341" s="93">
        <v>433306.37</v>
      </c>
      <c r="I341" s="93">
        <v>85540.14</v>
      </c>
      <c r="J341" s="93">
        <v>1251398.63</v>
      </c>
      <c r="K341" s="93">
        <v>273584.98</v>
      </c>
      <c r="L341" s="93">
        <v>8401728.63</v>
      </c>
      <c r="M341" s="93">
        <v>1533659.46</v>
      </c>
      <c r="N341" s="93">
        <v>305906.19</v>
      </c>
      <c r="O341" s="93">
        <v>128908.13</v>
      </c>
      <c r="P341" s="93">
        <v>98311.75</v>
      </c>
      <c r="Q341" s="93">
        <v>4357441.57</v>
      </c>
      <c r="R341" s="93">
        <v>117982.62</v>
      </c>
      <c r="S341" s="93">
        <v>2432499.82</v>
      </c>
      <c r="T341" s="93">
        <v>2065846620.04</v>
      </c>
    </row>
    <row r="342" spans="2:20" ht="12">
      <c r="B342" s="74" t="s">
        <v>1</v>
      </c>
      <c r="C342" s="90">
        <v>137704.97</v>
      </c>
      <c r="D342" s="90">
        <v>12178.84</v>
      </c>
      <c r="E342" s="90">
        <v>8295.08</v>
      </c>
      <c r="F342" s="90">
        <v>594.85</v>
      </c>
      <c r="G342" s="90">
        <v>1882.82</v>
      </c>
      <c r="H342" s="90">
        <v>105996.94</v>
      </c>
      <c r="I342" s="90">
        <v>6187.12</v>
      </c>
      <c r="J342" s="90">
        <v>71370.64</v>
      </c>
      <c r="K342" s="90">
        <v>3279.69</v>
      </c>
      <c r="L342" s="90">
        <v>3676.31</v>
      </c>
      <c r="M342" s="95">
        <v>17318.4</v>
      </c>
      <c r="N342" s="90">
        <v>415487.57</v>
      </c>
      <c r="O342" s="90">
        <v>595.78</v>
      </c>
      <c r="P342" s="95">
        <v>205835.4</v>
      </c>
      <c r="Q342" s="90">
        <v>3368.16</v>
      </c>
      <c r="R342" s="90">
        <v>44451.19</v>
      </c>
      <c r="S342" s="90">
        <v>27026.84</v>
      </c>
      <c r="T342" s="90">
        <v>147382519.15</v>
      </c>
    </row>
    <row r="343" spans="2:20" ht="12">
      <c r="B343" s="74" t="s">
        <v>2</v>
      </c>
      <c r="C343" s="90">
        <v>82750.86</v>
      </c>
      <c r="D343" s="90">
        <v>75468.73</v>
      </c>
      <c r="E343" s="90">
        <v>97426.53</v>
      </c>
      <c r="F343" s="90">
        <v>25231.81</v>
      </c>
      <c r="G343" s="95">
        <v>113905</v>
      </c>
      <c r="H343" s="90">
        <v>172078.95</v>
      </c>
      <c r="I343" s="90">
        <v>49241.46</v>
      </c>
      <c r="J343" s="95">
        <v>180976.2</v>
      </c>
      <c r="K343" s="90">
        <v>60325.13</v>
      </c>
      <c r="L343" s="90">
        <v>422345.92</v>
      </c>
      <c r="M343" s="90">
        <v>23538.32</v>
      </c>
      <c r="N343" s="90">
        <v>123558.01</v>
      </c>
      <c r="O343" s="90">
        <v>39167.27</v>
      </c>
      <c r="P343" s="90">
        <v>58492.66</v>
      </c>
      <c r="Q343" s="90">
        <v>556278.02</v>
      </c>
      <c r="R343" s="95">
        <v>44138.3</v>
      </c>
      <c r="S343" s="90">
        <v>29479.16</v>
      </c>
      <c r="T343" s="90">
        <v>677780069.96</v>
      </c>
    </row>
    <row r="344" spans="2:20" ht="12">
      <c r="B344" s="74" t="s">
        <v>3</v>
      </c>
      <c r="C344" s="90">
        <v>21071.69</v>
      </c>
      <c r="D344" s="90">
        <v>73324.09</v>
      </c>
      <c r="E344" s="90">
        <v>21883.85</v>
      </c>
      <c r="F344" s="90">
        <v>39574.92</v>
      </c>
      <c r="G344" s="90">
        <v>337549.64</v>
      </c>
      <c r="H344" s="90">
        <v>1415.71</v>
      </c>
      <c r="I344" s="90">
        <v>9298.16</v>
      </c>
      <c r="J344" s="90">
        <v>25188.17</v>
      </c>
      <c r="K344" s="90">
        <v>11108.13</v>
      </c>
      <c r="L344" s="90">
        <v>34638.78</v>
      </c>
      <c r="M344" s="90">
        <v>55328.71</v>
      </c>
      <c r="N344" s="90">
        <v>39896.99</v>
      </c>
      <c r="O344" s="95">
        <v>20768.7</v>
      </c>
      <c r="P344" s="90">
        <v>12654.27</v>
      </c>
      <c r="Q344" s="90">
        <v>43115.82</v>
      </c>
      <c r="R344" s="90">
        <v>13417.41</v>
      </c>
      <c r="S344" s="90">
        <v>19812.27</v>
      </c>
      <c r="T344" s="90">
        <v>227048338.38</v>
      </c>
    </row>
    <row r="345" spans="2:20" ht="12">
      <c r="B345" s="74" t="s">
        <v>357</v>
      </c>
      <c r="C345" s="93">
        <v>240070.51</v>
      </c>
      <c r="D345" s="93">
        <v>779457.59</v>
      </c>
      <c r="E345" s="94">
        <v>860538</v>
      </c>
      <c r="F345" s="94">
        <v>501224.8</v>
      </c>
      <c r="G345" s="93">
        <v>503981.19</v>
      </c>
      <c r="H345" s="93">
        <v>370225.36</v>
      </c>
      <c r="I345" s="93">
        <v>184715.15</v>
      </c>
      <c r="J345" s="93">
        <v>519551.26</v>
      </c>
      <c r="K345" s="94">
        <v>496302.3</v>
      </c>
      <c r="L345" s="93">
        <v>3094341.71</v>
      </c>
      <c r="M345" s="93">
        <v>420433.79</v>
      </c>
      <c r="N345" s="93">
        <v>619776.08</v>
      </c>
      <c r="O345" s="94">
        <v>354376.4</v>
      </c>
      <c r="P345" s="93">
        <v>301791.73</v>
      </c>
      <c r="Q345" s="93">
        <v>696676.44</v>
      </c>
      <c r="R345" s="93">
        <v>180024.19</v>
      </c>
      <c r="S345" s="93">
        <v>323859.81</v>
      </c>
      <c r="T345" s="93">
        <v>2815289023.04</v>
      </c>
    </row>
    <row r="346" spans="2:20" ht="12">
      <c r="B346" s="74" t="s">
        <v>4</v>
      </c>
      <c r="C346" s="93">
        <v>3180.99</v>
      </c>
      <c r="D346" s="93">
        <v>1161.24</v>
      </c>
      <c r="E346" s="93">
        <v>840.52</v>
      </c>
      <c r="F346" s="93">
        <v>6461.27</v>
      </c>
      <c r="G346" s="93">
        <v>1841.53</v>
      </c>
      <c r="H346" s="93">
        <v>8934.18</v>
      </c>
      <c r="I346" s="93">
        <v>2339.37</v>
      </c>
      <c r="J346" s="93">
        <v>4223.06</v>
      </c>
      <c r="K346" s="93">
        <v>151.53</v>
      </c>
      <c r="L346" s="93">
        <v>96.99</v>
      </c>
      <c r="M346" s="93">
        <v>379.43</v>
      </c>
      <c r="N346" s="93">
        <v>357.16</v>
      </c>
      <c r="O346" s="93">
        <v>15.01</v>
      </c>
      <c r="P346" s="93">
        <v>4328.36</v>
      </c>
      <c r="Q346" s="93">
        <v>191.51</v>
      </c>
      <c r="R346" s="93">
        <v>2867.91</v>
      </c>
      <c r="S346" s="94">
        <v>4973.6</v>
      </c>
      <c r="T346" s="93">
        <v>122250371.09</v>
      </c>
    </row>
    <row r="347" spans="2:20" ht="12">
      <c r="B347" s="74" t="s">
        <v>361</v>
      </c>
      <c r="C347" s="93">
        <v>55.96</v>
      </c>
      <c r="D347" s="93">
        <v>218.89</v>
      </c>
      <c r="E347" s="93">
        <v>15.74</v>
      </c>
      <c r="F347" s="93">
        <v>1.14</v>
      </c>
      <c r="G347" s="93">
        <v>6.19</v>
      </c>
      <c r="H347" s="93">
        <v>3.47</v>
      </c>
      <c r="I347" s="76" t="s">
        <v>36</v>
      </c>
      <c r="J347" s="93">
        <v>94.17</v>
      </c>
      <c r="K347" s="93">
        <v>11.94</v>
      </c>
      <c r="L347" s="94">
        <v>5535.2</v>
      </c>
      <c r="M347" s="93">
        <v>31.51</v>
      </c>
      <c r="N347" s="93">
        <v>2911.93</v>
      </c>
      <c r="O347" s="94">
        <v>34193.4</v>
      </c>
      <c r="P347" s="93">
        <v>70.85</v>
      </c>
      <c r="Q347" s="93">
        <v>948.23</v>
      </c>
      <c r="R347" s="93">
        <v>6.16</v>
      </c>
      <c r="S347" s="93">
        <v>2589.12</v>
      </c>
      <c r="T347" s="93">
        <v>46633896.78</v>
      </c>
    </row>
    <row r="348" spans="2:20" ht="12">
      <c r="B348" s="74" t="s">
        <v>6</v>
      </c>
      <c r="C348" s="90">
        <v>299075.64</v>
      </c>
      <c r="D348" s="90">
        <v>38397.11</v>
      </c>
      <c r="E348" s="90">
        <v>48665.04</v>
      </c>
      <c r="F348" s="90">
        <v>13705.45</v>
      </c>
      <c r="G348" s="90">
        <v>60018.88</v>
      </c>
      <c r="H348" s="90">
        <v>509298.69</v>
      </c>
      <c r="I348" s="90">
        <v>7115.34</v>
      </c>
      <c r="J348" s="90">
        <v>311275.83</v>
      </c>
      <c r="K348" s="90">
        <v>85739.81</v>
      </c>
      <c r="L348" s="90">
        <v>589580.45</v>
      </c>
      <c r="M348" s="95">
        <v>59730.8</v>
      </c>
      <c r="N348" s="90">
        <v>3321630.79</v>
      </c>
      <c r="O348" s="90">
        <v>466412.52</v>
      </c>
      <c r="P348" s="95">
        <v>1747423.1</v>
      </c>
      <c r="Q348" s="90">
        <v>179370.48</v>
      </c>
      <c r="R348" s="90">
        <v>1538876.29</v>
      </c>
      <c r="S348" s="90">
        <v>1889206.98</v>
      </c>
      <c r="T348" s="95">
        <v>183760328.4</v>
      </c>
    </row>
    <row r="349" spans="2:20" ht="12">
      <c r="B349" s="74" t="s">
        <v>358</v>
      </c>
      <c r="C349" s="90">
        <v>5538113.31</v>
      </c>
      <c r="D349" s="90">
        <v>3140142.75</v>
      </c>
      <c r="E349" s="90">
        <v>3495041.56</v>
      </c>
      <c r="F349" s="90">
        <v>6348118.59</v>
      </c>
      <c r="G349" s="90">
        <v>1228233.46</v>
      </c>
      <c r="H349" s="90">
        <v>5734380.64</v>
      </c>
      <c r="I349" s="90">
        <v>339031.61</v>
      </c>
      <c r="J349" s="95">
        <v>13809305.9</v>
      </c>
      <c r="K349" s="90">
        <v>1132597.77</v>
      </c>
      <c r="L349" s="90">
        <v>867350.86</v>
      </c>
      <c r="M349" s="90">
        <v>2248249.93</v>
      </c>
      <c r="N349" s="90">
        <v>30511786.27</v>
      </c>
      <c r="O349" s="90">
        <v>1101149.88</v>
      </c>
      <c r="P349" s="90">
        <v>8852582.33</v>
      </c>
      <c r="Q349" s="95">
        <v>907919.4</v>
      </c>
      <c r="R349" s="90">
        <v>6019531.61</v>
      </c>
      <c r="S349" s="95">
        <v>5285256.1</v>
      </c>
      <c r="T349" s="90">
        <v>1009770611.83</v>
      </c>
    </row>
    <row r="350" spans="2:20" ht="12">
      <c r="B350" s="74" t="s">
        <v>360</v>
      </c>
      <c r="C350" s="93">
        <v>3091164.46</v>
      </c>
      <c r="D350" s="93">
        <v>1551049.76</v>
      </c>
      <c r="E350" s="93">
        <v>1033727.54</v>
      </c>
      <c r="F350" s="93">
        <v>287371.81</v>
      </c>
      <c r="G350" s="93">
        <v>744119.63</v>
      </c>
      <c r="H350" s="93">
        <v>45183.79</v>
      </c>
      <c r="I350" s="94">
        <v>1740157</v>
      </c>
      <c r="J350" s="94">
        <v>1391892.4</v>
      </c>
      <c r="K350" s="93">
        <v>273592.28</v>
      </c>
      <c r="L350" s="93">
        <v>2375212.02</v>
      </c>
      <c r="M350" s="93">
        <v>748711.27</v>
      </c>
      <c r="N350" s="93">
        <v>570618.65</v>
      </c>
      <c r="O350" s="93">
        <v>80103.23</v>
      </c>
      <c r="P350" s="93">
        <v>818002.19</v>
      </c>
      <c r="Q350" s="93">
        <v>2043114.04</v>
      </c>
      <c r="R350" s="93">
        <v>367204.42</v>
      </c>
      <c r="S350" s="93">
        <v>311385.55</v>
      </c>
      <c r="T350" s="93">
        <v>1360810534.53</v>
      </c>
    </row>
    <row r="351" spans="2:20" ht="12">
      <c r="B351" s="74" t="s">
        <v>9</v>
      </c>
      <c r="C351" s="93">
        <v>60851.74</v>
      </c>
      <c r="D351" s="93">
        <v>14112.88</v>
      </c>
      <c r="E351" s="94">
        <v>28685.2</v>
      </c>
      <c r="F351" s="93">
        <v>6706.71</v>
      </c>
      <c r="G351" s="93">
        <v>6664.17</v>
      </c>
      <c r="H351" s="94">
        <v>77973</v>
      </c>
      <c r="I351" s="93">
        <v>189.62</v>
      </c>
      <c r="J351" s="94">
        <v>57771.5</v>
      </c>
      <c r="K351" s="93">
        <v>7275.73</v>
      </c>
      <c r="L351" s="93">
        <v>114059.23</v>
      </c>
      <c r="M351" s="93">
        <v>6394.81</v>
      </c>
      <c r="N351" s="93">
        <v>216536.11</v>
      </c>
      <c r="O351" s="93">
        <v>13339.02</v>
      </c>
      <c r="P351" s="94">
        <v>72986.6</v>
      </c>
      <c r="Q351" s="93">
        <v>191794.24</v>
      </c>
      <c r="R351" s="93">
        <v>65951.88</v>
      </c>
      <c r="S351" s="94">
        <v>24356</v>
      </c>
      <c r="T351" s="94">
        <v>134472368.1</v>
      </c>
    </row>
    <row r="352" spans="2:20" ht="12">
      <c r="B352" s="74" t="s">
        <v>362</v>
      </c>
      <c r="C352" s="90">
        <v>474990.97</v>
      </c>
      <c r="D352" s="90">
        <v>372861.42</v>
      </c>
      <c r="E352" s="90">
        <v>1449079.98</v>
      </c>
      <c r="F352" s="90">
        <v>1095191.42</v>
      </c>
      <c r="G352" s="90">
        <v>1323219.11</v>
      </c>
      <c r="H352" s="90">
        <v>57509.68</v>
      </c>
      <c r="I352" s="90">
        <v>52601.01</v>
      </c>
      <c r="J352" s="90">
        <v>2526467.84</v>
      </c>
      <c r="K352" s="90">
        <v>489045.26</v>
      </c>
      <c r="L352" s="90">
        <v>910529.48</v>
      </c>
      <c r="M352" s="95">
        <v>278104.2</v>
      </c>
      <c r="N352" s="90">
        <v>1632831.65</v>
      </c>
      <c r="O352" s="95">
        <v>4017916.1</v>
      </c>
      <c r="P352" s="90">
        <v>2743186.95</v>
      </c>
      <c r="Q352" s="90">
        <v>5084983.86</v>
      </c>
      <c r="R352" s="90">
        <v>1994162.13</v>
      </c>
      <c r="S352" s="90">
        <v>1992304.02</v>
      </c>
      <c r="T352" s="90">
        <v>894860948.86</v>
      </c>
    </row>
    <row r="353" spans="2:20" ht="12">
      <c r="B353" s="74" t="s">
        <v>11</v>
      </c>
      <c r="C353" s="76" t="s">
        <v>36</v>
      </c>
      <c r="D353" s="76" t="s">
        <v>36</v>
      </c>
      <c r="E353" s="76" t="s">
        <v>36</v>
      </c>
      <c r="F353" s="76" t="s">
        <v>36</v>
      </c>
      <c r="G353" s="76" t="s">
        <v>36</v>
      </c>
      <c r="H353" s="76" t="s">
        <v>36</v>
      </c>
      <c r="I353" s="93">
        <v>4.58</v>
      </c>
      <c r="J353" s="93">
        <v>796.22</v>
      </c>
      <c r="K353" s="93">
        <v>48.92</v>
      </c>
      <c r="L353" s="93">
        <v>1573.03</v>
      </c>
      <c r="M353" s="93">
        <v>2977.45</v>
      </c>
      <c r="N353" s="94">
        <v>117061.9</v>
      </c>
      <c r="O353" s="93">
        <v>2778.78</v>
      </c>
      <c r="P353" s="93">
        <v>100.04</v>
      </c>
      <c r="Q353" s="93">
        <v>33.86</v>
      </c>
      <c r="R353" s="76" t="s">
        <v>36</v>
      </c>
      <c r="S353" s="93">
        <v>34.03</v>
      </c>
      <c r="T353" s="93">
        <v>5037709.67</v>
      </c>
    </row>
    <row r="354" spans="2:20" ht="12">
      <c r="B354" s="74" t="s">
        <v>12</v>
      </c>
      <c r="C354" s="93">
        <v>64666.77</v>
      </c>
      <c r="D354" s="93">
        <v>47406.69</v>
      </c>
      <c r="E354" s="93">
        <v>54194.72</v>
      </c>
      <c r="F354" s="93">
        <v>4095.64</v>
      </c>
      <c r="G354" s="93">
        <v>42320.33</v>
      </c>
      <c r="H354" s="93">
        <v>26315.68</v>
      </c>
      <c r="I354" s="93">
        <v>43684.73</v>
      </c>
      <c r="J354" s="93">
        <v>35775.01</v>
      </c>
      <c r="K354" s="93">
        <v>6053.67</v>
      </c>
      <c r="L354" s="94">
        <v>220882.3</v>
      </c>
      <c r="M354" s="93">
        <v>25099.23</v>
      </c>
      <c r="N354" s="93">
        <v>105842.36</v>
      </c>
      <c r="O354" s="93">
        <v>60345.81</v>
      </c>
      <c r="P354" s="93">
        <v>54451.25</v>
      </c>
      <c r="Q354" s="93">
        <v>64196.06</v>
      </c>
      <c r="R354" s="93">
        <v>42572.19</v>
      </c>
      <c r="S354" s="93">
        <v>49200.46</v>
      </c>
      <c r="T354" s="93">
        <v>180912114.19</v>
      </c>
    </row>
    <row r="355" spans="2:20" ht="12">
      <c r="B355" s="74" t="s">
        <v>13</v>
      </c>
      <c r="C355" s="93">
        <v>24663.86</v>
      </c>
      <c r="D355" s="93">
        <v>23033.84</v>
      </c>
      <c r="E355" s="93">
        <v>18878.66</v>
      </c>
      <c r="F355" s="93">
        <v>10946.03</v>
      </c>
      <c r="G355" s="93">
        <v>113446.86</v>
      </c>
      <c r="H355" s="93">
        <v>19251.49</v>
      </c>
      <c r="I355" s="94">
        <v>165171.7</v>
      </c>
      <c r="J355" s="93">
        <v>125158.72</v>
      </c>
      <c r="K355" s="93">
        <v>18534.53</v>
      </c>
      <c r="L355" s="93">
        <v>64905.83</v>
      </c>
      <c r="M355" s="93">
        <v>14749.93</v>
      </c>
      <c r="N355" s="93">
        <v>54601.05</v>
      </c>
      <c r="O355" s="93">
        <v>35239.69</v>
      </c>
      <c r="P355" s="93">
        <v>55505.69</v>
      </c>
      <c r="Q355" s="93">
        <v>12387.27</v>
      </c>
      <c r="R355" s="93">
        <v>19033.24</v>
      </c>
      <c r="S355" s="93">
        <v>15348.28</v>
      </c>
      <c r="T355" s="93">
        <v>194127963.74</v>
      </c>
    </row>
    <row r="356" spans="2:20" ht="12">
      <c r="B356" s="74" t="s">
        <v>15</v>
      </c>
      <c r="C356" s="90">
        <v>6493.62</v>
      </c>
      <c r="D356" s="90">
        <v>6907.28</v>
      </c>
      <c r="E356" s="90">
        <v>4016.54</v>
      </c>
      <c r="F356" s="90">
        <v>4397.47</v>
      </c>
      <c r="G356" s="90">
        <v>6949.85</v>
      </c>
      <c r="H356" s="90">
        <v>2740.52</v>
      </c>
      <c r="I356" s="90">
        <v>463.58</v>
      </c>
      <c r="J356" s="90">
        <v>16837.26</v>
      </c>
      <c r="K356" s="90">
        <v>4850.34</v>
      </c>
      <c r="L356" s="95">
        <v>3179.9</v>
      </c>
      <c r="M356" s="90">
        <v>5857.85</v>
      </c>
      <c r="N356" s="95">
        <v>10491.4</v>
      </c>
      <c r="O356" s="90">
        <v>2028.78</v>
      </c>
      <c r="P356" s="90">
        <v>3427.19</v>
      </c>
      <c r="Q356" s="90">
        <v>6548.09</v>
      </c>
      <c r="R356" s="90">
        <v>6802.03</v>
      </c>
      <c r="S356" s="95">
        <v>6667.3</v>
      </c>
      <c r="T356" s="90">
        <v>69549339.44</v>
      </c>
    </row>
    <row r="357" spans="2:20" ht="12">
      <c r="B357" s="74" t="s">
        <v>16</v>
      </c>
      <c r="C357" s="90">
        <v>129550.26</v>
      </c>
      <c r="D357" s="90">
        <v>16268.57</v>
      </c>
      <c r="E357" s="90">
        <v>56688.56</v>
      </c>
      <c r="F357" s="90">
        <v>61729.54</v>
      </c>
      <c r="G357" s="90">
        <v>156802.91</v>
      </c>
      <c r="H357" s="90">
        <v>98913.76</v>
      </c>
      <c r="I357" s="90">
        <v>31799.58</v>
      </c>
      <c r="J357" s="95">
        <v>315740.9</v>
      </c>
      <c r="K357" s="90">
        <v>8349.84</v>
      </c>
      <c r="L357" s="90">
        <v>218698.55</v>
      </c>
      <c r="M357" s="95">
        <v>71296.4</v>
      </c>
      <c r="N357" s="90">
        <v>108431.04</v>
      </c>
      <c r="O357" s="90">
        <v>56570.08</v>
      </c>
      <c r="P357" s="90">
        <v>299281.71</v>
      </c>
      <c r="Q357" s="90">
        <v>208534.24</v>
      </c>
      <c r="R357" s="90">
        <v>188569.33</v>
      </c>
      <c r="S357" s="90">
        <v>100553.89</v>
      </c>
      <c r="T357" s="90">
        <v>345016750.65</v>
      </c>
    </row>
    <row r="358" spans="2:20" ht="12">
      <c r="B358" s="74" t="s">
        <v>17</v>
      </c>
      <c r="C358" s="75" t="s">
        <v>36</v>
      </c>
      <c r="D358" s="75" t="s">
        <v>36</v>
      </c>
      <c r="E358" s="75" t="s">
        <v>36</v>
      </c>
      <c r="F358" s="75" t="s">
        <v>36</v>
      </c>
      <c r="G358" s="75" t="s">
        <v>36</v>
      </c>
      <c r="H358" s="75" t="s">
        <v>36</v>
      </c>
      <c r="I358" s="75" t="s">
        <v>36</v>
      </c>
      <c r="J358" s="75" t="s">
        <v>36</v>
      </c>
      <c r="K358" s="75" t="s">
        <v>36</v>
      </c>
      <c r="L358" s="75" t="s">
        <v>36</v>
      </c>
      <c r="M358" s="75" t="s">
        <v>36</v>
      </c>
      <c r="N358" s="75" t="s">
        <v>36</v>
      </c>
      <c r="O358" s="95">
        <v>0.1</v>
      </c>
      <c r="P358" s="75" t="s">
        <v>36</v>
      </c>
      <c r="Q358" s="75" t="s">
        <v>36</v>
      </c>
      <c r="R358" s="75" t="s">
        <v>36</v>
      </c>
      <c r="S358" s="75" t="s">
        <v>36</v>
      </c>
      <c r="T358" s="95">
        <v>2878066.8</v>
      </c>
    </row>
    <row r="359" spans="2:20" ht="12">
      <c r="B359" s="74" t="s">
        <v>14</v>
      </c>
      <c r="C359" s="93">
        <v>7257929.12</v>
      </c>
      <c r="D359" s="93">
        <v>6766150.48</v>
      </c>
      <c r="E359" s="93">
        <v>2208374.23</v>
      </c>
      <c r="F359" s="93">
        <v>1394853.32</v>
      </c>
      <c r="G359" s="93">
        <v>5762832.03</v>
      </c>
      <c r="H359" s="93">
        <v>3435462.57</v>
      </c>
      <c r="I359" s="93">
        <v>514849.62</v>
      </c>
      <c r="J359" s="93">
        <v>6146875.09</v>
      </c>
      <c r="K359" s="93">
        <v>583259.67</v>
      </c>
      <c r="L359" s="93">
        <v>10158488.99</v>
      </c>
      <c r="M359" s="93">
        <v>6887796.51</v>
      </c>
      <c r="N359" s="93">
        <v>7534319.09</v>
      </c>
      <c r="O359" s="93">
        <v>3381033.89</v>
      </c>
      <c r="P359" s="93">
        <v>2362835.55</v>
      </c>
      <c r="Q359" s="93">
        <v>4873432.64</v>
      </c>
      <c r="R359" s="93">
        <v>664900.89</v>
      </c>
      <c r="S359" s="93">
        <v>3098500.77</v>
      </c>
      <c r="T359" s="93">
        <v>3980635005.51</v>
      </c>
    </row>
    <row r="360" spans="2:20" ht="12">
      <c r="B360" s="74" t="s">
        <v>18</v>
      </c>
      <c r="C360" s="90">
        <v>293477.12</v>
      </c>
      <c r="D360" s="90">
        <v>758582.97</v>
      </c>
      <c r="E360" s="90">
        <v>52296.22</v>
      </c>
      <c r="F360" s="90">
        <v>25314.91</v>
      </c>
      <c r="G360" s="90">
        <v>163917.76</v>
      </c>
      <c r="H360" s="90">
        <v>161715.21</v>
      </c>
      <c r="I360" s="90">
        <v>6161.97</v>
      </c>
      <c r="J360" s="90">
        <v>493869.94</v>
      </c>
      <c r="K360" s="95">
        <v>30237.1</v>
      </c>
      <c r="L360" s="90">
        <v>78150.88</v>
      </c>
      <c r="M360" s="90">
        <v>126225.24</v>
      </c>
      <c r="N360" s="90">
        <v>127387.66</v>
      </c>
      <c r="O360" s="90">
        <v>113871.15</v>
      </c>
      <c r="P360" s="90">
        <v>151781.48</v>
      </c>
      <c r="Q360" s="90">
        <v>425070.36</v>
      </c>
      <c r="R360" s="90">
        <v>248973.11</v>
      </c>
      <c r="S360" s="95">
        <v>236988.1</v>
      </c>
      <c r="T360" s="90">
        <v>502365000.35</v>
      </c>
    </row>
    <row r="361" spans="2:20" ht="12">
      <c r="B361" s="74" t="s">
        <v>19</v>
      </c>
      <c r="C361" s="90">
        <v>475926.69</v>
      </c>
      <c r="D361" s="90">
        <v>1089697.06</v>
      </c>
      <c r="E361" s="90">
        <v>770160.78</v>
      </c>
      <c r="F361" s="90">
        <v>131188.39</v>
      </c>
      <c r="G361" s="90">
        <v>403420.83</v>
      </c>
      <c r="H361" s="90">
        <v>148720.73</v>
      </c>
      <c r="I361" s="90">
        <v>188481.66</v>
      </c>
      <c r="J361" s="95">
        <v>2609249.7</v>
      </c>
      <c r="K361" s="90">
        <v>36767.92</v>
      </c>
      <c r="L361" s="90">
        <v>563436.71</v>
      </c>
      <c r="M361" s="90">
        <v>23231.03</v>
      </c>
      <c r="N361" s="90">
        <v>16800.76</v>
      </c>
      <c r="O361" s="95">
        <v>8462.2</v>
      </c>
      <c r="P361" s="95">
        <v>39960.7</v>
      </c>
      <c r="Q361" s="90">
        <v>4294125.84</v>
      </c>
      <c r="R361" s="90">
        <v>156933.07</v>
      </c>
      <c r="S361" s="90">
        <v>371886.25</v>
      </c>
      <c r="T361" s="90">
        <v>976730218.75</v>
      </c>
    </row>
    <row r="362" spans="2:20" ht="12">
      <c r="B362" s="74" t="s">
        <v>20</v>
      </c>
      <c r="C362" s="93">
        <v>1554884.52</v>
      </c>
      <c r="D362" s="93">
        <v>174722.37</v>
      </c>
      <c r="E362" s="93">
        <v>374752.83</v>
      </c>
      <c r="F362" s="93">
        <v>112231.91</v>
      </c>
      <c r="G362" s="93">
        <v>166585.63</v>
      </c>
      <c r="H362" s="93">
        <v>12822.26</v>
      </c>
      <c r="I362" s="93">
        <v>18221.21</v>
      </c>
      <c r="J362" s="93">
        <v>936216.98</v>
      </c>
      <c r="K362" s="93">
        <v>378427.06</v>
      </c>
      <c r="L362" s="93">
        <v>395178.99</v>
      </c>
      <c r="M362" s="93">
        <v>472304.69</v>
      </c>
      <c r="N362" s="93">
        <v>2243093.75</v>
      </c>
      <c r="O362" s="93">
        <v>24518.13</v>
      </c>
      <c r="P362" s="93">
        <v>97094.84</v>
      </c>
      <c r="Q362" s="93">
        <v>1200143.98</v>
      </c>
      <c r="R362" s="93">
        <v>169202.33</v>
      </c>
      <c r="S362" s="93">
        <v>715127.77</v>
      </c>
      <c r="T362" s="93">
        <v>264014698.72</v>
      </c>
    </row>
    <row r="363" spans="2:20" ht="12">
      <c r="B363" s="74" t="s">
        <v>21</v>
      </c>
      <c r="C363" s="90">
        <v>14358.87</v>
      </c>
      <c r="D363" s="90">
        <v>4644.52</v>
      </c>
      <c r="E363" s="90">
        <v>11707.31</v>
      </c>
      <c r="F363" s="90">
        <v>64.03</v>
      </c>
      <c r="G363" s="90">
        <v>26406.26</v>
      </c>
      <c r="H363" s="90">
        <v>286152.51</v>
      </c>
      <c r="I363" s="90">
        <v>94303.81</v>
      </c>
      <c r="J363" s="90">
        <v>93904.04</v>
      </c>
      <c r="K363" s="95">
        <v>62645.6</v>
      </c>
      <c r="L363" s="90">
        <v>143147.98</v>
      </c>
      <c r="M363" s="90">
        <v>422.95</v>
      </c>
      <c r="N363" s="90">
        <v>20874.27</v>
      </c>
      <c r="O363" s="90">
        <v>9679.89</v>
      </c>
      <c r="P363" s="90">
        <v>53007.67</v>
      </c>
      <c r="Q363" s="90">
        <v>11194.32</v>
      </c>
      <c r="R363" s="95">
        <v>24770.7</v>
      </c>
      <c r="S363" s="90">
        <v>40262.29</v>
      </c>
      <c r="T363" s="90">
        <v>245287867.81</v>
      </c>
    </row>
    <row r="364" spans="2:20" ht="12">
      <c r="B364" s="74" t="s">
        <v>22</v>
      </c>
      <c r="C364" s="90">
        <v>14233.84</v>
      </c>
      <c r="D364" s="90">
        <v>89135.52</v>
      </c>
      <c r="E364" s="90">
        <v>2856.28</v>
      </c>
      <c r="F364" s="90">
        <v>5540.88</v>
      </c>
      <c r="G364" s="90">
        <v>7337.63</v>
      </c>
      <c r="H364" s="90">
        <v>62719.48</v>
      </c>
      <c r="I364" s="90">
        <v>3649.89</v>
      </c>
      <c r="J364" s="90">
        <v>55050.95</v>
      </c>
      <c r="K364" s="90">
        <v>5114.81</v>
      </c>
      <c r="L364" s="90">
        <v>889808.78</v>
      </c>
      <c r="M364" s="90">
        <v>108172.27</v>
      </c>
      <c r="N364" s="90">
        <v>282751.75</v>
      </c>
      <c r="O364" s="90">
        <v>97829.66</v>
      </c>
      <c r="P364" s="90">
        <v>4429.56</v>
      </c>
      <c r="Q364" s="90">
        <v>72460.47</v>
      </c>
      <c r="R364" s="90">
        <v>29191.67</v>
      </c>
      <c r="S364" s="90">
        <v>12856.64</v>
      </c>
      <c r="T364" s="90">
        <v>190951158.27</v>
      </c>
    </row>
    <row r="365" spans="2:20" ht="12">
      <c r="B365" s="74" t="s">
        <v>23</v>
      </c>
      <c r="C365" s="93">
        <v>85774.45</v>
      </c>
      <c r="D365" s="93">
        <v>163462.74</v>
      </c>
      <c r="E365" s="94">
        <v>5725</v>
      </c>
      <c r="F365" s="93">
        <v>6667.27</v>
      </c>
      <c r="G365" s="93">
        <v>44374.59</v>
      </c>
      <c r="H365" s="93">
        <v>7037.77</v>
      </c>
      <c r="I365" s="93">
        <v>100207.49</v>
      </c>
      <c r="J365" s="93">
        <v>40363.78</v>
      </c>
      <c r="K365" s="93">
        <v>20438.27</v>
      </c>
      <c r="L365" s="93">
        <v>145388.82</v>
      </c>
      <c r="M365" s="93">
        <v>32529.36</v>
      </c>
      <c r="N365" s="93">
        <v>31696.98</v>
      </c>
      <c r="O365" s="93">
        <v>27044.92</v>
      </c>
      <c r="P365" s="93">
        <v>6990.26</v>
      </c>
      <c r="Q365" s="93">
        <v>123605.05</v>
      </c>
      <c r="R365" s="94">
        <v>7400</v>
      </c>
      <c r="S365" s="94">
        <v>26095.6</v>
      </c>
      <c r="T365" s="93">
        <v>339760616.02</v>
      </c>
    </row>
    <row r="366" spans="2:20" ht="12">
      <c r="B366" s="74" t="s">
        <v>24</v>
      </c>
      <c r="C366" s="90">
        <v>4497.72</v>
      </c>
      <c r="D366" s="90">
        <v>3747.19</v>
      </c>
      <c r="E366" s="95">
        <v>745.4</v>
      </c>
      <c r="F366" s="90">
        <v>373.08</v>
      </c>
      <c r="G366" s="90">
        <v>7056.99</v>
      </c>
      <c r="H366" s="90">
        <v>42356.65</v>
      </c>
      <c r="I366" s="90">
        <v>38.94</v>
      </c>
      <c r="J366" s="90">
        <v>4291.35</v>
      </c>
      <c r="K366" s="90">
        <v>938.34</v>
      </c>
      <c r="L366" s="90">
        <v>49333.02</v>
      </c>
      <c r="M366" s="90">
        <v>1822.29</v>
      </c>
      <c r="N366" s="95">
        <v>5082.7</v>
      </c>
      <c r="O366" s="90">
        <v>1258.22</v>
      </c>
      <c r="P366" s="90">
        <v>810.78</v>
      </c>
      <c r="Q366" s="90">
        <v>981.74</v>
      </c>
      <c r="R366" s="90">
        <v>381.38</v>
      </c>
      <c r="S366" s="90">
        <v>12042.61</v>
      </c>
      <c r="T366" s="90">
        <v>270420011.18</v>
      </c>
    </row>
    <row r="367" spans="2:20" ht="12">
      <c r="B367" s="74" t="s">
        <v>25</v>
      </c>
      <c r="C367" s="93">
        <v>7134.87</v>
      </c>
      <c r="D367" s="93">
        <v>4835.82</v>
      </c>
      <c r="E367" s="93">
        <v>12249.44</v>
      </c>
      <c r="F367" s="93">
        <v>62715.25</v>
      </c>
      <c r="G367" s="94">
        <v>35470.2</v>
      </c>
      <c r="H367" s="93">
        <v>1048.51</v>
      </c>
      <c r="I367" s="93">
        <v>552.72</v>
      </c>
      <c r="J367" s="93">
        <v>75493.17</v>
      </c>
      <c r="K367" s="93">
        <v>18628.89</v>
      </c>
      <c r="L367" s="93">
        <v>267830.05</v>
      </c>
      <c r="M367" s="93">
        <v>6897.96</v>
      </c>
      <c r="N367" s="93">
        <v>117270.31</v>
      </c>
      <c r="O367" s="93">
        <v>6369.15</v>
      </c>
      <c r="P367" s="93">
        <v>3052.47</v>
      </c>
      <c r="Q367" s="93">
        <v>18256.54</v>
      </c>
      <c r="R367" s="94">
        <v>2182.8</v>
      </c>
      <c r="S367" s="93">
        <v>103570.55</v>
      </c>
      <c r="T367" s="93">
        <v>505845996.51</v>
      </c>
    </row>
    <row r="368" spans="2:20" ht="12">
      <c r="B368" s="69"/>
      <c r="C368" s="69"/>
      <c r="D368" s="69"/>
      <c r="E368" s="69"/>
      <c r="F368" s="69"/>
      <c r="G368" s="69"/>
      <c r="H368" s="69"/>
      <c r="I368" s="69"/>
      <c r="J368" s="69"/>
      <c r="K368" s="69"/>
      <c r="L368" s="69"/>
      <c r="M368" s="69"/>
      <c r="N368" s="69"/>
      <c r="O368" s="69"/>
      <c r="P368" s="69"/>
      <c r="Q368" s="69"/>
      <c r="R368" s="69"/>
      <c r="S368" s="69"/>
      <c r="T368" s="69"/>
    </row>
    <row r="369" spans="2:20" ht="12">
      <c r="B369" s="70" t="s">
        <v>174</v>
      </c>
      <c r="C369" s="69"/>
      <c r="D369" s="69"/>
      <c r="E369" s="69"/>
      <c r="F369" s="69"/>
      <c r="G369" s="69"/>
      <c r="H369" s="69"/>
      <c r="I369" s="69"/>
      <c r="J369" s="69"/>
      <c r="K369" s="69"/>
      <c r="L369" s="69"/>
      <c r="M369" s="69"/>
      <c r="N369" s="69"/>
      <c r="O369" s="69"/>
      <c r="P369" s="69"/>
      <c r="Q369" s="69"/>
      <c r="R369" s="69"/>
      <c r="S369" s="69"/>
      <c r="T369" s="69"/>
    </row>
    <row r="370" spans="2:20" ht="12">
      <c r="B370" s="70" t="s">
        <v>36</v>
      </c>
      <c r="C370" s="68" t="s">
        <v>40</v>
      </c>
      <c r="D370" s="69"/>
      <c r="E370" s="69"/>
      <c r="F370" s="69"/>
      <c r="G370" s="69"/>
      <c r="H370" s="69"/>
      <c r="I370" s="69"/>
      <c r="J370" s="69"/>
      <c r="K370" s="69"/>
      <c r="L370" s="69"/>
      <c r="M370" s="69"/>
      <c r="N370" s="69"/>
      <c r="O370" s="69"/>
      <c r="P370" s="69"/>
      <c r="Q370" s="69"/>
      <c r="R370" s="69"/>
      <c r="S370" s="69"/>
      <c r="T370" s="69"/>
    </row>
    <row r="371" spans="2:20" ht="12">
      <c r="B371" s="69"/>
      <c r="C371" s="69"/>
      <c r="D371" s="69"/>
      <c r="E371" s="69"/>
      <c r="F371" s="69"/>
      <c r="G371" s="69"/>
      <c r="H371" s="69"/>
      <c r="I371" s="69"/>
      <c r="J371" s="69"/>
      <c r="K371" s="69"/>
      <c r="L371" s="69"/>
      <c r="M371" s="69"/>
      <c r="N371" s="69"/>
      <c r="O371" s="69"/>
      <c r="P371" s="69"/>
      <c r="Q371" s="69"/>
      <c r="R371" s="69"/>
      <c r="S371" s="69"/>
      <c r="T371" s="69"/>
    </row>
  </sheetData>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40D46-35DA-4782-93FA-58D1C55F538B}">
  <sheetPr>
    <tabColor theme="4"/>
  </sheetPr>
  <dimension ref="B2:AR601"/>
  <sheetViews>
    <sheetView workbookViewId="0" topLeftCell="A1"/>
  </sheetViews>
  <sheetFormatPr defaultColWidth="9.140625" defaultRowHeight="12"/>
  <cols>
    <col min="1" max="41" width="9.140625" style="88" customWidth="1"/>
    <col min="42" max="43" width="11.140625" style="88" bestFit="1" customWidth="1"/>
    <col min="44" max="16384" width="9.140625" style="88" customWidth="1"/>
  </cols>
  <sheetData>
    <row r="2" ht="12">
      <c r="B2" s="88" t="s">
        <v>617</v>
      </c>
    </row>
    <row r="4" spans="2:20" ht="12">
      <c r="B4" s="68" t="s">
        <v>618</v>
      </c>
      <c r="C4" s="69"/>
      <c r="D4" s="69"/>
      <c r="E4" s="69"/>
      <c r="F4" s="69"/>
      <c r="G4" s="69"/>
      <c r="H4" s="69"/>
      <c r="I4" s="69"/>
      <c r="J4" s="69"/>
      <c r="K4" s="69"/>
      <c r="L4" s="69"/>
      <c r="M4" s="69"/>
      <c r="N4" s="69"/>
      <c r="O4" s="69"/>
      <c r="P4" s="69"/>
      <c r="Q4" s="69"/>
      <c r="R4" s="69"/>
      <c r="S4" s="69"/>
      <c r="T4" s="69"/>
    </row>
    <row r="5" spans="2:20" ht="12">
      <c r="B5" s="68" t="s">
        <v>157</v>
      </c>
      <c r="C5" s="70" t="s">
        <v>619</v>
      </c>
      <c r="D5" s="69"/>
      <c r="E5" s="69"/>
      <c r="F5" s="69"/>
      <c r="G5" s="69"/>
      <c r="H5" s="69"/>
      <c r="I5" s="69"/>
      <c r="J5" s="69"/>
      <c r="K5" s="69"/>
      <c r="L5" s="69"/>
      <c r="M5" s="69"/>
      <c r="N5" s="69"/>
      <c r="O5" s="69"/>
      <c r="P5" s="69"/>
      <c r="Q5" s="69"/>
      <c r="R5" s="69"/>
      <c r="S5" s="69"/>
      <c r="T5" s="69"/>
    </row>
    <row r="6" spans="2:20" ht="12">
      <c r="B6" s="68" t="s">
        <v>159</v>
      </c>
      <c r="C6" s="68" t="s">
        <v>333</v>
      </c>
      <c r="D6" s="69"/>
      <c r="E6" s="69"/>
      <c r="F6" s="69"/>
      <c r="G6" s="69"/>
      <c r="H6" s="69"/>
      <c r="I6" s="69"/>
      <c r="J6" s="69"/>
      <c r="K6" s="69"/>
      <c r="L6" s="69"/>
      <c r="M6" s="69"/>
      <c r="N6" s="69"/>
      <c r="O6" s="69"/>
      <c r="P6" s="69"/>
      <c r="Q6" s="69"/>
      <c r="R6" s="69"/>
      <c r="S6" s="69"/>
      <c r="T6" s="69"/>
    </row>
    <row r="7" spans="2:20" ht="12">
      <c r="B7" s="69"/>
      <c r="C7" s="69"/>
      <c r="D7" s="69"/>
      <c r="E7" s="69"/>
      <c r="F7" s="69"/>
      <c r="G7" s="69"/>
      <c r="H7" s="69"/>
      <c r="I7" s="69"/>
      <c r="J7" s="69"/>
      <c r="K7" s="69"/>
      <c r="L7" s="69"/>
      <c r="M7" s="69"/>
      <c r="N7" s="69"/>
      <c r="O7" s="69"/>
      <c r="P7" s="69"/>
      <c r="Q7" s="69"/>
      <c r="R7" s="69"/>
      <c r="S7" s="69"/>
      <c r="T7" s="69"/>
    </row>
    <row r="8" spans="2:20" ht="12">
      <c r="B8" s="70" t="s">
        <v>334</v>
      </c>
      <c r="C8" s="69"/>
      <c r="D8" s="68" t="s">
        <v>162</v>
      </c>
      <c r="E8" s="69"/>
      <c r="F8" s="69"/>
      <c r="G8" s="69"/>
      <c r="H8" s="69"/>
      <c r="I8" s="69"/>
      <c r="J8" s="69"/>
      <c r="K8" s="69"/>
      <c r="L8" s="69"/>
      <c r="M8" s="69"/>
      <c r="N8" s="69"/>
      <c r="O8" s="69"/>
      <c r="P8" s="69"/>
      <c r="Q8" s="69"/>
      <c r="R8" s="69"/>
      <c r="S8" s="69"/>
      <c r="T8" s="69"/>
    </row>
    <row r="9" spans="2:20" ht="12">
      <c r="B9" s="70" t="s">
        <v>74</v>
      </c>
      <c r="C9" s="69"/>
      <c r="D9" s="68" t="s">
        <v>359</v>
      </c>
      <c r="E9" s="69"/>
      <c r="F9" s="69"/>
      <c r="G9" s="69"/>
      <c r="H9" s="69"/>
      <c r="I9" s="69"/>
      <c r="J9" s="69"/>
      <c r="K9" s="69"/>
      <c r="L9" s="69"/>
      <c r="M9" s="69"/>
      <c r="N9" s="69"/>
      <c r="O9" s="69"/>
      <c r="P9" s="69"/>
      <c r="Q9" s="69"/>
      <c r="R9" s="69"/>
      <c r="S9" s="69"/>
      <c r="T9" s="69"/>
    </row>
    <row r="10" spans="2:20" ht="12">
      <c r="B10" s="70" t="s">
        <v>71</v>
      </c>
      <c r="C10" s="69"/>
      <c r="D10" s="68" t="s">
        <v>86</v>
      </c>
      <c r="E10" s="69"/>
      <c r="F10" s="69"/>
      <c r="G10" s="69"/>
      <c r="H10" s="69"/>
      <c r="I10" s="69"/>
      <c r="J10" s="69"/>
      <c r="K10" s="69"/>
      <c r="L10" s="69"/>
      <c r="M10" s="69"/>
      <c r="N10" s="69"/>
      <c r="O10" s="69"/>
      <c r="P10" s="69"/>
      <c r="Q10" s="69"/>
      <c r="R10" s="69"/>
      <c r="S10" s="69"/>
      <c r="T10" s="69"/>
    </row>
    <row r="11" spans="2:20" ht="12">
      <c r="B11" s="70" t="s">
        <v>73</v>
      </c>
      <c r="C11" s="69"/>
      <c r="D11" s="68" t="s">
        <v>336</v>
      </c>
      <c r="E11" s="69"/>
      <c r="F11" s="69"/>
      <c r="G11" s="69"/>
      <c r="H11" s="69"/>
      <c r="I11" s="69"/>
      <c r="J11" s="69"/>
      <c r="K11" s="69"/>
      <c r="L11" s="69"/>
      <c r="M11" s="69"/>
      <c r="N11" s="69"/>
      <c r="O11" s="69"/>
      <c r="P11" s="69"/>
      <c r="Q11" s="69"/>
      <c r="R11" s="69"/>
      <c r="S11" s="69"/>
      <c r="T11" s="69"/>
    </row>
    <row r="12" spans="2:20" ht="12">
      <c r="B12" s="69"/>
      <c r="C12" s="69"/>
      <c r="D12" s="69"/>
      <c r="E12" s="69"/>
      <c r="F12" s="69"/>
      <c r="G12" s="69"/>
      <c r="H12" s="69"/>
      <c r="I12" s="69"/>
      <c r="J12" s="69"/>
      <c r="K12" s="69"/>
      <c r="L12" s="69"/>
      <c r="M12" s="69"/>
      <c r="N12" s="69"/>
      <c r="O12" s="69"/>
      <c r="P12" s="69"/>
      <c r="Q12" s="69"/>
      <c r="R12" s="69"/>
      <c r="S12" s="69"/>
      <c r="T12" s="69"/>
    </row>
    <row r="13" spans="2:40" ht="12">
      <c r="B13" s="71" t="s">
        <v>337</v>
      </c>
      <c r="C13" s="133" t="s">
        <v>338</v>
      </c>
      <c r="D13" s="133" t="s">
        <v>339</v>
      </c>
      <c r="E13" s="133" t="s">
        <v>340</v>
      </c>
      <c r="F13" s="133" t="s">
        <v>341</v>
      </c>
      <c r="G13" s="133" t="s">
        <v>342</v>
      </c>
      <c r="H13" s="133" t="s">
        <v>343</v>
      </c>
      <c r="I13" s="133" t="s">
        <v>344</v>
      </c>
      <c r="J13" s="133" t="s">
        <v>345</v>
      </c>
      <c r="K13" s="133" t="s">
        <v>346</v>
      </c>
      <c r="L13" s="133" t="s">
        <v>347</v>
      </c>
      <c r="M13" s="133" t="s">
        <v>348</v>
      </c>
      <c r="N13" s="133" t="s">
        <v>349</v>
      </c>
      <c r="O13" s="133" t="s">
        <v>350</v>
      </c>
      <c r="P13" s="133" t="s">
        <v>351</v>
      </c>
      <c r="Q13" s="133" t="s">
        <v>352</v>
      </c>
      <c r="R13" s="133" t="s">
        <v>353</v>
      </c>
      <c r="S13" s="133" t="s">
        <v>354</v>
      </c>
      <c r="T13" s="133" t="s">
        <v>44</v>
      </c>
      <c r="V13" s="71" t="s">
        <v>337</v>
      </c>
      <c r="W13" s="133" t="s">
        <v>338</v>
      </c>
      <c r="X13" s="133" t="s">
        <v>339</v>
      </c>
      <c r="Y13" s="133" t="s">
        <v>340</v>
      </c>
      <c r="Z13" s="133" t="s">
        <v>341</v>
      </c>
      <c r="AA13" s="133" t="s">
        <v>342</v>
      </c>
      <c r="AB13" s="133" t="s">
        <v>343</v>
      </c>
      <c r="AC13" s="133" t="s">
        <v>344</v>
      </c>
      <c r="AD13" s="133" t="s">
        <v>345</v>
      </c>
      <c r="AE13" s="133" t="s">
        <v>346</v>
      </c>
      <c r="AF13" s="133" t="s">
        <v>347</v>
      </c>
      <c r="AG13" s="133" t="s">
        <v>348</v>
      </c>
      <c r="AH13" s="133" t="s">
        <v>349</v>
      </c>
      <c r="AI13" s="133" t="s">
        <v>350</v>
      </c>
      <c r="AJ13" s="133" t="s">
        <v>351</v>
      </c>
      <c r="AK13" s="133" t="s">
        <v>352</v>
      </c>
      <c r="AL13" s="133" t="s">
        <v>353</v>
      </c>
      <c r="AM13" s="133" t="s">
        <v>354</v>
      </c>
      <c r="AN13" s="133" t="s">
        <v>44</v>
      </c>
    </row>
    <row r="14" spans="2:40" ht="12">
      <c r="B14" s="71" t="s">
        <v>42</v>
      </c>
      <c r="C14" s="132" t="s">
        <v>196</v>
      </c>
      <c r="D14" s="132" t="s">
        <v>196</v>
      </c>
      <c r="E14" s="132" t="s">
        <v>196</v>
      </c>
      <c r="F14" s="132" t="s">
        <v>196</v>
      </c>
      <c r="G14" s="132" t="s">
        <v>196</v>
      </c>
      <c r="H14" s="132" t="s">
        <v>196</v>
      </c>
      <c r="I14" s="132" t="s">
        <v>196</v>
      </c>
      <c r="J14" s="132" t="s">
        <v>196</v>
      </c>
      <c r="K14" s="132" t="s">
        <v>196</v>
      </c>
      <c r="L14" s="132" t="s">
        <v>196</v>
      </c>
      <c r="M14" s="132" t="s">
        <v>196</v>
      </c>
      <c r="N14" s="132" t="s">
        <v>196</v>
      </c>
      <c r="O14" s="132" t="s">
        <v>196</v>
      </c>
      <c r="P14" s="132" t="s">
        <v>196</v>
      </c>
      <c r="Q14" s="132" t="s">
        <v>196</v>
      </c>
      <c r="R14" s="132" t="s">
        <v>196</v>
      </c>
      <c r="S14" s="132" t="s">
        <v>196</v>
      </c>
      <c r="T14" s="132" t="s">
        <v>196</v>
      </c>
      <c r="V14" s="71" t="s">
        <v>42</v>
      </c>
      <c r="W14" s="132" t="s">
        <v>196</v>
      </c>
      <c r="X14" s="132" t="s">
        <v>196</v>
      </c>
      <c r="Y14" s="132" t="s">
        <v>196</v>
      </c>
      <c r="Z14" s="132" t="s">
        <v>196</v>
      </c>
      <c r="AA14" s="132" t="s">
        <v>196</v>
      </c>
      <c r="AB14" s="132" t="s">
        <v>196</v>
      </c>
      <c r="AC14" s="132" t="s">
        <v>196</v>
      </c>
      <c r="AD14" s="132" t="s">
        <v>196</v>
      </c>
      <c r="AE14" s="132" t="s">
        <v>196</v>
      </c>
      <c r="AF14" s="132" t="s">
        <v>196</v>
      </c>
      <c r="AG14" s="132" t="s">
        <v>196</v>
      </c>
      <c r="AH14" s="132" t="s">
        <v>196</v>
      </c>
      <c r="AI14" s="132" t="s">
        <v>196</v>
      </c>
      <c r="AJ14" s="132" t="s">
        <v>196</v>
      </c>
      <c r="AK14" s="132" t="s">
        <v>196</v>
      </c>
      <c r="AL14" s="132" t="s">
        <v>196</v>
      </c>
      <c r="AM14" s="132" t="s">
        <v>196</v>
      </c>
      <c r="AN14" s="132" t="s">
        <v>196</v>
      </c>
    </row>
    <row r="15" spans="2:40" ht="12">
      <c r="B15" s="72" t="s">
        <v>426</v>
      </c>
      <c r="C15" s="73" t="s">
        <v>38</v>
      </c>
      <c r="D15" s="73" t="s">
        <v>38</v>
      </c>
      <c r="E15" s="73" t="s">
        <v>38</v>
      </c>
      <c r="F15" s="73" t="s">
        <v>38</v>
      </c>
      <c r="G15" s="73" t="s">
        <v>38</v>
      </c>
      <c r="H15" s="73" t="s">
        <v>38</v>
      </c>
      <c r="I15" s="73" t="s">
        <v>38</v>
      </c>
      <c r="J15" s="73" t="s">
        <v>38</v>
      </c>
      <c r="K15" s="73" t="s">
        <v>38</v>
      </c>
      <c r="L15" s="73" t="s">
        <v>38</v>
      </c>
      <c r="M15" s="73" t="s">
        <v>38</v>
      </c>
      <c r="N15" s="73" t="s">
        <v>38</v>
      </c>
      <c r="O15" s="73" t="s">
        <v>38</v>
      </c>
      <c r="P15" s="73" t="s">
        <v>38</v>
      </c>
      <c r="Q15" s="73" t="s">
        <v>38</v>
      </c>
      <c r="R15" s="73" t="s">
        <v>38</v>
      </c>
      <c r="S15" s="73" t="s">
        <v>38</v>
      </c>
      <c r="T15" s="73" t="s">
        <v>38</v>
      </c>
      <c r="V15" s="72" t="s">
        <v>426</v>
      </c>
      <c r="W15" s="73" t="s">
        <v>38</v>
      </c>
      <c r="X15" s="73" t="s">
        <v>38</v>
      </c>
      <c r="Y15" s="73" t="s">
        <v>38</v>
      </c>
      <c r="Z15" s="73" t="s">
        <v>38</v>
      </c>
      <c r="AA15" s="73" t="s">
        <v>38</v>
      </c>
      <c r="AB15" s="73" t="s">
        <v>38</v>
      </c>
      <c r="AC15" s="73" t="s">
        <v>38</v>
      </c>
      <c r="AD15" s="73" t="s">
        <v>38</v>
      </c>
      <c r="AE15" s="73" t="s">
        <v>38</v>
      </c>
      <c r="AF15" s="73" t="s">
        <v>38</v>
      </c>
      <c r="AG15" s="73" t="s">
        <v>38</v>
      </c>
      <c r="AH15" s="73" t="s">
        <v>38</v>
      </c>
      <c r="AI15" s="73" t="s">
        <v>38</v>
      </c>
      <c r="AJ15" s="73" t="s">
        <v>38</v>
      </c>
      <c r="AK15" s="73" t="s">
        <v>38</v>
      </c>
      <c r="AL15" s="73" t="s">
        <v>38</v>
      </c>
      <c r="AM15" s="73" t="s">
        <v>38</v>
      </c>
      <c r="AN15" s="73" t="s">
        <v>38</v>
      </c>
    </row>
    <row r="16" spans="2:40" ht="12">
      <c r="B16" s="74" t="s">
        <v>103</v>
      </c>
      <c r="C16" s="75" t="s">
        <v>36</v>
      </c>
      <c r="D16" s="75" t="s">
        <v>36</v>
      </c>
      <c r="E16" s="75" t="s">
        <v>36</v>
      </c>
      <c r="F16" s="75" t="s">
        <v>36</v>
      </c>
      <c r="G16" s="75" t="s">
        <v>36</v>
      </c>
      <c r="H16" s="75" t="s">
        <v>36</v>
      </c>
      <c r="I16" s="75" t="s">
        <v>36</v>
      </c>
      <c r="J16" s="75" t="s">
        <v>36</v>
      </c>
      <c r="K16" s="75" t="s">
        <v>36</v>
      </c>
      <c r="L16" s="75" t="s">
        <v>36</v>
      </c>
      <c r="M16" s="75" t="s">
        <v>36</v>
      </c>
      <c r="N16" s="75" t="s">
        <v>36</v>
      </c>
      <c r="O16" s="75" t="s">
        <v>36</v>
      </c>
      <c r="P16" s="75" t="s">
        <v>36</v>
      </c>
      <c r="Q16" s="75" t="s">
        <v>36</v>
      </c>
      <c r="R16" s="75" t="s">
        <v>36</v>
      </c>
      <c r="S16" s="75" t="s">
        <v>36</v>
      </c>
      <c r="T16" s="75">
        <v>115048939</v>
      </c>
      <c r="V16" s="74" t="s">
        <v>103</v>
      </c>
      <c r="W16" s="75"/>
      <c r="X16" s="75"/>
      <c r="Y16" s="75"/>
      <c r="Z16" s="75"/>
      <c r="AA16" s="75"/>
      <c r="AB16" s="75"/>
      <c r="AC16" s="75"/>
      <c r="AD16" s="75"/>
      <c r="AE16" s="75"/>
      <c r="AF16" s="75"/>
      <c r="AG16" s="75"/>
      <c r="AH16" s="75"/>
      <c r="AI16" s="75"/>
      <c r="AJ16" s="75"/>
      <c r="AK16" s="75"/>
      <c r="AL16" s="75"/>
      <c r="AM16" s="75"/>
      <c r="AN16" s="75">
        <f>+T16/'24 DS-016894'!T$17*100</f>
        <v>0.0038264224971355214</v>
      </c>
    </row>
    <row r="17" spans="2:40" ht="12">
      <c r="B17" s="74" t="s">
        <v>427</v>
      </c>
      <c r="C17" s="76" t="s">
        <v>36</v>
      </c>
      <c r="D17" s="76" t="s">
        <v>36</v>
      </c>
      <c r="E17" s="76" t="s">
        <v>36</v>
      </c>
      <c r="F17" s="76" t="s">
        <v>36</v>
      </c>
      <c r="G17" s="76" t="s">
        <v>36</v>
      </c>
      <c r="H17" s="76" t="s">
        <v>36</v>
      </c>
      <c r="I17" s="76" t="s">
        <v>36</v>
      </c>
      <c r="J17" s="76">
        <v>571</v>
      </c>
      <c r="K17" s="76">
        <v>1593689</v>
      </c>
      <c r="L17" s="76" t="s">
        <v>36</v>
      </c>
      <c r="M17" s="76">
        <v>4331330</v>
      </c>
      <c r="N17" s="76">
        <v>72713</v>
      </c>
      <c r="O17" s="76">
        <v>38464</v>
      </c>
      <c r="P17" s="76" t="s">
        <v>36</v>
      </c>
      <c r="Q17" s="76" t="s">
        <v>36</v>
      </c>
      <c r="R17" s="76" t="s">
        <v>36</v>
      </c>
      <c r="S17" s="76">
        <v>4970</v>
      </c>
      <c r="T17" s="76">
        <v>14141371649</v>
      </c>
      <c r="V17" s="74" t="s">
        <v>427</v>
      </c>
      <c r="W17" s="75"/>
      <c r="X17" s="75"/>
      <c r="Y17" s="75"/>
      <c r="Z17" s="75"/>
      <c r="AA17" s="75"/>
      <c r="AB17" s="75"/>
      <c r="AC17" s="75"/>
      <c r="AD17" s="75">
        <f>+J17/'24 DS-016894'!J$17*100</f>
        <v>6.425689036003783E-05</v>
      </c>
      <c r="AE17" s="75">
        <f>+K17/'24 DS-016894'!K$17*100</f>
        <v>0.036111385356031186</v>
      </c>
      <c r="AF17" s="75"/>
      <c r="AG17" s="75">
        <f>+M17/'24 DS-016894'!M$17*100</f>
        <v>0.1312215073816546</v>
      </c>
      <c r="AH17" s="75">
        <f>+N17/'24 DS-016894'!N$17*100</f>
        <v>0.003962270129631073</v>
      </c>
      <c r="AI17" s="75">
        <f>+O17/'24 DS-016894'!O$17*100</f>
        <v>0.002575616255344967</v>
      </c>
      <c r="AJ17" s="75"/>
      <c r="AK17" s="75"/>
      <c r="AL17" s="75"/>
      <c r="AM17" s="75">
        <f>+S17/'24 DS-016894'!S$17*100</f>
        <v>0.00025881310071109776</v>
      </c>
      <c r="AN17" s="75">
        <f>+T17/'24 DS-016894'!T$17*100</f>
        <v>0.4703290885462929</v>
      </c>
    </row>
    <row r="18" spans="2:40" ht="12">
      <c r="B18" s="74" t="s">
        <v>428</v>
      </c>
      <c r="C18" s="75" t="s">
        <v>36</v>
      </c>
      <c r="D18" s="75" t="s">
        <v>36</v>
      </c>
      <c r="E18" s="75" t="s">
        <v>36</v>
      </c>
      <c r="F18" s="75" t="s">
        <v>36</v>
      </c>
      <c r="G18" s="75" t="s">
        <v>36</v>
      </c>
      <c r="H18" s="75" t="s">
        <v>36</v>
      </c>
      <c r="I18" s="75">
        <v>1252</v>
      </c>
      <c r="J18" s="75" t="s">
        <v>36</v>
      </c>
      <c r="K18" s="75">
        <v>5502125</v>
      </c>
      <c r="L18" s="75" t="s">
        <v>36</v>
      </c>
      <c r="M18" s="75">
        <v>24807</v>
      </c>
      <c r="N18" s="75">
        <v>770</v>
      </c>
      <c r="O18" s="75">
        <v>3756331</v>
      </c>
      <c r="P18" s="75" t="s">
        <v>36</v>
      </c>
      <c r="Q18" s="75" t="s">
        <v>36</v>
      </c>
      <c r="R18" s="75">
        <v>88618</v>
      </c>
      <c r="S18" s="75">
        <v>91974</v>
      </c>
      <c r="T18" s="75">
        <v>31208219</v>
      </c>
      <c r="V18" s="74" t="s">
        <v>428</v>
      </c>
      <c r="W18" s="75"/>
      <c r="X18" s="75"/>
      <c r="Y18" s="75"/>
      <c r="Z18" s="75"/>
      <c r="AA18" s="75"/>
      <c r="AB18" s="75"/>
      <c r="AC18" s="75">
        <f>+I18/'24 DS-016894'!I$17*100</f>
        <v>0.0003202630806703793</v>
      </c>
      <c r="AD18" s="75"/>
      <c r="AE18" s="75">
        <f>+K18/'24 DS-016894'!K$17*100</f>
        <v>0.12467260309386155</v>
      </c>
      <c r="AF18" s="75"/>
      <c r="AG18" s="75">
        <f>+M18/'24 DS-016894'!M$17*100</f>
        <v>0.0007515502013507874</v>
      </c>
      <c r="AH18" s="75">
        <f>+N18/'24 DS-016894'!N$17*100</f>
        <v>4.1958769405964905E-05</v>
      </c>
      <c r="AI18" s="75">
        <f>+O18/'24 DS-016894'!O$17*100</f>
        <v>0.25153044883673603</v>
      </c>
      <c r="AJ18" s="75"/>
      <c r="AK18" s="75"/>
      <c r="AL18" s="75">
        <f>+R18/'24 DS-016894'!R$17*100</f>
        <v>0.03043859306666294</v>
      </c>
      <c r="AM18" s="75">
        <f>+S18/'24 DS-016894'!S$17*100</f>
        <v>0.0047895525402017105</v>
      </c>
      <c r="AN18" s="75">
        <f>+T18/'24 DS-016894'!T$17*100</f>
        <v>0.0010379568235490831</v>
      </c>
    </row>
    <row r="19" spans="2:40" ht="12">
      <c r="B19" s="74" t="s">
        <v>429</v>
      </c>
      <c r="C19" s="76" t="s">
        <v>36</v>
      </c>
      <c r="D19" s="76" t="s">
        <v>36</v>
      </c>
      <c r="E19" s="76" t="s">
        <v>36</v>
      </c>
      <c r="F19" s="76" t="s">
        <v>36</v>
      </c>
      <c r="G19" s="76" t="s">
        <v>36</v>
      </c>
      <c r="H19" s="76" t="s">
        <v>36</v>
      </c>
      <c r="I19" s="76" t="s">
        <v>36</v>
      </c>
      <c r="J19" s="76" t="s">
        <v>36</v>
      </c>
      <c r="K19" s="76" t="s">
        <v>36</v>
      </c>
      <c r="L19" s="76" t="s">
        <v>36</v>
      </c>
      <c r="M19" s="76" t="s">
        <v>36</v>
      </c>
      <c r="N19" s="76" t="s">
        <v>36</v>
      </c>
      <c r="O19" s="76" t="s">
        <v>36</v>
      </c>
      <c r="P19" s="76" t="s">
        <v>36</v>
      </c>
      <c r="Q19" s="76" t="s">
        <v>36</v>
      </c>
      <c r="R19" s="76" t="s">
        <v>36</v>
      </c>
      <c r="S19" s="76" t="s">
        <v>36</v>
      </c>
      <c r="T19" s="76">
        <v>77039791</v>
      </c>
      <c r="V19" s="74" t="s">
        <v>429</v>
      </c>
      <c r="W19" s="75"/>
      <c r="X19" s="75"/>
      <c r="Y19" s="75"/>
      <c r="Z19" s="75"/>
      <c r="AA19" s="75"/>
      <c r="AB19" s="75"/>
      <c r="AC19" s="75"/>
      <c r="AD19" s="75"/>
      <c r="AE19" s="75"/>
      <c r="AF19" s="75"/>
      <c r="AG19" s="75"/>
      <c r="AH19" s="75"/>
      <c r="AI19" s="75"/>
      <c r="AJ19" s="75"/>
      <c r="AK19" s="75"/>
      <c r="AL19" s="75"/>
      <c r="AM19" s="75"/>
      <c r="AN19" s="75">
        <f>+T19/'24 DS-016894'!T$17*100</f>
        <v>0.002562272994599443</v>
      </c>
    </row>
    <row r="20" spans="2:40" ht="12">
      <c r="B20" s="74" t="s">
        <v>430</v>
      </c>
      <c r="C20" s="75" t="s">
        <v>36</v>
      </c>
      <c r="D20" s="75" t="s">
        <v>36</v>
      </c>
      <c r="E20" s="75" t="s">
        <v>36</v>
      </c>
      <c r="F20" s="75" t="s">
        <v>36</v>
      </c>
      <c r="G20" s="75" t="s">
        <v>36</v>
      </c>
      <c r="H20" s="75" t="s">
        <v>36</v>
      </c>
      <c r="I20" s="75" t="s">
        <v>36</v>
      </c>
      <c r="J20" s="75" t="s">
        <v>36</v>
      </c>
      <c r="K20" s="75" t="s">
        <v>36</v>
      </c>
      <c r="L20" s="75" t="s">
        <v>36</v>
      </c>
      <c r="M20" s="75" t="s">
        <v>36</v>
      </c>
      <c r="N20" s="75" t="s">
        <v>36</v>
      </c>
      <c r="O20" s="75" t="s">
        <v>36</v>
      </c>
      <c r="P20" s="75" t="s">
        <v>36</v>
      </c>
      <c r="Q20" s="75" t="s">
        <v>36</v>
      </c>
      <c r="R20" s="75" t="s">
        <v>36</v>
      </c>
      <c r="S20" s="75" t="s">
        <v>36</v>
      </c>
      <c r="T20" s="75">
        <v>290187</v>
      </c>
      <c r="V20" s="74" t="s">
        <v>430</v>
      </c>
      <c r="W20" s="75"/>
      <c r="X20" s="75"/>
      <c r="Y20" s="75"/>
      <c r="Z20" s="75"/>
      <c r="AA20" s="75"/>
      <c r="AB20" s="75"/>
      <c r="AC20" s="75"/>
      <c r="AD20" s="75"/>
      <c r="AE20" s="75"/>
      <c r="AF20" s="75"/>
      <c r="AG20" s="75"/>
      <c r="AH20" s="75"/>
      <c r="AI20" s="75"/>
      <c r="AJ20" s="75"/>
      <c r="AK20" s="75"/>
      <c r="AL20" s="75"/>
      <c r="AM20" s="75"/>
      <c r="AN20" s="75">
        <f>+T20/'24 DS-016894'!T$17*100</f>
        <v>9.651354239575086E-06</v>
      </c>
    </row>
    <row r="21" spans="2:40" ht="12">
      <c r="B21" s="74" t="s">
        <v>32</v>
      </c>
      <c r="C21" s="76">
        <v>9367942</v>
      </c>
      <c r="D21" s="76">
        <v>1217484</v>
      </c>
      <c r="E21" s="76">
        <v>4651728</v>
      </c>
      <c r="F21" s="76">
        <v>307693</v>
      </c>
      <c r="G21" s="76">
        <v>58391</v>
      </c>
      <c r="H21" s="76">
        <v>14122783</v>
      </c>
      <c r="I21" s="76">
        <v>369479</v>
      </c>
      <c r="J21" s="76">
        <v>11838213</v>
      </c>
      <c r="K21" s="76">
        <v>2050882</v>
      </c>
      <c r="L21" s="76" t="s">
        <v>36</v>
      </c>
      <c r="M21" s="76">
        <v>404073</v>
      </c>
      <c r="N21" s="76">
        <v>5999617</v>
      </c>
      <c r="O21" s="76">
        <v>147283</v>
      </c>
      <c r="P21" s="76">
        <v>7184102</v>
      </c>
      <c r="Q21" s="76">
        <v>576085</v>
      </c>
      <c r="R21" s="76">
        <v>1361149</v>
      </c>
      <c r="S21" s="76">
        <v>1585104</v>
      </c>
      <c r="T21" s="76">
        <v>3008859994</v>
      </c>
      <c r="V21" s="74" t="s">
        <v>32</v>
      </c>
      <c r="W21" s="75">
        <f>+C21/'24 DS-016894'!C$17*100</f>
        <v>0.837429535283293</v>
      </c>
      <c r="X21" s="75">
        <f>+D21/'24 DS-016894'!D$17*100</f>
        <v>0.4576771298897885</v>
      </c>
      <c r="Y21" s="75">
        <f>+E21/'24 DS-016894'!E$17*100</f>
        <v>9.839643355952862</v>
      </c>
      <c r="Z21" s="75">
        <f>+F21/'24 DS-016894'!F$17*100</f>
        <v>2.110683987611094</v>
      </c>
      <c r="AA21" s="75">
        <f>+G21/'24 DS-016894'!G$17*100</f>
        <v>0.13721308938286844</v>
      </c>
      <c r="AB21" s="75">
        <f>+H21/'24 DS-016894'!H$17*100</f>
        <v>15.05712616231808</v>
      </c>
      <c r="AC21" s="75">
        <f>+I21/'24 DS-016894'!I$17*100</f>
        <v>0.09451316516214942</v>
      </c>
      <c r="AD21" s="75">
        <f>+J21/'24 DS-016894'!J$17*100</f>
        <v>1.3322009716283267</v>
      </c>
      <c r="AE21" s="75">
        <f>+K21/'24 DS-016894'!K$17*100</f>
        <v>0.04647091761425721</v>
      </c>
      <c r="AF21" s="75"/>
      <c r="AG21" s="75">
        <f>+M21/'24 DS-016894'!M$17*100</f>
        <v>0.012241752106680241</v>
      </c>
      <c r="AH21" s="75">
        <f>+N21/'24 DS-016894'!N$17*100</f>
        <v>0.3269305795157233</v>
      </c>
      <c r="AI21" s="75">
        <f>+O21/'24 DS-016894'!O$17*100</f>
        <v>0.009862325523501789</v>
      </c>
      <c r="AJ21" s="75">
        <f>+P21/'24 DS-016894'!P$17*100</f>
        <v>1.0314731782238031</v>
      </c>
      <c r="AK21" s="75">
        <f>+Q21/'24 DS-016894'!Q$17*100</f>
        <v>0.10726753452625645</v>
      </c>
      <c r="AL21" s="75">
        <f>+R21/'24 DS-016894'!R$17*100</f>
        <v>0.46752872457170314</v>
      </c>
      <c r="AM21" s="75">
        <f>+S21/'24 DS-016894'!S$17*100</f>
        <v>0.0825444026538358</v>
      </c>
      <c r="AN21" s="75">
        <f>+T21/'24 DS-016894'!T$17*100</f>
        <v>0.10007193175221415</v>
      </c>
    </row>
    <row r="22" spans="2:40" ht="12">
      <c r="B22" s="74" t="s">
        <v>431</v>
      </c>
      <c r="C22" s="75">
        <v>235364</v>
      </c>
      <c r="D22" s="75">
        <v>207</v>
      </c>
      <c r="E22" s="75" t="s">
        <v>36</v>
      </c>
      <c r="F22" s="75" t="s">
        <v>36</v>
      </c>
      <c r="G22" s="75" t="s">
        <v>36</v>
      </c>
      <c r="H22" s="75">
        <v>28104</v>
      </c>
      <c r="I22" s="75" t="s">
        <v>36</v>
      </c>
      <c r="J22" s="75">
        <v>3199</v>
      </c>
      <c r="K22" s="75">
        <v>75</v>
      </c>
      <c r="L22" s="75">
        <v>3825</v>
      </c>
      <c r="M22" s="75">
        <v>15353</v>
      </c>
      <c r="N22" s="75">
        <v>849</v>
      </c>
      <c r="O22" s="75">
        <v>41</v>
      </c>
      <c r="P22" s="75" t="s">
        <v>36</v>
      </c>
      <c r="Q22" s="75" t="s">
        <v>36</v>
      </c>
      <c r="R22" s="75">
        <v>18002</v>
      </c>
      <c r="S22" s="75">
        <v>35</v>
      </c>
      <c r="T22" s="75">
        <v>601160802</v>
      </c>
      <c r="V22" s="74" t="s">
        <v>431</v>
      </c>
      <c r="W22" s="75">
        <f>+C22/'24 DS-016894'!C$17*100</f>
        <v>0.021039921590293467</v>
      </c>
      <c r="X22" s="75">
        <f>+D22/'24 DS-016894'!D$17*100</f>
        <v>7.781553259606386E-05</v>
      </c>
      <c r="Y22" s="75"/>
      <c r="Z22" s="75"/>
      <c r="AA22" s="75"/>
      <c r="AB22" s="75">
        <f>+H22/'24 DS-016894'!H$17*100</f>
        <v>0.029963320520168535</v>
      </c>
      <c r="AC22" s="75"/>
      <c r="AD22" s="75">
        <f>+J22/'24 DS-016894'!J$17*100</f>
        <v>0.00035999613355825046</v>
      </c>
      <c r="AE22" s="75">
        <f>+K22/'24 DS-016894'!K$17*100</f>
        <v>1.6994243555062118E-06</v>
      </c>
      <c r="AF22" s="75">
        <f>+L22/'24 DS-016894'!L$17*100</f>
        <v>0.00011600430376148922</v>
      </c>
      <c r="AG22" s="75">
        <f>+M22/'24 DS-016894'!M$17*100</f>
        <v>0.00046513283514083273</v>
      </c>
      <c r="AH22" s="75">
        <f>+N22/'24 DS-016894'!N$17*100</f>
        <v>4.626363016320027E-05</v>
      </c>
      <c r="AI22" s="75">
        <f>+O22/'24 DS-016894'!O$17*100</f>
        <v>2.7454312205996165E-06</v>
      </c>
      <c r="AJ22" s="75"/>
      <c r="AK22" s="75"/>
      <c r="AL22" s="75">
        <f>+R22/'24 DS-016894'!R$17*100</f>
        <v>0.006183343704282045</v>
      </c>
      <c r="AM22" s="75">
        <f>+S22/'24 DS-016894'!S$17*100</f>
        <v>1.822627469796463E-06</v>
      </c>
      <c r="AN22" s="75">
        <f>+T22/'24 DS-016894'!T$17*100</f>
        <v>0.019994058503823603</v>
      </c>
    </row>
    <row r="23" spans="2:40" ht="12">
      <c r="B23" s="74" t="s">
        <v>432</v>
      </c>
      <c r="C23" s="76" t="s">
        <v>36</v>
      </c>
      <c r="D23" s="76" t="s">
        <v>36</v>
      </c>
      <c r="E23" s="76" t="s">
        <v>36</v>
      </c>
      <c r="F23" s="76" t="s">
        <v>36</v>
      </c>
      <c r="G23" s="76" t="s">
        <v>36</v>
      </c>
      <c r="H23" s="76" t="s">
        <v>36</v>
      </c>
      <c r="I23" s="76" t="s">
        <v>36</v>
      </c>
      <c r="J23" s="76" t="s">
        <v>36</v>
      </c>
      <c r="K23" s="76" t="s">
        <v>36</v>
      </c>
      <c r="L23" s="76" t="s">
        <v>36</v>
      </c>
      <c r="M23" s="76" t="s">
        <v>36</v>
      </c>
      <c r="N23" s="76" t="s">
        <v>36</v>
      </c>
      <c r="O23" s="76" t="s">
        <v>36</v>
      </c>
      <c r="P23" s="76" t="s">
        <v>36</v>
      </c>
      <c r="Q23" s="76" t="s">
        <v>36</v>
      </c>
      <c r="R23" s="76" t="s">
        <v>36</v>
      </c>
      <c r="S23" s="76" t="s">
        <v>36</v>
      </c>
      <c r="T23" s="76" t="s">
        <v>36</v>
      </c>
      <c r="V23" s="74" t="s">
        <v>432</v>
      </c>
      <c r="W23" s="75"/>
      <c r="X23" s="75"/>
      <c r="Y23" s="75"/>
      <c r="Z23" s="75"/>
      <c r="AA23" s="75"/>
      <c r="AB23" s="75"/>
      <c r="AC23" s="75"/>
      <c r="AD23" s="75"/>
      <c r="AE23" s="75"/>
      <c r="AF23" s="75"/>
      <c r="AG23" s="75"/>
      <c r="AH23" s="75"/>
      <c r="AI23" s="75"/>
      <c r="AJ23" s="75"/>
      <c r="AK23" s="75"/>
      <c r="AL23" s="75"/>
      <c r="AM23" s="75"/>
      <c r="AN23" s="75"/>
    </row>
    <row r="24" spans="2:40" ht="12">
      <c r="B24" s="74" t="s">
        <v>433</v>
      </c>
      <c r="C24" s="75" t="s">
        <v>36</v>
      </c>
      <c r="D24" s="75" t="s">
        <v>36</v>
      </c>
      <c r="E24" s="75" t="s">
        <v>36</v>
      </c>
      <c r="F24" s="75" t="s">
        <v>36</v>
      </c>
      <c r="G24" s="75" t="s">
        <v>36</v>
      </c>
      <c r="H24" s="75" t="s">
        <v>36</v>
      </c>
      <c r="I24" s="75" t="s">
        <v>36</v>
      </c>
      <c r="J24" s="75">
        <v>139</v>
      </c>
      <c r="K24" s="75">
        <v>11820</v>
      </c>
      <c r="L24" s="75">
        <v>6096697</v>
      </c>
      <c r="M24" s="75">
        <v>204197</v>
      </c>
      <c r="N24" s="75" t="s">
        <v>36</v>
      </c>
      <c r="O24" s="75">
        <v>764</v>
      </c>
      <c r="P24" s="75">
        <v>947188</v>
      </c>
      <c r="Q24" s="75" t="s">
        <v>36</v>
      </c>
      <c r="R24" s="75" t="s">
        <v>36</v>
      </c>
      <c r="S24" s="75">
        <v>936935</v>
      </c>
      <c r="T24" s="75">
        <v>13537557440</v>
      </c>
      <c r="V24" s="74" t="s">
        <v>433</v>
      </c>
      <c r="W24" s="75"/>
      <c r="X24" s="75"/>
      <c r="Y24" s="75"/>
      <c r="Z24" s="75"/>
      <c r="AA24" s="75"/>
      <c r="AB24" s="75"/>
      <c r="AC24" s="75"/>
      <c r="AD24" s="75">
        <f>+J24/'24 DS-016894'!J$17*100</f>
        <v>1.564222024526315E-05</v>
      </c>
      <c r="AE24" s="75">
        <f>+K24/'24 DS-016894'!K$17*100</f>
        <v>0.000267829278427779</v>
      </c>
      <c r="AF24" s="75">
        <f>+L24/'24 DS-016894'!L$17*100</f>
        <v>0.18490015443915295</v>
      </c>
      <c r="AG24" s="75">
        <f>+M24/'24 DS-016894'!M$17*100</f>
        <v>0.006186330328746995</v>
      </c>
      <c r="AH24" s="75"/>
      <c r="AI24" s="75">
        <f>+O24/'24 DS-016894'!O$17*100</f>
        <v>5.115876713507578E-05</v>
      </c>
      <c r="AJ24" s="75">
        <f>+P24/'24 DS-016894'!P$17*100</f>
        <v>0.13599459149319534</v>
      </c>
      <c r="AK24" s="75"/>
      <c r="AL24" s="75"/>
      <c r="AM24" s="75">
        <f>+S24/'24 DS-016894'!S$17*100</f>
        <v>0.04879095624039283</v>
      </c>
      <c r="AN24" s="75">
        <f>+T24/'24 DS-016894'!T$17*100</f>
        <v>0.4502467801522303</v>
      </c>
    </row>
    <row r="25" spans="2:40" ht="12">
      <c r="B25" s="74" t="s">
        <v>434</v>
      </c>
      <c r="C25" s="76" t="s">
        <v>36</v>
      </c>
      <c r="D25" s="76" t="s">
        <v>36</v>
      </c>
      <c r="E25" s="76" t="s">
        <v>36</v>
      </c>
      <c r="F25" s="76" t="s">
        <v>36</v>
      </c>
      <c r="G25" s="76" t="s">
        <v>36</v>
      </c>
      <c r="H25" s="76" t="s">
        <v>36</v>
      </c>
      <c r="I25" s="76" t="s">
        <v>36</v>
      </c>
      <c r="J25" s="76" t="s">
        <v>36</v>
      </c>
      <c r="K25" s="76" t="s">
        <v>36</v>
      </c>
      <c r="L25" s="76" t="s">
        <v>36</v>
      </c>
      <c r="M25" s="76" t="s">
        <v>36</v>
      </c>
      <c r="N25" s="76" t="s">
        <v>36</v>
      </c>
      <c r="O25" s="76" t="s">
        <v>36</v>
      </c>
      <c r="P25" s="76" t="s">
        <v>36</v>
      </c>
      <c r="Q25" s="76" t="s">
        <v>36</v>
      </c>
      <c r="R25" s="76" t="s">
        <v>36</v>
      </c>
      <c r="S25" s="76" t="s">
        <v>36</v>
      </c>
      <c r="T25" s="76">
        <v>3108064</v>
      </c>
      <c r="V25" s="74" t="s">
        <v>434</v>
      </c>
      <c r="W25" s="75"/>
      <c r="X25" s="75"/>
      <c r="Y25" s="75"/>
      <c r="Z25" s="75"/>
      <c r="AA25" s="75"/>
      <c r="AB25" s="75"/>
      <c r="AC25" s="75"/>
      <c r="AD25" s="75"/>
      <c r="AE25" s="75"/>
      <c r="AF25" s="75"/>
      <c r="AG25" s="75"/>
      <c r="AH25" s="75"/>
      <c r="AI25" s="75"/>
      <c r="AJ25" s="75"/>
      <c r="AK25" s="75"/>
      <c r="AL25" s="75"/>
      <c r="AM25" s="75"/>
      <c r="AN25" s="75">
        <f>+T25/'24 DS-016894'!T$17*100</f>
        <v>0.00010337136626820191</v>
      </c>
    </row>
    <row r="26" spans="2:40" ht="12">
      <c r="B26" s="74" t="s">
        <v>104</v>
      </c>
      <c r="C26" s="75" t="s">
        <v>36</v>
      </c>
      <c r="D26" s="75">
        <v>8506040</v>
      </c>
      <c r="E26" s="75">
        <v>0</v>
      </c>
      <c r="F26" s="75">
        <v>2</v>
      </c>
      <c r="G26" s="75" t="s">
        <v>36</v>
      </c>
      <c r="H26" s="75" t="s">
        <v>36</v>
      </c>
      <c r="I26" s="75">
        <v>352</v>
      </c>
      <c r="J26" s="75">
        <v>939287</v>
      </c>
      <c r="K26" s="75">
        <v>10547004</v>
      </c>
      <c r="L26" s="75" t="s">
        <v>36</v>
      </c>
      <c r="M26" s="75">
        <v>33930</v>
      </c>
      <c r="N26" s="75">
        <v>144381970</v>
      </c>
      <c r="O26" s="75">
        <v>2670667</v>
      </c>
      <c r="P26" s="75" t="s">
        <v>36</v>
      </c>
      <c r="Q26" s="75">
        <v>60571746</v>
      </c>
      <c r="R26" s="75">
        <v>4438451</v>
      </c>
      <c r="S26" s="75">
        <v>13260024</v>
      </c>
      <c r="T26" s="75">
        <v>10569799199</v>
      </c>
      <c r="V26" s="74" t="s">
        <v>104</v>
      </c>
      <c r="W26" s="75"/>
      <c r="X26" s="75">
        <f>+D26/'24 DS-016894'!D$17*100</f>
        <v>3.1975943617556672</v>
      </c>
      <c r="Y26" s="75">
        <f>+E26/'24 DS-016894'!E$17*100</f>
        <v>0</v>
      </c>
      <c r="Z26" s="75">
        <f>+F26/'24 DS-016894'!F$17*100</f>
        <v>1.3719415050788245E-05</v>
      </c>
      <c r="AA26" s="75"/>
      <c r="AB26" s="75"/>
      <c r="AC26" s="75">
        <f>+I26/'24 DS-016894'!I$17*100</f>
        <v>9.004201629071367E-05</v>
      </c>
      <c r="AD26" s="75">
        <f>+J26/'24 DS-016894'!J$17*100</f>
        <v>0.10570168437059344</v>
      </c>
      <c r="AE26" s="75">
        <f>+K26/'24 DS-016894'!K$17*100</f>
        <v>0.2389844730029525</v>
      </c>
      <c r="AF26" s="75"/>
      <c r="AG26" s="75">
        <f>+M26/'24 DS-016894'!M$17*100</f>
        <v>0.0010279396271952357</v>
      </c>
      <c r="AH26" s="145">
        <f>+N26/'24 DS-016894'!N$17*100</f>
        <v>7.8676490722194075</v>
      </c>
      <c r="AI26" s="75">
        <f>+O26/'24 DS-016894'!O$17*100</f>
        <v>0.1788325015030516</v>
      </c>
      <c r="AJ26" s="75"/>
      <c r="AK26" s="145">
        <f>+Q26/'24 DS-016894'!Q$17*100</f>
        <v>11.278512468421564</v>
      </c>
      <c r="AL26" s="75">
        <f>+R26/'24 DS-016894'!R$17*100</f>
        <v>1.524523277836593</v>
      </c>
      <c r="AM26" s="75">
        <f>+S26/'24 DS-016894'!S$17*100</f>
        <v>0.690516685501725</v>
      </c>
      <c r="AN26" s="75">
        <f>+T26/'24 DS-016894'!T$17*100</f>
        <v>0.35154185511661795</v>
      </c>
    </row>
    <row r="27" spans="2:40" ht="12">
      <c r="B27" s="74" t="s">
        <v>435</v>
      </c>
      <c r="C27" s="76" t="s">
        <v>36</v>
      </c>
      <c r="D27" s="76" t="s">
        <v>36</v>
      </c>
      <c r="E27" s="76" t="s">
        <v>36</v>
      </c>
      <c r="F27" s="76" t="s">
        <v>36</v>
      </c>
      <c r="G27" s="76" t="s">
        <v>36</v>
      </c>
      <c r="H27" s="76" t="s">
        <v>36</v>
      </c>
      <c r="I27" s="76" t="s">
        <v>36</v>
      </c>
      <c r="J27" s="76" t="s">
        <v>36</v>
      </c>
      <c r="K27" s="76" t="s">
        <v>36</v>
      </c>
      <c r="L27" s="76" t="s">
        <v>36</v>
      </c>
      <c r="M27" s="76" t="s">
        <v>36</v>
      </c>
      <c r="N27" s="76" t="s">
        <v>36</v>
      </c>
      <c r="O27" s="76" t="s">
        <v>36</v>
      </c>
      <c r="P27" s="76" t="s">
        <v>36</v>
      </c>
      <c r="Q27" s="76" t="s">
        <v>36</v>
      </c>
      <c r="R27" s="76" t="s">
        <v>36</v>
      </c>
      <c r="S27" s="76" t="s">
        <v>36</v>
      </c>
      <c r="T27" s="76">
        <v>830192</v>
      </c>
      <c r="V27" s="74" t="s">
        <v>435</v>
      </c>
      <c r="W27" s="75"/>
      <c r="X27" s="75"/>
      <c r="Y27" s="75"/>
      <c r="Z27" s="75"/>
      <c r="AA27" s="75"/>
      <c r="AB27" s="75"/>
      <c r="AC27" s="75"/>
      <c r="AD27" s="75"/>
      <c r="AE27" s="75"/>
      <c r="AF27" s="75"/>
      <c r="AG27" s="75"/>
      <c r="AH27" s="75"/>
      <c r="AI27" s="75"/>
      <c r="AJ27" s="75"/>
      <c r="AK27" s="75"/>
      <c r="AL27" s="75"/>
      <c r="AM27" s="75"/>
      <c r="AN27" s="75">
        <f>+T27/'24 DS-016894'!T$17*100</f>
        <v>2.7611426696789725E-05</v>
      </c>
    </row>
    <row r="28" spans="2:40" ht="12">
      <c r="B28" s="74" t="s">
        <v>18</v>
      </c>
      <c r="C28" s="75">
        <v>22965942</v>
      </c>
      <c r="D28" s="75">
        <v>24551873</v>
      </c>
      <c r="E28" s="75">
        <v>4740904</v>
      </c>
      <c r="F28" s="75">
        <v>7618384</v>
      </c>
      <c r="G28" s="75">
        <v>9673277</v>
      </c>
      <c r="H28" s="75">
        <v>15624531</v>
      </c>
      <c r="I28" s="75">
        <v>1426038</v>
      </c>
      <c r="J28" s="75">
        <v>62133159</v>
      </c>
      <c r="K28" s="75">
        <v>33035740</v>
      </c>
      <c r="L28" s="75">
        <v>5652292</v>
      </c>
      <c r="M28" s="75">
        <v>32052754</v>
      </c>
      <c r="N28" s="75">
        <v>22808922</v>
      </c>
      <c r="O28" s="75">
        <v>14611189</v>
      </c>
      <c r="P28" s="75">
        <v>8774520</v>
      </c>
      <c r="Q28" s="75">
        <v>30237511</v>
      </c>
      <c r="R28" s="75">
        <v>51436206</v>
      </c>
      <c r="S28" s="75">
        <v>37292635</v>
      </c>
      <c r="T28" s="75">
        <v>149787993422</v>
      </c>
      <c r="V28" s="74" t="s">
        <v>18</v>
      </c>
      <c r="W28" s="75">
        <f>+C28/'24 DS-016894'!C$17*100</f>
        <v>2.052997140290051</v>
      </c>
      <c r="X28" s="75">
        <f>+D28/'24 DS-016894'!D$17*100</f>
        <v>9.229551080801548</v>
      </c>
      <c r="Y28" s="75">
        <f>+E28/'24 DS-016894'!E$17*100</f>
        <v>10.02827434123628</v>
      </c>
      <c r="Z28" s="75">
        <f>+F28/'24 DS-016894'!F$17*100</f>
        <v>52.25988605614218</v>
      </c>
      <c r="AA28" s="75">
        <f>+G28/'24 DS-016894'!G$17*100</f>
        <v>22.73124662407298</v>
      </c>
      <c r="AB28" s="75">
        <f>+H28/'24 DS-016894'!H$17*100</f>
        <v>16.658227666179528</v>
      </c>
      <c r="AC28" s="75">
        <f>+I28/'24 DS-016894'!I$17*100</f>
        <v>0.36478220689538843</v>
      </c>
      <c r="AD28" s="75">
        <f>+J28/'24 DS-016894'!J$17*100</f>
        <v>6.9920903425320455</v>
      </c>
      <c r="AE28" s="75">
        <f>+K28/'24 DS-016894'!K$17*100</f>
        <v>0.7485565487756104</v>
      </c>
      <c r="AF28" s="75">
        <f>+L28/'24 DS-016894'!L$17*100</f>
        <v>0.17142227401742105</v>
      </c>
      <c r="AG28" s="75">
        <f>+M28/'24 DS-016894'!M$17*100</f>
        <v>0.9710667844780609</v>
      </c>
      <c r="AH28" s="75">
        <f>+N28/'24 DS-016894'!N$17*100</f>
        <v>1.2429016864891427</v>
      </c>
      <c r="AI28" s="75">
        <f>+O28/'24 DS-016894'!O$17*100</f>
        <v>0.97839059635809</v>
      </c>
      <c r="AJ28" s="75">
        <f>+P28/'24 DS-016894'!P$17*100</f>
        <v>1.2598209256756552</v>
      </c>
      <c r="AK28" s="75">
        <f>+Q28/'24 DS-016894'!Q$17*100</f>
        <v>5.630251187204249</v>
      </c>
      <c r="AL28" s="75">
        <f>+R28/'24 DS-016894'!R$17*100</f>
        <v>17.667355879471966</v>
      </c>
      <c r="AM28" s="75">
        <f>+S28/'24 DS-016894'!S$17*100</f>
        <v>1.9420165992026575</v>
      </c>
      <c r="AN28" s="75">
        <f>+T28/'24 DS-016894'!T$17*100</f>
        <v>4.981811677817631</v>
      </c>
    </row>
    <row r="29" spans="2:40" ht="12">
      <c r="B29" s="74" t="s">
        <v>105</v>
      </c>
      <c r="C29" s="76" t="s">
        <v>36</v>
      </c>
      <c r="D29" s="76">
        <v>4820764</v>
      </c>
      <c r="E29" s="76">
        <v>349</v>
      </c>
      <c r="F29" s="76">
        <v>343</v>
      </c>
      <c r="G29" s="76">
        <v>562545</v>
      </c>
      <c r="H29" s="76" t="s">
        <v>36</v>
      </c>
      <c r="I29" s="76">
        <v>34</v>
      </c>
      <c r="J29" s="76">
        <v>1255320</v>
      </c>
      <c r="K29" s="76">
        <v>95425400</v>
      </c>
      <c r="L29" s="76">
        <v>2760</v>
      </c>
      <c r="M29" s="76">
        <v>575</v>
      </c>
      <c r="N29" s="76">
        <v>432517</v>
      </c>
      <c r="O29" s="76">
        <v>5679743</v>
      </c>
      <c r="P29" s="76">
        <v>6</v>
      </c>
      <c r="Q29" s="76">
        <v>1193394</v>
      </c>
      <c r="R29" s="76">
        <v>45963</v>
      </c>
      <c r="S29" s="76">
        <v>190698</v>
      </c>
      <c r="T29" s="76">
        <v>17706287737</v>
      </c>
      <c r="V29" s="74" t="s">
        <v>105</v>
      </c>
      <c r="W29" s="75"/>
      <c r="X29" s="75">
        <f>+D29/'24 DS-016894'!D$17*100</f>
        <v>1.8122237593233392</v>
      </c>
      <c r="Y29" s="75">
        <f>+E29/'24 DS-016894'!E$17*100</f>
        <v>0.0007382279297558992</v>
      </c>
      <c r="Z29" s="75">
        <f>+F29/'24 DS-016894'!F$17*100</f>
        <v>0.002352879681210184</v>
      </c>
      <c r="AA29" s="75">
        <f>+G29/'24 DS-016894'!G$17*100</f>
        <v>1.3219252516121616</v>
      </c>
      <c r="AB29" s="75"/>
      <c r="AC29" s="75">
        <f>+I29/'24 DS-016894'!I$17*100</f>
        <v>8.69724020989848E-06</v>
      </c>
      <c r="AD29" s="75">
        <f>+J29/'24 DS-016894'!J$17*100</f>
        <v>0.1412661289085161</v>
      </c>
      <c r="AE29" s="75">
        <f>+K29/'24 DS-016894'!K$17*100</f>
        <v>2.162243318585633</v>
      </c>
      <c r="AF29" s="75">
        <f>+L29/'24 DS-016894'!L$17*100</f>
        <v>8.370506624358439E-05</v>
      </c>
      <c r="AG29" s="75">
        <f>+M29/'24 DS-016894'!M$17*100</f>
        <v>1.7420138097178325E-05</v>
      </c>
      <c r="AH29" s="75">
        <f>+N29/'24 DS-016894'!N$17*100</f>
        <v>0.023568676710597043</v>
      </c>
      <c r="AI29" s="75">
        <f>+O29/'24 DS-016894'!O$17*100</f>
        <v>0.380325457492247</v>
      </c>
      <c r="AJ29" s="75">
        <f>+P29/'24 DS-016894'!P$17*100</f>
        <v>8.614631403260728E-07</v>
      </c>
      <c r="AK29" s="75">
        <f>+Q29/'24 DS-016894'!Q$17*100</f>
        <v>0.22221101417052572</v>
      </c>
      <c r="AL29" s="75">
        <f>+R29/'24 DS-016894'!R$17*100</f>
        <v>0.015787413991774003</v>
      </c>
      <c r="AM29" s="75">
        <f>+S29/'24 DS-016894'!S$17*100</f>
        <v>0.009930611806721312</v>
      </c>
      <c r="AN29" s="75">
        <f>+T29/'24 DS-016894'!T$17*100</f>
        <v>0.5888949374631921</v>
      </c>
    </row>
    <row r="30" spans="2:40" ht="12">
      <c r="B30" s="74" t="s">
        <v>436</v>
      </c>
      <c r="C30" s="75" t="s">
        <v>36</v>
      </c>
      <c r="D30" s="75" t="s">
        <v>36</v>
      </c>
      <c r="E30" s="75" t="s">
        <v>36</v>
      </c>
      <c r="F30" s="75" t="s">
        <v>36</v>
      </c>
      <c r="G30" s="75" t="s">
        <v>36</v>
      </c>
      <c r="H30" s="75" t="s">
        <v>36</v>
      </c>
      <c r="I30" s="75" t="s">
        <v>36</v>
      </c>
      <c r="J30" s="75" t="s">
        <v>36</v>
      </c>
      <c r="K30" s="75" t="s">
        <v>36</v>
      </c>
      <c r="L30" s="75" t="s">
        <v>36</v>
      </c>
      <c r="M30" s="75" t="s">
        <v>36</v>
      </c>
      <c r="N30" s="75" t="s">
        <v>36</v>
      </c>
      <c r="O30" s="75" t="s">
        <v>36</v>
      </c>
      <c r="P30" s="75" t="s">
        <v>36</v>
      </c>
      <c r="Q30" s="75" t="s">
        <v>36</v>
      </c>
      <c r="R30" s="75" t="s">
        <v>36</v>
      </c>
      <c r="S30" s="75" t="s">
        <v>36</v>
      </c>
      <c r="T30" s="75">
        <v>7879216</v>
      </c>
      <c r="V30" s="74" t="s">
        <v>436</v>
      </c>
      <c r="W30" s="75"/>
      <c r="X30" s="75"/>
      <c r="Y30" s="75"/>
      <c r="Z30" s="75"/>
      <c r="AA30" s="75"/>
      <c r="AB30" s="75"/>
      <c r="AC30" s="75"/>
      <c r="AD30" s="75"/>
      <c r="AE30" s="75"/>
      <c r="AF30" s="75"/>
      <c r="AG30" s="75"/>
      <c r="AH30" s="75"/>
      <c r="AI30" s="75"/>
      <c r="AJ30" s="75"/>
      <c r="AK30" s="75"/>
      <c r="AL30" s="75"/>
      <c r="AM30" s="75"/>
      <c r="AN30" s="75">
        <f>+T30/'24 DS-016894'!T$17*100</f>
        <v>0.00026205551849713414</v>
      </c>
    </row>
    <row r="31" spans="2:40" ht="12">
      <c r="B31" s="74" t="s">
        <v>106</v>
      </c>
      <c r="C31" s="76">
        <v>539761</v>
      </c>
      <c r="D31" s="76" t="s">
        <v>36</v>
      </c>
      <c r="E31" s="76" t="s">
        <v>36</v>
      </c>
      <c r="F31" s="76" t="s">
        <v>36</v>
      </c>
      <c r="G31" s="76" t="s">
        <v>36</v>
      </c>
      <c r="H31" s="76" t="s">
        <v>36</v>
      </c>
      <c r="I31" s="76" t="s">
        <v>36</v>
      </c>
      <c r="J31" s="76">
        <v>2075</v>
      </c>
      <c r="K31" s="76">
        <v>58106918</v>
      </c>
      <c r="L31" s="76" t="s">
        <v>36</v>
      </c>
      <c r="M31" s="76">
        <v>6179</v>
      </c>
      <c r="N31" s="76" t="s">
        <v>36</v>
      </c>
      <c r="O31" s="76">
        <v>188</v>
      </c>
      <c r="P31" s="76">
        <v>133628</v>
      </c>
      <c r="Q31" s="76" t="s">
        <v>36</v>
      </c>
      <c r="R31" s="76" t="s">
        <v>36</v>
      </c>
      <c r="S31" s="76">
        <v>11230</v>
      </c>
      <c r="T31" s="76">
        <v>31053046598</v>
      </c>
      <c r="V31" s="74" t="s">
        <v>106</v>
      </c>
      <c r="W31" s="75">
        <f>+C31/'24 DS-016894'!C$17*100</f>
        <v>0.04825091822665485</v>
      </c>
      <c r="X31" s="75"/>
      <c r="Y31" s="75"/>
      <c r="Z31" s="75"/>
      <c r="AA31" s="75"/>
      <c r="AB31" s="75"/>
      <c r="AC31" s="75"/>
      <c r="AD31" s="75">
        <f>+J31/'24 DS-016894'!J$17*100</f>
        <v>0.0002335079640929571</v>
      </c>
      <c r="AE31" s="75">
        <f>+K31/'24 DS-016894'!K$17*100</f>
        <v>1.3166441556346973</v>
      </c>
      <c r="AF31" s="75"/>
      <c r="AG31" s="75">
        <f>+M31/'24 DS-016894'!M$17*100</f>
        <v>0.00018719831878689545</v>
      </c>
      <c r="AH31" s="75"/>
      <c r="AI31" s="75">
        <f>+O31/'24 DS-016894'!O$17*100</f>
        <v>1.258880657250556E-05</v>
      </c>
      <c r="AJ31" s="75">
        <f>+P31/'24 DS-016894'!P$17*100</f>
        <v>0.019185932752582072</v>
      </c>
      <c r="AK31" s="75"/>
      <c r="AL31" s="75"/>
      <c r="AM31" s="75">
        <f>+S31/'24 DS-016894'!S$17*100</f>
        <v>0.0005848030424518366</v>
      </c>
      <c r="AN31" s="75">
        <f>+T31/'24 DS-016894'!T$17*100</f>
        <v>1.0327959313660848</v>
      </c>
    </row>
    <row r="32" spans="2:40" ht="12">
      <c r="B32" s="74" t="s">
        <v>34</v>
      </c>
      <c r="C32" s="75">
        <v>176008</v>
      </c>
      <c r="D32" s="75">
        <v>108455</v>
      </c>
      <c r="E32" s="75">
        <v>240269</v>
      </c>
      <c r="F32" s="75">
        <v>710819</v>
      </c>
      <c r="G32" s="75" t="s">
        <v>36</v>
      </c>
      <c r="H32" s="75">
        <v>5045496</v>
      </c>
      <c r="I32" s="75" t="s">
        <v>36</v>
      </c>
      <c r="J32" s="75">
        <v>3630798</v>
      </c>
      <c r="K32" s="75">
        <v>618988</v>
      </c>
      <c r="L32" s="75" t="s">
        <v>36</v>
      </c>
      <c r="M32" s="75">
        <v>392</v>
      </c>
      <c r="N32" s="75">
        <v>3567</v>
      </c>
      <c r="O32" s="75">
        <v>966778</v>
      </c>
      <c r="P32" s="75">
        <v>256113</v>
      </c>
      <c r="Q32" s="75">
        <v>689056</v>
      </c>
      <c r="R32" s="75">
        <v>6514755</v>
      </c>
      <c r="S32" s="75">
        <v>179036</v>
      </c>
      <c r="T32" s="75">
        <v>6933057272</v>
      </c>
      <c r="V32" s="74" t="s">
        <v>34</v>
      </c>
      <c r="W32" s="75">
        <f>+C32/'24 DS-016894'!C$17*100</f>
        <v>0.01573390373746356</v>
      </c>
      <c r="X32" s="75">
        <f>+D32/'24 DS-016894'!D$17*100</f>
        <v>0.04077045211452226</v>
      </c>
      <c r="Y32" s="75">
        <f>+E32/'24 DS-016894'!E$17*100</f>
        <v>0.5082329124771351</v>
      </c>
      <c r="Z32" s="75">
        <f>+F32/'24 DS-016894'!F$17*100</f>
        <v>4.876010443493125</v>
      </c>
      <c r="AA32" s="75"/>
      <c r="AB32" s="75">
        <f>+H32/'24 DS-016894'!H$17*100</f>
        <v>5.3792988126682415</v>
      </c>
      <c r="AC32" s="75"/>
      <c r="AD32" s="75">
        <f>+J32/'24 DS-016894'!J$17*100</f>
        <v>0.40858807181338813</v>
      </c>
      <c r="AE32" s="75">
        <f>+K32/'24 DS-016894'!K$17*100</f>
        <v>0.014025643772881053</v>
      </c>
      <c r="AF32" s="75"/>
      <c r="AG32" s="75">
        <f>+M32/'24 DS-016894'!M$17*100</f>
        <v>1.187598979842418E-05</v>
      </c>
      <c r="AH32" s="75">
        <f>+N32/'24 DS-016894'!N$17*100</f>
        <v>0.00019437263697542448</v>
      </c>
      <c r="AI32" s="75">
        <f>+O32/'24 DS-016894'!O$17*100</f>
        <v>0.06473713425826477</v>
      </c>
      <c r="AJ32" s="75">
        <f>+P32/'24 DS-016894'!P$17*100</f>
        <v>0.03677198487638857</v>
      </c>
      <c r="AK32" s="75">
        <f>+Q32/'24 DS-016894'!Q$17*100</f>
        <v>0.1283028342527998</v>
      </c>
      <c r="AL32" s="75">
        <f>+R32/'24 DS-016894'!R$17*100</f>
        <v>2.237694106998665</v>
      </c>
      <c r="AM32" s="75">
        <f>+S32/'24 DS-016894'!S$17*100</f>
        <v>0.00932331233378513</v>
      </c>
      <c r="AN32" s="75">
        <f>+T32/'24 DS-016894'!T$17*100</f>
        <v>0.23058714448040088</v>
      </c>
    </row>
    <row r="33" spans="2:40" ht="12">
      <c r="B33" s="74" t="s">
        <v>437</v>
      </c>
      <c r="C33" s="76" t="s">
        <v>36</v>
      </c>
      <c r="D33" s="76" t="s">
        <v>36</v>
      </c>
      <c r="E33" s="76" t="s">
        <v>36</v>
      </c>
      <c r="F33" s="76" t="s">
        <v>36</v>
      </c>
      <c r="G33" s="76" t="s">
        <v>36</v>
      </c>
      <c r="H33" s="76" t="s">
        <v>36</v>
      </c>
      <c r="I33" s="76" t="s">
        <v>36</v>
      </c>
      <c r="J33" s="76" t="s">
        <v>36</v>
      </c>
      <c r="K33" s="76" t="s">
        <v>36</v>
      </c>
      <c r="L33" s="76" t="s">
        <v>36</v>
      </c>
      <c r="M33" s="76" t="s">
        <v>36</v>
      </c>
      <c r="N33" s="76" t="s">
        <v>36</v>
      </c>
      <c r="O33" s="76" t="s">
        <v>36</v>
      </c>
      <c r="P33" s="76" t="s">
        <v>36</v>
      </c>
      <c r="Q33" s="76" t="s">
        <v>36</v>
      </c>
      <c r="R33" s="76" t="s">
        <v>36</v>
      </c>
      <c r="S33" s="76" t="s">
        <v>36</v>
      </c>
      <c r="T33" s="76">
        <v>41689034</v>
      </c>
      <c r="V33" s="74" t="s">
        <v>437</v>
      </c>
      <c r="W33" s="75"/>
      <c r="X33" s="75"/>
      <c r="Y33" s="75"/>
      <c r="Z33" s="75"/>
      <c r="AA33" s="75"/>
      <c r="AB33" s="75"/>
      <c r="AC33" s="75"/>
      <c r="AD33" s="75"/>
      <c r="AE33" s="75"/>
      <c r="AF33" s="75"/>
      <c r="AG33" s="75"/>
      <c r="AH33" s="75"/>
      <c r="AI33" s="75"/>
      <c r="AJ33" s="75"/>
      <c r="AK33" s="75"/>
      <c r="AL33" s="75"/>
      <c r="AM33" s="75"/>
      <c r="AN33" s="75">
        <f>+T33/'24 DS-016894'!T$17*100</f>
        <v>0.0013865391455843644</v>
      </c>
    </row>
    <row r="34" spans="2:40" ht="12">
      <c r="B34" s="74" t="s">
        <v>438</v>
      </c>
      <c r="C34" s="75" t="s">
        <v>36</v>
      </c>
      <c r="D34" s="75">
        <v>14091</v>
      </c>
      <c r="E34" s="75">
        <v>133</v>
      </c>
      <c r="F34" s="75" t="s">
        <v>36</v>
      </c>
      <c r="G34" s="75">
        <v>1994</v>
      </c>
      <c r="H34" s="75">
        <v>4326</v>
      </c>
      <c r="I34" s="75">
        <v>136140</v>
      </c>
      <c r="J34" s="75">
        <v>2156476</v>
      </c>
      <c r="K34" s="75">
        <v>5267</v>
      </c>
      <c r="L34" s="75">
        <v>75979</v>
      </c>
      <c r="M34" s="75">
        <v>909447</v>
      </c>
      <c r="N34" s="75">
        <v>163216</v>
      </c>
      <c r="O34" s="75">
        <v>1535</v>
      </c>
      <c r="P34" s="75">
        <v>126558</v>
      </c>
      <c r="Q34" s="75">
        <v>1155</v>
      </c>
      <c r="R34" s="75">
        <v>6188</v>
      </c>
      <c r="S34" s="75">
        <v>625472</v>
      </c>
      <c r="T34" s="75">
        <v>23982417639</v>
      </c>
      <c r="V34" s="74" t="s">
        <v>438</v>
      </c>
      <c r="W34" s="75"/>
      <c r="X34" s="75">
        <f>+D34/'24 DS-016894'!D$17*100</f>
        <v>0.005297095023242202</v>
      </c>
      <c r="Y34" s="75">
        <f>+E34/'24 DS-016894'!E$17*100</f>
        <v>0.0002813304144915031</v>
      </c>
      <c r="Z34" s="75"/>
      <c r="AA34" s="75">
        <f>+G34/'24 DS-016894'!G$17*100</f>
        <v>0.00468570328011919</v>
      </c>
      <c r="AB34" s="75">
        <f>+H34/'24 DS-016894'!H$17*100</f>
        <v>0.004612201984423893</v>
      </c>
      <c r="AC34" s="75">
        <f>+I34/'24 DS-016894'!I$17*100</f>
        <v>0.03482477300516409</v>
      </c>
      <c r="AD34" s="75">
        <f>+J34/'24 DS-016894'!J$17*100</f>
        <v>0.24267678090377048</v>
      </c>
      <c r="AE34" s="75">
        <f>+K34/'24 DS-016894'!K$17*100</f>
        <v>0.00011934490773934956</v>
      </c>
      <c r="AF34" s="75">
        <f>+L34/'24 DS-016894'!L$17*100</f>
        <v>0.0023042852275801805</v>
      </c>
      <c r="AG34" s="75">
        <f>+M34/'24 DS-016894'!M$17*100</f>
        <v>0.0275525084035905</v>
      </c>
      <c r="AH34" s="75">
        <f>+N34/'24 DS-016894'!N$17*100</f>
        <v>0.008893951308264893</v>
      </c>
      <c r="AI34" s="75">
        <f>+O34/'24 DS-016894'!O$17*100</f>
        <v>0.00010278626642976614</v>
      </c>
      <c r="AJ34" s="75">
        <f>+P34/'24 DS-016894'!P$17*100</f>
        <v>0.01817084201889785</v>
      </c>
      <c r="AK34" s="75">
        <f>+Q34/'24 DS-016894'!Q$17*100</f>
        <v>0.0002150620175457202</v>
      </c>
      <c r="AL34" s="75">
        <f>+R34/'24 DS-016894'!R$17*100</f>
        <v>0.0021254599956725523</v>
      </c>
      <c r="AM34" s="75">
        <f>+S34/'24 DS-016894'!S$17*100</f>
        <v>0.032571498536815235</v>
      </c>
      <c r="AN34" s="75">
        <f>+T34/'24 DS-016894'!T$17*100</f>
        <v>0.797633278387464</v>
      </c>
    </row>
    <row r="35" spans="2:40" ht="12">
      <c r="B35" s="74" t="s">
        <v>356</v>
      </c>
      <c r="C35" s="76">
        <v>272016439</v>
      </c>
      <c r="D35" s="76">
        <v>68013966</v>
      </c>
      <c r="E35" s="76">
        <v>43390317</v>
      </c>
      <c r="F35" s="76">
        <v>67830169</v>
      </c>
      <c r="G35" s="76">
        <v>57359106</v>
      </c>
      <c r="H35" s="76">
        <v>53295586</v>
      </c>
      <c r="I35" s="76">
        <v>28637203</v>
      </c>
      <c r="J35" s="76">
        <v>251097614</v>
      </c>
      <c r="K35" s="76">
        <v>140739212</v>
      </c>
      <c r="L35" s="76">
        <v>634902656</v>
      </c>
      <c r="M35" s="76">
        <v>113549021</v>
      </c>
      <c r="N35" s="76">
        <v>48529061</v>
      </c>
      <c r="O35" s="76">
        <v>22222554</v>
      </c>
      <c r="P35" s="76">
        <v>11036763</v>
      </c>
      <c r="Q35" s="76">
        <v>239113252</v>
      </c>
      <c r="R35" s="76">
        <v>27488750</v>
      </c>
      <c r="S35" s="76">
        <v>754707076</v>
      </c>
      <c r="T35" s="76">
        <v>365497184997</v>
      </c>
      <c r="V35" s="74" t="s">
        <v>356</v>
      </c>
      <c r="W35" s="75">
        <f>+C35/'24 DS-016894'!C$17*100</f>
        <v>24.31639735826569</v>
      </c>
      <c r="X35" s="75">
        <f>+D35/'24 DS-016894'!D$17*100</f>
        <v>25.56784052299797</v>
      </c>
      <c r="Y35" s="75">
        <f>+E35/'24 DS-016894'!E$17*100</f>
        <v>91.78207418441889</v>
      </c>
      <c r="Z35" s="75">
        <f>+F35/'24 DS-016894'!F$17*100</f>
        <v>465.2951207380552</v>
      </c>
      <c r="AA35" s="75">
        <f>+G35/'24 DS-016894'!G$17*100</f>
        <v>134.7882402853081</v>
      </c>
      <c r="AB35" s="75">
        <f>+H35/'24 DS-016894'!H$17*100</f>
        <v>56.82154588771018</v>
      </c>
      <c r="AC35" s="75">
        <f>+I35/'24 DS-016894'!I$17*100</f>
        <v>7.325430395018392</v>
      </c>
      <c r="AD35" s="75">
        <f>+J35/'24 DS-016894'!J$17*100</f>
        <v>28.257008498187563</v>
      </c>
      <c r="AE35" s="75">
        <f>+K35/'24 DS-016894'!K$17*100</f>
        <v>3.189008595300695</v>
      </c>
      <c r="AF35" s="75">
        <f>+L35/'24 DS-016894'!L$17*100</f>
        <v>19.255278579241907</v>
      </c>
      <c r="AG35" s="75">
        <f>+M35/'24 DS-016894'!M$17*100</f>
        <v>3.4400689158598294</v>
      </c>
      <c r="AH35" s="75">
        <f>+N35/'24 DS-016894'!N$17*100</f>
        <v>2.644441142840266</v>
      </c>
      <c r="AI35" s="75">
        <f>+O35/'24 DS-016894'!O$17*100</f>
        <v>1.4880608183673387</v>
      </c>
      <c r="AJ35" s="75">
        <f>+P35/'24 DS-016894'!P$17*100</f>
        <v>1.5846274188357676</v>
      </c>
      <c r="AK35" s="75">
        <f>+Q35/'24 DS-016894'!Q$17*100</f>
        <v>44.523098179253864</v>
      </c>
      <c r="AL35" s="75">
        <f>+R35/'24 DS-016894'!R$17*100</f>
        <v>9.441861418235922</v>
      </c>
      <c r="AM35" s="75">
        <f>+S35/'24 DS-016894'!S$17*100</f>
        <v>39.30142423906762</v>
      </c>
      <c r="AN35" s="75">
        <f>+T35/'24 DS-016894'!T$17*100</f>
        <v>12.156102120265745</v>
      </c>
    </row>
    <row r="36" spans="2:40" ht="12">
      <c r="B36" s="74" t="s">
        <v>439</v>
      </c>
      <c r="C36" s="75" t="s">
        <v>36</v>
      </c>
      <c r="D36" s="75" t="s">
        <v>36</v>
      </c>
      <c r="E36" s="75" t="s">
        <v>36</v>
      </c>
      <c r="F36" s="75" t="s">
        <v>36</v>
      </c>
      <c r="G36" s="75" t="s">
        <v>36</v>
      </c>
      <c r="H36" s="75" t="s">
        <v>36</v>
      </c>
      <c r="I36" s="75">
        <v>105233</v>
      </c>
      <c r="J36" s="75">
        <v>1138864</v>
      </c>
      <c r="K36" s="75">
        <v>6743</v>
      </c>
      <c r="L36" s="75">
        <v>3</v>
      </c>
      <c r="M36" s="75">
        <v>30291676</v>
      </c>
      <c r="N36" s="75">
        <v>56637</v>
      </c>
      <c r="O36" s="75" t="s">
        <v>36</v>
      </c>
      <c r="P36" s="75" t="s">
        <v>36</v>
      </c>
      <c r="Q36" s="75" t="s">
        <v>36</v>
      </c>
      <c r="R36" s="75" t="s">
        <v>36</v>
      </c>
      <c r="S36" s="75">
        <v>172994</v>
      </c>
      <c r="T36" s="75">
        <v>171411134</v>
      </c>
      <c r="V36" s="74" t="s">
        <v>439</v>
      </c>
      <c r="W36" s="75"/>
      <c r="X36" s="75"/>
      <c r="Y36" s="75"/>
      <c r="Z36" s="75"/>
      <c r="AA36" s="75"/>
      <c r="AB36" s="75"/>
      <c r="AC36" s="75">
        <f>+I36/'24 DS-016894'!I$17*100</f>
        <v>0.026918725853183726</v>
      </c>
      <c r="AD36" s="75">
        <f>+J36/'24 DS-016894'!J$17*100</f>
        <v>0.12816087422590916</v>
      </c>
      <c r="AE36" s="75">
        <f>+K36/'24 DS-016894'!K$17*100</f>
        <v>0.00015278957905571182</v>
      </c>
      <c r="AF36" s="75">
        <f>+L36/'24 DS-016894'!L$17*100</f>
        <v>9.098376765606998E-08</v>
      </c>
      <c r="AG36" s="75">
        <f>+M36/'24 DS-016894'!M$17*100</f>
        <v>0.9177133549825781</v>
      </c>
      <c r="AH36" s="75">
        <f>+N36/'24 DS-016894'!N$17*100</f>
        <v>0.0030862582114878374</v>
      </c>
      <c r="AI36" s="75"/>
      <c r="AJ36" s="75"/>
      <c r="AK36" s="75"/>
      <c r="AL36" s="75"/>
      <c r="AM36" s="75">
        <f>+S36/'24 DS-016894'!S$17*100</f>
        <v>0.009008674757427695</v>
      </c>
      <c r="AN36" s="75">
        <f>+T36/'24 DS-016894'!T$17*100</f>
        <v>0.005700977558750989</v>
      </c>
    </row>
    <row r="37" spans="2:40" ht="12">
      <c r="B37" s="74" t="s">
        <v>1</v>
      </c>
      <c r="C37" s="76">
        <v>6881988</v>
      </c>
      <c r="D37" s="76">
        <v>543808</v>
      </c>
      <c r="E37" s="76">
        <v>927576</v>
      </c>
      <c r="F37" s="76">
        <v>902974</v>
      </c>
      <c r="G37" s="76">
        <v>228718</v>
      </c>
      <c r="H37" s="76">
        <v>13703061</v>
      </c>
      <c r="I37" s="76">
        <v>79347</v>
      </c>
      <c r="J37" s="76">
        <v>51728206</v>
      </c>
      <c r="K37" s="76">
        <v>5566724</v>
      </c>
      <c r="L37" s="76">
        <v>1177818</v>
      </c>
      <c r="M37" s="76">
        <v>3869202</v>
      </c>
      <c r="N37" s="76">
        <v>17034546</v>
      </c>
      <c r="O37" s="76">
        <v>1431160</v>
      </c>
      <c r="P37" s="76">
        <v>5476799</v>
      </c>
      <c r="Q37" s="76">
        <v>975780</v>
      </c>
      <c r="R37" s="76">
        <v>3501397</v>
      </c>
      <c r="S37" s="76">
        <v>4145938</v>
      </c>
      <c r="T37" s="76">
        <v>33672452213</v>
      </c>
      <c r="V37" s="74" t="s">
        <v>1</v>
      </c>
      <c r="W37" s="75">
        <f>+C37/'24 DS-016894'!C$17*100</f>
        <v>0.6152023584972237</v>
      </c>
      <c r="X37" s="75">
        <f>+D37/'24 DS-016894'!D$17*100</f>
        <v>0.20442854661835894</v>
      </c>
      <c r="Y37" s="75">
        <f>+E37/'24 DS-016894'!E$17*100</f>
        <v>1.9620702297170711</v>
      </c>
      <c r="Z37" s="75">
        <f>+F37/'24 DS-016894'!F$17*100</f>
        <v>6.194137543035232</v>
      </c>
      <c r="AA37" s="75">
        <f>+G37/'24 DS-016894'!G$17*100</f>
        <v>0.5374647356180046</v>
      </c>
      <c r="AB37" s="75">
        <f>+H37/'24 DS-016894'!H$17*100</f>
        <v>14.609635953971717</v>
      </c>
      <c r="AC37" s="75">
        <f>+I37/'24 DS-016894'!I$17*100</f>
        <v>0.02029705643925925</v>
      </c>
      <c r="AD37" s="75">
        <f>+J37/'24 DS-016894'!J$17*100</f>
        <v>5.821179792405343</v>
      </c>
      <c r="AE37" s="75">
        <f>+K37/'24 DS-016894'!K$17*100</f>
        <v>0.12613635127974615</v>
      </c>
      <c r="AF37" s="75">
        <f>+L37/'24 DS-016894'!L$17*100</f>
        <v>0.035720773084379015</v>
      </c>
      <c r="AG37" s="75">
        <f>+M37/'24 DS-016894'!M$17*100</f>
        <v>0.11722092724500621</v>
      </c>
      <c r="AH37" s="75">
        <f>+N37/'24 DS-016894'!N$17*100</f>
        <v>0.9282449188951972</v>
      </c>
      <c r="AI37" s="75">
        <f>+O37/'24 DS-016894'!O$17*100</f>
        <v>0.09583295965056944</v>
      </c>
      <c r="AJ37" s="75">
        <f>+P37/'24 DS-016894'!P$17*100</f>
        <v>0.7863434109124492</v>
      </c>
      <c r="AK37" s="75">
        <f>+Q37/'24 DS-016894'!Q$17*100</f>
        <v>0.18169109565434013</v>
      </c>
      <c r="AL37" s="75">
        <f>+R37/'24 DS-016894'!R$17*100</f>
        <v>1.2026630983302986</v>
      </c>
      <c r="AM37" s="75">
        <f>+S37/'24 DS-016894'!S$17*100</f>
        <v>0.21590001391065738</v>
      </c>
      <c r="AN37" s="75">
        <f>+T37/'24 DS-016894'!T$17*100</f>
        <v>1.1199149666347117</v>
      </c>
    </row>
    <row r="38" spans="2:40" ht="12">
      <c r="B38" s="74" t="s">
        <v>107</v>
      </c>
      <c r="C38" s="75" t="s">
        <v>36</v>
      </c>
      <c r="D38" s="75" t="s">
        <v>36</v>
      </c>
      <c r="E38" s="75" t="s">
        <v>36</v>
      </c>
      <c r="F38" s="75" t="s">
        <v>36</v>
      </c>
      <c r="G38" s="75" t="s">
        <v>36</v>
      </c>
      <c r="H38" s="75" t="s">
        <v>36</v>
      </c>
      <c r="I38" s="75" t="s">
        <v>36</v>
      </c>
      <c r="J38" s="75">
        <v>5495</v>
      </c>
      <c r="K38" s="75">
        <v>3308</v>
      </c>
      <c r="L38" s="75" t="s">
        <v>36</v>
      </c>
      <c r="M38" s="75">
        <v>2141</v>
      </c>
      <c r="N38" s="75">
        <v>2</v>
      </c>
      <c r="O38" s="75" t="s">
        <v>36</v>
      </c>
      <c r="P38" s="75" t="s">
        <v>36</v>
      </c>
      <c r="Q38" s="75" t="s">
        <v>36</v>
      </c>
      <c r="R38" s="75" t="s">
        <v>36</v>
      </c>
      <c r="S38" s="75" t="s">
        <v>36</v>
      </c>
      <c r="T38" s="75">
        <v>1835956714</v>
      </c>
      <c r="V38" s="74" t="s">
        <v>107</v>
      </c>
      <c r="W38" s="75"/>
      <c r="X38" s="75"/>
      <c r="Y38" s="75"/>
      <c r="Z38" s="75"/>
      <c r="AA38" s="75"/>
      <c r="AB38" s="75"/>
      <c r="AC38" s="75"/>
      <c r="AD38" s="75">
        <f>+J38/'24 DS-016894'!J$17*100</f>
        <v>0.00061837410250159</v>
      </c>
      <c r="AE38" s="75">
        <f>+K38/'24 DS-016894'!K$17*100</f>
        <v>7.495594357352731E-05</v>
      </c>
      <c r="AF38" s="75"/>
      <c r="AG38" s="75">
        <f>+M38/'24 DS-016894'!M$17*100</f>
        <v>6.486350550618921E-05</v>
      </c>
      <c r="AH38" s="75">
        <f>+N38/'24 DS-016894'!N$17*100</f>
        <v>1.089838166388699E-07</v>
      </c>
      <c r="AI38" s="75"/>
      <c r="AJ38" s="75"/>
      <c r="AK38" s="75"/>
      <c r="AL38" s="75"/>
      <c r="AM38" s="75"/>
      <c r="AN38" s="75">
        <f>+T38/'24 DS-016894'!T$17*100</f>
        <v>0.06106224129730224</v>
      </c>
    </row>
    <row r="39" spans="2:40" ht="12">
      <c r="B39" s="74" t="s">
        <v>440</v>
      </c>
      <c r="C39" s="76" t="s">
        <v>36</v>
      </c>
      <c r="D39" s="76" t="s">
        <v>36</v>
      </c>
      <c r="E39" s="76" t="s">
        <v>36</v>
      </c>
      <c r="F39" s="76" t="s">
        <v>36</v>
      </c>
      <c r="G39" s="76" t="s">
        <v>36</v>
      </c>
      <c r="H39" s="76" t="s">
        <v>36</v>
      </c>
      <c r="I39" s="76">
        <v>1599</v>
      </c>
      <c r="J39" s="76">
        <v>98345</v>
      </c>
      <c r="K39" s="76">
        <v>315</v>
      </c>
      <c r="L39" s="76">
        <v>18742</v>
      </c>
      <c r="M39" s="76">
        <v>30789</v>
      </c>
      <c r="N39" s="76" t="s">
        <v>36</v>
      </c>
      <c r="O39" s="76" t="s">
        <v>36</v>
      </c>
      <c r="P39" s="76" t="s">
        <v>36</v>
      </c>
      <c r="Q39" s="76" t="s">
        <v>36</v>
      </c>
      <c r="R39" s="76" t="s">
        <v>36</v>
      </c>
      <c r="S39" s="76">
        <v>16864</v>
      </c>
      <c r="T39" s="76">
        <v>26059013</v>
      </c>
      <c r="V39" s="74" t="s">
        <v>440</v>
      </c>
      <c r="W39" s="75"/>
      <c r="X39" s="75"/>
      <c r="Y39" s="75"/>
      <c r="Z39" s="75"/>
      <c r="AA39" s="75"/>
      <c r="AB39" s="75"/>
      <c r="AC39" s="75">
        <f>+I39/'24 DS-016894'!I$17*100</f>
        <v>0.0004090260910478726</v>
      </c>
      <c r="AD39" s="75">
        <f>+J39/'24 DS-016894'!J$17*100</f>
        <v>0.011067152158420177</v>
      </c>
      <c r="AE39" s="75">
        <f>+K39/'24 DS-016894'!K$17*100</f>
        <v>7.1375822931260894E-06</v>
      </c>
      <c r="AF39" s="75">
        <f>+L39/'24 DS-016894'!L$17*100</f>
        <v>0.0005684059244700212</v>
      </c>
      <c r="AG39" s="75">
        <f>+M39/'24 DS-016894'!M$17*100</f>
        <v>0.0009327802293461277</v>
      </c>
      <c r="AH39" s="75"/>
      <c r="AI39" s="75"/>
      <c r="AJ39" s="75"/>
      <c r="AK39" s="75"/>
      <c r="AL39" s="75"/>
      <c r="AM39" s="75">
        <f>+S39/'24 DS-016894'!S$17*100</f>
        <v>0.0008781939900185015</v>
      </c>
      <c r="AN39" s="75">
        <f>+T39/'24 DS-016894'!T$17*100</f>
        <v>0.0008666989410162837</v>
      </c>
    </row>
    <row r="40" spans="2:40" ht="12">
      <c r="B40" s="74" t="s">
        <v>441</v>
      </c>
      <c r="C40" s="75" t="s">
        <v>36</v>
      </c>
      <c r="D40" s="75" t="s">
        <v>36</v>
      </c>
      <c r="E40" s="75" t="s">
        <v>36</v>
      </c>
      <c r="F40" s="75" t="s">
        <v>36</v>
      </c>
      <c r="G40" s="75" t="s">
        <v>36</v>
      </c>
      <c r="H40" s="75" t="s">
        <v>36</v>
      </c>
      <c r="I40" s="75">
        <v>1130</v>
      </c>
      <c r="J40" s="75">
        <v>3827</v>
      </c>
      <c r="K40" s="75">
        <v>1250</v>
      </c>
      <c r="L40" s="75" t="s">
        <v>36</v>
      </c>
      <c r="M40" s="75">
        <v>5738258</v>
      </c>
      <c r="N40" s="75" t="s">
        <v>36</v>
      </c>
      <c r="O40" s="75" t="s">
        <v>36</v>
      </c>
      <c r="P40" s="75" t="s">
        <v>36</v>
      </c>
      <c r="Q40" s="75" t="s">
        <v>36</v>
      </c>
      <c r="R40" s="75" t="s">
        <v>36</v>
      </c>
      <c r="S40" s="75" t="s">
        <v>36</v>
      </c>
      <c r="T40" s="75">
        <v>61934381</v>
      </c>
      <c r="V40" s="74" t="s">
        <v>441</v>
      </c>
      <c r="W40" s="75"/>
      <c r="X40" s="75"/>
      <c r="Y40" s="75"/>
      <c r="Z40" s="75"/>
      <c r="AA40" s="75"/>
      <c r="AB40" s="75"/>
      <c r="AC40" s="75">
        <f>+I40/'24 DS-016894'!I$17*100</f>
        <v>0.0002890553363878024</v>
      </c>
      <c r="AD40" s="75">
        <f>+J40/'24 DS-016894'!J$17*100</f>
        <v>0.00043066745955843214</v>
      </c>
      <c r="AE40" s="75">
        <f>+K40/'24 DS-016894'!K$17*100</f>
        <v>2.8323739258436862E-05</v>
      </c>
      <c r="AF40" s="75"/>
      <c r="AG40" s="75">
        <f>+M40/'24 DS-016894'!M$17*100</f>
        <v>0.1738456466038927</v>
      </c>
      <c r="AH40" s="75"/>
      <c r="AI40" s="75"/>
      <c r="AJ40" s="75"/>
      <c r="AK40" s="75"/>
      <c r="AL40" s="75"/>
      <c r="AM40" s="75"/>
      <c r="AN40" s="75">
        <f>+T40/'24 DS-016894'!T$17*100</f>
        <v>0.0020598808721266244</v>
      </c>
    </row>
    <row r="41" spans="2:40" ht="12">
      <c r="B41" s="74" t="s">
        <v>442</v>
      </c>
      <c r="C41" s="76" t="s">
        <v>36</v>
      </c>
      <c r="D41" s="76" t="s">
        <v>36</v>
      </c>
      <c r="E41" s="76" t="s">
        <v>36</v>
      </c>
      <c r="F41" s="76" t="s">
        <v>36</v>
      </c>
      <c r="G41" s="76" t="s">
        <v>36</v>
      </c>
      <c r="H41" s="76" t="s">
        <v>36</v>
      </c>
      <c r="I41" s="76" t="s">
        <v>36</v>
      </c>
      <c r="J41" s="76">
        <v>1181</v>
      </c>
      <c r="K41" s="76" t="s">
        <v>36</v>
      </c>
      <c r="L41" s="76" t="s">
        <v>36</v>
      </c>
      <c r="M41" s="76" t="s">
        <v>36</v>
      </c>
      <c r="N41" s="76" t="s">
        <v>36</v>
      </c>
      <c r="O41" s="76" t="s">
        <v>36</v>
      </c>
      <c r="P41" s="76" t="s">
        <v>36</v>
      </c>
      <c r="Q41" s="76" t="s">
        <v>36</v>
      </c>
      <c r="R41" s="76" t="s">
        <v>36</v>
      </c>
      <c r="S41" s="76" t="s">
        <v>36</v>
      </c>
      <c r="T41" s="76">
        <v>1118329</v>
      </c>
      <c r="V41" s="74" t="s">
        <v>442</v>
      </c>
      <c r="W41" s="75"/>
      <c r="X41" s="75"/>
      <c r="Y41" s="75"/>
      <c r="Z41" s="75"/>
      <c r="AA41" s="75"/>
      <c r="AB41" s="75"/>
      <c r="AC41" s="75"/>
      <c r="AD41" s="75">
        <f>+J41/'24 DS-016894'!J$17*100</f>
        <v>0.00013290260510543726</v>
      </c>
      <c r="AE41" s="75"/>
      <c r="AF41" s="75"/>
      <c r="AG41" s="75"/>
      <c r="AH41" s="75"/>
      <c r="AI41" s="75"/>
      <c r="AJ41" s="75"/>
      <c r="AK41" s="75"/>
      <c r="AL41" s="75"/>
      <c r="AM41" s="75"/>
      <c r="AN41" s="75">
        <f>+T41/'24 DS-016894'!T$17*100</f>
        <v>3.7194599811120995E-05</v>
      </c>
    </row>
    <row r="42" spans="2:40" ht="12">
      <c r="B42" s="74" t="s">
        <v>443</v>
      </c>
      <c r="C42" s="75" t="s">
        <v>36</v>
      </c>
      <c r="D42" s="75" t="s">
        <v>36</v>
      </c>
      <c r="E42" s="75" t="s">
        <v>36</v>
      </c>
      <c r="F42" s="75" t="s">
        <v>36</v>
      </c>
      <c r="G42" s="75" t="s">
        <v>36</v>
      </c>
      <c r="H42" s="75" t="s">
        <v>36</v>
      </c>
      <c r="I42" s="75" t="s">
        <v>36</v>
      </c>
      <c r="J42" s="75" t="s">
        <v>36</v>
      </c>
      <c r="K42" s="75" t="s">
        <v>36</v>
      </c>
      <c r="L42" s="75" t="s">
        <v>36</v>
      </c>
      <c r="M42" s="75" t="s">
        <v>36</v>
      </c>
      <c r="N42" s="75" t="s">
        <v>36</v>
      </c>
      <c r="O42" s="75" t="s">
        <v>36</v>
      </c>
      <c r="P42" s="75" t="s">
        <v>36</v>
      </c>
      <c r="Q42" s="75" t="s">
        <v>36</v>
      </c>
      <c r="R42" s="75" t="s">
        <v>36</v>
      </c>
      <c r="S42" s="75" t="s">
        <v>36</v>
      </c>
      <c r="T42" s="75">
        <v>10590884</v>
      </c>
      <c r="V42" s="74" t="s">
        <v>443</v>
      </c>
      <c r="W42" s="75"/>
      <c r="X42" s="75"/>
      <c r="Y42" s="75"/>
      <c r="Z42" s="75"/>
      <c r="AA42" s="75"/>
      <c r="AB42" s="75"/>
      <c r="AC42" s="75"/>
      <c r="AD42" s="75"/>
      <c r="AE42" s="75"/>
      <c r="AF42" s="75"/>
      <c r="AG42" s="75"/>
      <c r="AH42" s="75"/>
      <c r="AI42" s="75"/>
      <c r="AJ42" s="75"/>
      <c r="AK42" s="75"/>
      <c r="AL42" s="75"/>
      <c r="AM42" s="75"/>
      <c r="AN42" s="75">
        <f>+T42/'24 DS-016894'!T$17*100</f>
        <v>0.0003522431163155068</v>
      </c>
    </row>
    <row r="43" spans="2:40" ht="12">
      <c r="B43" s="74" t="s">
        <v>444</v>
      </c>
      <c r="C43" s="76" t="s">
        <v>36</v>
      </c>
      <c r="D43" s="76" t="s">
        <v>36</v>
      </c>
      <c r="E43" s="76" t="s">
        <v>36</v>
      </c>
      <c r="F43" s="76" t="s">
        <v>36</v>
      </c>
      <c r="G43" s="76" t="s">
        <v>36</v>
      </c>
      <c r="H43" s="76" t="s">
        <v>36</v>
      </c>
      <c r="I43" s="76" t="s">
        <v>36</v>
      </c>
      <c r="J43" s="76" t="s">
        <v>36</v>
      </c>
      <c r="K43" s="76" t="s">
        <v>36</v>
      </c>
      <c r="L43" s="76" t="s">
        <v>36</v>
      </c>
      <c r="M43" s="76" t="s">
        <v>36</v>
      </c>
      <c r="N43" s="76" t="s">
        <v>36</v>
      </c>
      <c r="O43" s="76" t="s">
        <v>36</v>
      </c>
      <c r="P43" s="76" t="s">
        <v>36</v>
      </c>
      <c r="Q43" s="76" t="s">
        <v>36</v>
      </c>
      <c r="R43" s="76" t="s">
        <v>36</v>
      </c>
      <c r="S43" s="76" t="s">
        <v>36</v>
      </c>
      <c r="T43" s="76">
        <v>39884367</v>
      </c>
      <c r="V43" s="74" t="s">
        <v>444</v>
      </c>
      <c r="W43" s="75"/>
      <c r="X43" s="75"/>
      <c r="Y43" s="75"/>
      <c r="Z43" s="75"/>
      <c r="AA43" s="75"/>
      <c r="AB43" s="75"/>
      <c r="AC43" s="75"/>
      <c r="AD43" s="75"/>
      <c r="AE43" s="75"/>
      <c r="AF43" s="75"/>
      <c r="AG43" s="75"/>
      <c r="AH43" s="75"/>
      <c r="AI43" s="75"/>
      <c r="AJ43" s="75"/>
      <c r="AK43" s="75"/>
      <c r="AL43" s="75"/>
      <c r="AM43" s="75"/>
      <c r="AN43" s="75">
        <f>+T43/'24 DS-016894'!T$17*100</f>
        <v>0.0013265175715597827</v>
      </c>
    </row>
    <row r="44" spans="2:40" ht="12">
      <c r="B44" s="74" t="s">
        <v>445</v>
      </c>
      <c r="C44" s="75" t="s">
        <v>36</v>
      </c>
      <c r="D44" s="75" t="s">
        <v>36</v>
      </c>
      <c r="E44" s="75" t="s">
        <v>36</v>
      </c>
      <c r="F44" s="75" t="s">
        <v>36</v>
      </c>
      <c r="G44" s="75" t="s">
        <v>36</v>
      </c>
      <c r="H44" s="75" t="s">
        <v>36</v>
      </c>
      <c r="I44" s="75" t="s">
        <v>36</v>
      </c>
      <c r="J44" s="75">
        <v>35870</v>
      </c>
      <c r="K44" s="75">
        <v>213152</v>
      </c>
      <c r="L44" s="75" t="s">
        <v>36</v>
      </c>
      <c r="M44" s="75">
        <v>1105</v>
      </c>
      <c r="N44" s="75" t="s">
        <v>36</v>
      </c>
      <c r="O44" s="75" t="s">
        <v>36</v>
      </c>
      <c r="P44" s="75" t="s">
        <v>36</v>
      </c>
      <c r="Q44" s="75" t="s">
        <v>36</v>
      </c>
      <c r="R44" s="75" t="s">
        <v>36</v>
      </c>
      <c r="S44" s="75" t="s">
        <v>36</v>
      </c>
      <c r="T44" s="75">
        <v>997595484</v>
      </c>
      <c r="V44" s="74" t="s">
        <v>445</v>
      </c>
      <c r="W44" s="75"/>
      <c r="X44" s="75"/>
      <c r="Y44" s="75"/>
      <c r="Z44" s="75"/>
      <c r="AA44" s="75"/>
      <c r="AB44" s="75"/>
      <c r="AC44" s="75"/>
      <c r="AD44" s="75">
        <f>+J44/'24 DS-016894'!J$17*100</f>
        <v>0.004036593094946685</v>
      </c>
      <c r="AE44" s="75">
        <f>+K44/'24 DS-016894'!K$17*100</f>
        <v>0.004829809336331468</v>
      </c>
      <c r="AF44" s="75"/>
      <c r="AG44" s="75">
        <f>+M44/'24 DS-016894'!M$17*100</f>
        <v>3.347696103892531E-05</v>
      </c>
      <c r="AH44" s="75"/>
      <c r="AI44" s="75"/>
      <c r="AJ44" s="75"/>
      <c r="AK44" s="75"/>
      <c r="AL44" s="75"/>
      <c r="AM44" s="75"/>
      <c r="AN44" s="75">
        <f>+T44/'24 DS-016894'!T$17*100</f>
        <v>0.03317911348159759</v>
      </c>
    </row>
    <row r="45" spans="2:40" ht="12">
      <c r="B45" s="74" t="s">
        <v>446</v>
      </c>
      <c r="C45" s="76" t="s">
        <v>36</v>
      </c>
      <c r="D45" s="76" t="s">
        <v>36</v>
      </c>
      <c r="E45" s="76" t="s">
        <v>36</v>
      </c>
      <c r="F45" s="76" t="s">
        <v>36</v>
      </c>
      <c r="G45" s="76" t="s">
        <v>36</v>
      </c>
      <c r="H45" s="76" t="s">
        <v>36</v>
      </c>
      <c r="I45" s="76" t="s">
        <v>36</v>
      </c>
      <c r="J45" s="76" t="s">
        <v>36</v>
      </c>
      <c r="K45" s="76" t="s">
        <v>36</v>
      </c>
      <c r="L45" s="76" t="s">
        <v>36</v>
      </c>
      <c r="M45" s="76" t="s">
        <v>36</v>
      </c>
      <c r="N45" s="76" t="s">
        <v>36</v>
      </c>
      <c r="O45" s="76" t="s">
        <v>36</v>
      </c>
      <c r="P45" s="76" t="s">
        <v>36</v>
      </c>
      <c r="Q45" s="76" t="s">
        <v>36</v>
      </c>
      <c r="R45" s="76" t="s">
        <v>36</v>
      </c>
      <c r="S45" s="76" t="s">
        <v>36</v>
      </c>
      <c r="T45" s="76">
        <v>9421396</v>
      </c>
      <c r="V45" s="74" t="s">
        <v>446</v>
      </c>
      <c r="W45" s="75"/>
      <c r="X45" s="75"/>
      <c r="Y45" s="75"/>
      <c r="Z45" s="75"/>
      <c r="AA45" s="75"/>
      <c r="AB45" s="75"/>
      <c r="AC45" s="75"/>
      <c r="AD45" s="75"/>
      <c r="AE45" s="75"/>
      <c r="AF45" s="75"/>
      <c r="AG45" s="75"/>
      <c r="AH45" s="75"/>
      <c r="AI45" s="75"/>
      <c r="AJ45" s="75"/>
      <c r="AK45" s="75"/>
      <c r="AL45" s="75"/>
      <c r="AM45" s="75"/>
      <c r="AN45" s="75">
        <f>+T45/'24 DS-016894'!T$17*100</f>
        <v>0.00031334701495006935</v>
      </c>
    </row>
    <row r="46" spans="2:40" ht="12">
      <c r="B46" s="74" t="s">
        <v>110</v>
      </c>
      <c r="C46" s="75">
        <v>5262</v>
      </c>
      <c r="D46" s="75">
        <v>474</v>
      </c>
      <c r="E46" s="75">
        <v>1164</v>
      </c>
      <c r="F46" s="75">
        <v>520</v>
      </c>
      <c r="G46" s="75">
        <v>3142</v>
      </c>
      <c r="H46" s="75">
        <v>1289</v>
      </c>
      <c r="I46" s="75">
        <v>230</v>
      </c>
      <c r="J46" s="75">
        <v>706872</v>
      </c>
      <c r="K46" s="75">
        <v>1887214</v>
      </c>
      <c r="L46" s="75">
        <v>2687288</v>
      </c>
      <c r="M46" s="75">
        <v>211671202</v>
      </c>
      <c r="N46" s="75">
        <v>143158915</v>
      </c>
      <c r="O46" s="75">
        <v>45672694</v>
      </c>
      <c r="P46" s="75">
        <v>242175994</v>
      </c>
      <c r="Q46" s="75">
        <v>5070574</v>
      </c>
      <c r="R46" s="75">
        <v>5077</v>
      </c>
      <c r="S46" s="75">
        <v>4301512</v>
      </c>
      <c r="T46" s="75">
        <v>49899589595</v>
      </c>
      <c r="V46" s="74" t="s">
        <v>110</v>
      </c>
      <c r="W46" s="75">
        <f>+C46/'24 DS-016894'!C$17*100</f>
        <v>0.000470386581669772</v>
      </c>
      <c r="X46" s="75">
        <f>+D46/'24 DS-016894'!D$17*100</f>
        <v>0.00017818629203156654</v>
      </c>
      <c r="Y46" s="75">
        <f>+E46/'24 DS-016894'!E$17*100</f>
        <v>0.0024621699433692453</v>
      </c>
      <c r="Z46" s="75">
        <f>+F46/'24 DS-016894'!F$17*100</f>
        <v>0.0035670479132049442</v>
      </c>
      <c r="AA46" s="75">
        <f>+G46/'24 DS-016894'!G$17*100</f>
        <v>0.007383390023136658</v>
      </c>
      <c r="AB46" s="75">
        <f>+H46/'24 DS-016894'!H$17*100</f>
        <v>0.0013742783998895972</v>
      </c>
      <c r="AC46" s="75">
        <f>+I46/'24 DS-016894'!I$17*100</f>
        <v>5.883427200813677E-05</v>
      </c>
      <c r="AD46" s="75">
        <f>+J46/'24 DS-016894'!J$17*100</f>
        <v>0.07954710438280325</v>
      </c>
      <c r="AE46" s="75">
        <f>+K46/'24 DS-016894'!K$17*100</f>
        <v>0.042762365808697335</v>
      </c>
      <c r="AF46" s="75">
        <f>+L46/'24 DS-016894'!L$17*100</f>
        <v>0.08149986233898165</v>
      </c>
      <c r="AG46" s="145">
        <f>+M46/'24 DS-016894'!M$17*100</f>
        <v>6.4127679478882245</v>
      </c>
      <c r="AH46" s="145">
        <f>+N46/'24 DS-016894'!N$17*100</f>
        <v>7.801002471289781</v>
      </c>
      <c r="AI46" s="75">
        <f>+O46/'24 DS-016894'!O$17*100</f>
        <v>3.058322927719336</v>
      </c>
      <c r="AJ46" s="75">
        <f>+P46/'24 DS-016894'!P$17*100</f>
        <v>34.770948717138026</v>
      </c>
      <c r="AK46" s="75">
        <f>+Q46/'24 DS-016894'!Q$17*100</f>
        <v>0.9441453459349547</v>
      </c>
      <c r="AL46" s="75">
        <f>+R46/'24 DS-016894'!R$17*100</f>
        <v>0.001743852682293075</v>
      </c>
      <c r="AM46" s="75">
        <f>+S46/'24 DS-016894'!S$17*100</f>
        <v>0.22400154093883207</v>
      </c>
      <c r="AN46" s="75">
        <f>+T46/'24 DS-016894'!T$17*100</f>
        <v>1.6596147159960999</v>
      </c>
    </row>
    <row r="47" spans="2:40" ht="12">
      <c r="B47" s="74" t="s">
        <v>447</v>
      </c>
      <c r="C47" s="76" t="s">
        <v>36</v>
      </c>
      <c r="D47" s="76" t="s">
        <v>36</v>
      </c>
      <c r="E47" s="76" t="s">
        <v>36</v>
      </c>
      <c r="F47" s="76" t="s">
        <v>36</v>
      </c>
      <c r="G47" s="76" t="s">
        <v>36</v>
      </c>
      <c r="H47" s="76" t="s">
        <v>36</v>
      </c>
      <c r="I47" s="76" t="s">
        <v>36</v>
      </c>
      <c r="J47" s="76" t="s">
        <v>36</v>
      </c>
      <c r="K47" s="76" t="s">
        <v>36</v>
      </c>
      <c r="L47" s="76" t="s">
        <v>36</v>
      </c>
      <c r="M47" s="76" t="s">
        <v>36</v>
      </c>
      <c r="N47" s="76" t="s">
        <v>36</v>
      </c>
      <c r="O47" s="76" t="s">
        <v>36</v>
      </c>
      <c r="P47" s="76" t="s">
        <v>36</v>
      </c>
      <c r="Q47" s="76" t="s">
        <v>36</v>
      </c>
      <c r="R47" s="76" t="s">
        <v>36</v>
      </c>
      <c r="S47" s="76" t="s">
        <v>36</v>
      </c>
      <c r="T47" s="76">
        <v>168107031</v>
      </c>
      <c r="V47" s="74" t="s">
        <v>447</v>
      </c>
      <c r="W47" s="75"/>
      <c r="X47" s="75"/>
      <c r="Y47" s="75"/>
      <c r="Z47" s="75"/>
      <c r="AA47" s="75"/>
      <c r="AB47" s="75"/>
      <c r="AC47" s="75"/>
      <c r="AD47" s="75"/>
      <c r="AE47" s="75"/>
      <c r="AF47" s="75"/>
      <c r="AG47" s="75"/>
      <c r="AH47" s="75"/>
      <c r="AI47" s="75"/>
      <c r="AJ47" s="75"/>
      <c r="AK47" s="75"/>
      <c r="AL47" s="75"/>
      <c r="AM47" s="75"/>
      <c r="AN47" s="75">
        <f>+T47/'24 DS-016894'!T$17*100</f>
        <v>0.005591086114623434</v>
      </c>
    </row>
    <row r="48" spans="2:40" ht="12">
      <c r="B48" s="74" t="s">
        <v>448</v>
      </c>
      <c r="C48" s="75" t="s">
        <v>36</v>
      </c>
      <c r="D48" s="75" t="s">
        <v>36</v>
      </c>
      <c r="E48" s="75" t="s">
        <v>36</v>
      </c>
      <c r="F48" s="75" t="s">
        <v>36</v>
      </c>
      <c r="G48" s="75" t="s">
        <v>36</v>
      </c>
      <c r="H48" s="75" t="s">
        <v>36</v>
      </c>
      <c r="I48" s="75" t="s">
        <v>36</v>
      </c>
      <c r="J48" s="75" t="s">
        <v>36</v>
      </c>
      <c r="K48" s="75" t="s">
        <v>36</v>
      </c>
      <c r="L48" s="75" t="s">
        <v>36</v>
      </c>
      <c r="M48" s="75" t="s">
        <v>36</v>
      </c>
      <c r="N48" s="75" t="s">
        <v>36</v>
      </c>
      <c r="O48" s="75" t="s">
        <v>36</v>
      </c>
      <c r="P48" s="75" t="s">
        <v>36</v>
      </c>
      <c r="Q48" s="75" t="s">
        <v>36</v>
      </c>
      <c r="R48" s="75" t="s">
        <v>36</v>
      </c>
      <c r="S48" s="75" t="s">
        <v>36</v>
      </c>
      <c r="T48" s="75">
        <v>23089343</v>
      </c>
      <c r="V48" s="74" t="s">
        <v>448</v>
      </c>
      <c r="W48" s="75"/>
      <c r="X48" s="75"/>
      <c r="Y48" s="75"/>
      <c r="Z48" s="75"/>
      <c r="AA48" s="75"/>
      <c r="AB48" s="75"/>
      <c r="AC48" s="75"/>
      <c r="AD48" s="75"/>
      <c r="AE48" s="75"/>
      <c r="AF48" s="75"/>
      <c r="AG48" s="75"/>
      <c r="AH48" s="75"/>
      <c r="AI48" s="75"/>
      <c r="AJ48" s="75"/>
      <c r="AK48" s="75"/>
      <c r="AL48" s="75"/>
      <c r="AM48" s="75"/>
      <c r="AN48" s="75">
        <f>+T48/'24 DS-016894'!T$17*100</f>
        <v>0.000767930432624664</v>
      </c>
    </row>
    <row r="49" spans="2:40" ht="12">
      <c r="B49" s="74" t="s">
        <v>449</v>
      </c>
      <c r="C49" s="76" t="s">
        <v>36</v>
      </c>
      <c r="D49" s="76" t="s">
        <v>36</v>
      </c>
      <c r="E49" s="76" t="s">
        <v>36</v>
      </c>
      <c r="F49" s="76" t="s">
        <v>36</v>
      </c>
      <c r="G49" s="76" t="s">
        <v>36</v>
      </c>
      <c r="H49" s="76" t="s">
        <v>36</v>
      </c>
      <c r="I49" s="76" t="s">
        <v>36</v>
      </c>
      <c r="J49" s="76" t="s">
        <v>36</v>
      </c>
      <c r="K49" s="76" t="s">
        <v>36</v>
      </c>
      <c r="L49" s="76" t="s">
        <v>36</v>
      </c>
      <c r="M49" s="76" t="s">
        <v>36</v>
      </c>
      <c r="N49" s="76" t="s">
        <v>36</v>
      </c>
      <c r="O49" s="76" t="s">
        <v>36</v>
      </c>
      <c r="P49" s="76" t="s">
        <v>36</v>
      </c>
      <c r="Q49" s="76" t="s">
        <v>36</v>
      </c>
      <c r="R49" s="76" t="s">
        <v>36</v>
      </c>
      <c r="S49" s="76" t="s">
        <v>36</v>
      </c>
      <c r="T49" s="76">
        <v>49545</v>
      </c>
      <c r="V49" s="74" t="s">
        <v>449</v>
      </c>
      <c r="W49" s="75"/>
      <c r="X49" s="75"/>
      <c r="Y49" s="75"/>
      <c r="Z49" s="75"/>
      <c r="AA49" s="75"/>
      <c r="AB49" s="75"/>
      <c r="AC49" s="75"/>
      <c r="AD49" s="75"/>
      <c r="AE49" s="75"/>
      <c r="AF49" s="75"/>
      <c r="AG49" s="75"/>
      <c r="AH49" s="75"/>
      <c r="AI49" s="75"/>
      <c r="AJ49" s="75"/>
      <c r="AK49" s="75"/>
      <c r="AL49" s="75"/>
      <c r="AM49" s="75"/>
      <c r="AN49" s="75">
        <f>+T49/'24 DS-016894'!T$17*100</f>
        <v>1.6478213903439771E-06</v>
      </c>
    </row>
    <row r="50" spans="2:40" ht="12">
      <c r="B50" s="74" t="s">
        <v>450</v>
      </c>
      <c r="C50" s="75" t="s">
        <v>36</v>
      </c>
      <c r="D50" s="75" t="s">
        <v>36</v>
      </c>
      <c r="E50" s="75" t="s">
        <v>36</v>
      </c>
      <c r="F50" s="75" t="s">
        <v>36</v>
      </c>
      <c r="G50" s="75" t="s">
        <v>36</v>
      </c>
      <c r="H50" s="75" t="s">
        <v>36</v>
      </c>
      <c r="I50" s="75" t="s">
        <v>36</v>
      </c>
      <c r="J50" s="75" t="s">
        <v>36</v>
      </c>
      <c r="K50" s="75" t="s">
        <v>36</v>
      </c>
      <c r="L50" s="75" t="s">
        <v>36</v>
      </c>
      <c r="M50" s="75" t="s">
        <v>36</v>
      </c>
      <c r="N50" s="75" t="s">
        <v>36</v>
      </c>
      <c r="O50" s="75" t="s">
        <v>36</v>
      </c>
      <c r="P50" s="75" t="s">
        <v>36</v>
      </c>
      <c r="Q50" s="75" t="s">
        <v>36</v>
      </c>
      <c r="R50" s="75" t="s">
        <v>36</v>
      </c>
      <c r="S50" s="75" t="s">
        <v>36</v>
      </c>
      <c r="T50" s="75">
        <v>1418030354</v>
      </c>
      <c r="V50" s="74" t="s">
        <v>450</v>
      </c>
      <c r="W50" s="75"/>
      <c r="X50" s="75"/>
      <c r="Y50" s="75"/>
      <c r="Z50" s="75"/>
      <c r="AA50" s="75"/>
      <c r="AB50" s="75"/>
      <c r="AC50" s="75"/>
      <c r="AD50" s="75"/>
      <c r="AE50" s="75"/>
      <c r="AF50" s="75"/>
      <c r="AG50" s="75"/>
      <c r="AH50" s="75"/>
      <c r="AI50" s="75"/>
      <c r="AJ50" s="75"/>
      <c r="AK50" s="75"/>
      <c r="AL50" s="75"/>
      <c r="AM50" s="75"/>
      <c r="AN50" s="75">
        <f>+T50/'24 DS-016894'!T$17*100</f>
        <v>0.047162392763714645</v>
      </c>
    </row>
    <row r="51" spans="2:40" ht="12">
      <c r="B51" s="74" t="s">
        <v>108</v>
      </c>
      <c r="C51" s="76">
        <v>303102</v>
      </c>
      <c r="D51" s="76">
        <v>55584</v>
      </c>
      <c r="E51" s="76">
        <v>14634</v>
      </c>
      <c r="F51" s="76">
        <v>1047</v>
      </c>
      <c r="G51" s="76" t="s">
        <v>36</v>
      </c>
      <c r="H51" s="76">
        <v>3905094</v>
      </c>
      <c r="I51" s="76" t="s">
        <v>36</v>
      </c>
      <c r="J51" s="76">
        <v>14623147</v>
      </c>
      <c r="K51" s="76">
        <v>18</v>
      </c>
      <c r="L51" s="76" t="s">
        <v>36</v>
      </c>
      <c r="M51" s="76">
        <v>3043</v>
      </c>
      <c r="N51" s="76">
        <v>10709</v>
      </c>
      <c r="O51" s="76" t="s">
        <v>36</v>
      </c>
      <c r="P51" s="76" t="s">
        <v>36</v>
      </c>
      <c r="Q51" s="76" t="s">
        <v>36</v>
      </c>
      <c r="R51" s="76">
        <v>23885</v>
      </c>
      <c r="S51" s="76">
        <v>97029</v>
      </c>
      <c r="T51" s="76">
        <v>3188014400</v>
      </c>
      <c r="V51" s="74" t="s">
        <v>108</v>
      </c>
      <c r="W51" s="75">
        <f>+C51/'24 DS-016894'!C$17*100</f>
        <v>0.0270952325498425</v>
      </c>
      <c r="X51" s="75">
        <f>+D51/'24 DS-016894'!D$17*100</f>
        <v>0.020895162144056106</v>
      </c>
      <c r="Y51" s="75">
        <f>+E51/'24 DS-016894'!E$17*100</f>
        <v>0.03095480665916283</v>
      </c>
      <c r="Z51" s="75">
        <f>+F51/'24 DS-016894'!F$17*100</f>
        <v>0.007182113779087646</v>
      </c>
      <c r="AA51" s="75"/>
      <c r="AB51" s="75">
        <f>+H51/'24 DS-016894'!H$17*100</f>
        <v>4.163449444327747</v>
      </c>
      <c r="AC51" s="75"/>
      <c r="AD51" s="75">
        <f>+J51/'24 DS-016894'!J$17*100</f>
        <v>1.6456006190853172</v>
      </c>
      <c r="AE51" s="75">
        <f>+K51/'24 DS-016894'!K$17*100</f>
        <v>4.0786184532149085E-07</v>
      </c>
      <c r="AF51" s="75"/>
      <c r="AG51" s="75">
        <f>+M51/'24 DS-016894'!M$17*100</f>
        <v>9.219040039950199E-05</v>
      </c>
      <c r="AH51" s="75">
        <f>+N51/'24 DS-016894'!N$17*100</f>
        <v>0.0005835538461928288</v>
      </c>
      <c r="AI51" s="75"/>
      <c r="AJ51" s="75"/>
      <c r="AK51" s="75"/>
      <c r="AL51" s="75">
        <f>+R51/'24 DS-016894'!R$17*100</f>
        <v>0.008204042016263562</v>
      </c>
      <c r="AM51" s="75">
        <f>+S51/'24 DS-016894'!S$17*100</f>
        <v>0.005052792021910886</v>
      </c>
      <c r="AN51" s="75">
        <f>+T51/'24 DS-016894'!T$17*100</f>
        <v>0.10603044345634514</v>
      </c>
    </row>
    <row r="52" spans="2:40" ht="12">
      <c r="B52" s="74" t="s">
        <v>109</v>
      </c>
      <c r="C52" s="75" t="s">
        <v>36</v>
      </c>
      <c r="D52" s="75" t="s">
        <v>36</v>
      </c>
      <c r="E52" s="75">
        <v>0</v>
      </c>
      <c r="F52" s="75">
        <v>0</v>
      </c>
      <c r="G52" s="75" t="s">
        <v>36</v>
      </c>
      <c r="H52" s="75">
        <v>0</v>
      </c>
      <c r="I52" s="75">
        <v>0</v>
      </c>
      <c r="J52" s="75">
        <v>40</v>
      </c>
      <c r="K52" s="75" t="s">
        <v>36</v>
      </c>
      <c r="L52" s="75">
        <v>16019469</v>
      </c>
      <c r="M52" s="75" t="s">
        <v>36</v>
      </c>
      <c r="N52" s="75">
        <v>80247</v>
      </c>
      <c r="O52" s="75" t="s">
        <v>36</v>
      </c>
      <c r="P52" s="75" t="s">
        <v>36</v>
      </c>
      <c r="Q52" s="75" t="s">
        <v>36</v>
      </c>
      <c r="R52" s="75" t="s">
        <v>36</v>
      </c>
      <c r="S52" s="75" t="s">
        <v>36</v>
      </c>
      <c r="T52" s="75">
        <v>88616087</v>
      </c>
      <c r="V52" s="74" t="s">
        <v>109</v>
      </c>
      <c r="W52" s="75"/>
      <c r="X52" s="75"/>
      <c r="Y52" s="75">
        <f>+E52/'24 DS-016894'!E$17*100</f>
        <v>0</v>
      </c>
      <c r="Z52" s="75">
        <f>+F52/'24 DS-016894'!F$17*100</f>
        <v>0</v>
      </c>
      <c r="AA52" s="75"/>
      <c r="AB52" s="75">
        <f>+H52/'24 DS-016894'!H$17*100</f>
        <v>0</v>
      </c>
      <c r="AC52" s="75">
        <f>+I52/'24 DS-016894'!I$17*100</f>
        <v>0</v>
      </c>
      <c r="AD52" s="75">
        <f>+J52/'24 DS-016894'!J$17*100</f>
        <v>4.501358343960618E-06</v>
      </c>
      <c r="AE52" s="75"/>
      <c r="AF52" s="75">
        <f>+L52/'24 DS-016894'!L$17*100</f>
        <v>0.4858372151565386</v>
      </c>
      <c r="AG52" s="75"/>
      <c r="AH52" s="75">
        <f>+N52/'24 DS-016894'!N$17*100</f>
        <v>0.004372812166909696</v>
      </c>
      <c r="AI52" s="75"/>
      <c r="AJ52" s="75"/>
      <c r="AK52" s="75"/>
      <c r="AL52" s="75"/>
      <c r="AM52" s="75"/>
      <c r="AN52" s="75">
        <f>+T52/'24 DS-016894'!T$17*100</f>
        <v>0.002947290012860689</v>
      </c>
    </row>
    <row r="53" spans="2:40" ht="12">
      <c r="B53" s="74" t="s">
        <v>112</v>
      </c>
      <c r="C53" s="76" t="s">
        <v>36</v>
      </c>
      <c r="D53" s="76">
        <v>1084</v>
      </c>
      <c r="E53" s="76">
        <v>857</v>
      </c>
      <c r="F53" s="76" t="s">
        <v>36</v>
      </c>
      <c r="G53" s="76">
        <v>9</v>
      </c>
      <c r="H53" s="76">
        <v>2615</v>
      </c>
      <c r="I53" s="76">
        <v>37348</v>
      </c>
      <c r="J53" s="76">
        <v>1731339</v>
      </c>
      <c r="K53" s="76">
        <v>1009060</v>
      </c>
      <c r="L53" s="76">
        <v>33</v>
      </c>
      <c r="M53" s="76">
        <v>374</v>
      </c>
      <c r="N53" s="76">
        <v>78</v>
      </c>
      <c r="O53" s="76">
        <v>73968</v>
      </c>
      <c r="P53" s="76" t="s">
        <v>36</v>
      </c>
      <c r="Q53" s="76">
        <v>172</v>
      </c>
      <c r="R53" s="76">
        <v>2562178</v>
      </c>
      <c r="S53" s="76">
        <v>596435</v>
      </c>
      <c r="T53" s="76">
        <v>29755586152</v>
      </c>
      <c r="V53" s="74" t="s">
        <v>112</v>
      </c>
      <c r="W53" s="75"/>
      <c r="X53" s="75">
        <f>+D53/'24 DS-016894'!D$17*100</f>
        <v>0.0004074977648991944</v>
      </c>
      <c r="Y53" s="75">
        <f>+E53/'24 DS-016894'!E$17*100</f>
        <v>0.0018127831971369785</v>
      </c>
      <c r="Z53" s="75"/>
      <c r="AA53" s="75">
        <f>+G53/'24 DS-016894'!G$17*100</f>
        <v>2.114911209682684E-05</v>
      </c>
      <c r="AB53" s="75">
        <f>+H53/'24 DS-016894'!H$17*100</f>
        <v>0.0027880046669598885</v>
      </c>
      <c r="AC53" s="75">
        <f>+I53/'24 DS-016894'!I$17*100</f>
        <v>0.009553662569390834</v>
      </c>
      <c r="AD53" s="75">
        <f>+J53/'24 DS-016894'!J$17*100</f>
        <v>0.19483443134686085</v>
      </c>
      <c r="AE53" s="75">
        <f>+K53/'24 DS-016894'!K$17*100</f>
        <v>0.02286428186889464</v>
      </c>
      <c r="AF53" s="75">
        <f>+L53/'24 DS-016894'!L$17*100</f>
        <v>1.0008214442167698E-06</v>
      </c>
      <c r="AG53" s="75">
        <f>+M53/'24 DS-016894'!M$17*100</f>
        <v>1.1330663736251641E-05</v>
      </c>
      <c r="AH53" s="75">
        <f>+N53/'24 DS-016894'!N$17*100</f>
        <v>4.250368848915926E-06</v>
      </c>
      <c r="AI53" s="75">
        <f>+O53/'24 DS-016894'!O$17*100</f>
        <v>0.0049530257689100595</v>
      </c>
      <c r="AJ53" s="75"/>
      <c r="AK53" s="75">
        <f>+Q53/'24 DS-016894'!Q$17*100</f>
        <v>3.202655153061807E-05</v>
      </c>
      <c r="AL53" s="75">
        <f>+R53/'24 DS-016894'!R$17*100</f>
        <v>0.8800592826102632</v>
      </c>
      <c r="AM53" s="75">
        <f>+S53/'24 DS-016894'!S$17*100</f>
        <v>0.031059394712801523</v>
      </c>
      <c r="AN53" s="75">
        <f>+T53/'24 DS-016894'!T$17*100</f>
        <v>0.9896435834794356</v>
      </c>
    </row>
    <row r="54" spans="2:40" ht="12">
      <c r="B54" s="74" t="s">
        <v>451</v>
      </c>
      <c r="C54" s="75" t="s">
        <v>36</v>
      </c>
      <c r="D54" s="75" t="s">
        <v>36</v>
      </c>
      <c r="E54" s="75" t="s">
        <v>36</v>
      </c>
      <c r="F54" s="75" t="s">
        <v>36</v>
      </c>
      <c r="G54" s="75" t="s">
        <v>36</v>
      </c>
      <c r="H54" s="75" t="s">
        <v>36</v>
      </c>
      <c r="I54" s="75" t="s">
        <v>36</v>
      </c>
      <c r="J54" s="75" t="s">
        <v>36</v>
      </c>
      <c r="K54" s="75" t="s">
        <v>36</v>
      </c>
      <c r="L54" s="75" t="s">
        <v>36</v>
      </c>
      <c r="M54" s="75" t="s">
        <v>36</v>
      </c>
      <c r="N54" s="75" t="s">
        <v>36</v>
      </c>
      <c r="O54" s="75" t="s">
        <v>36</v>
      </c>
      <c r="P54" s="75" t="s">
        <v>36</v>
      </c>
      <c r="Q54" s="75" t="s">
        <v>36</v>
      </c>
      <c r="R54" s="75" t="s">
        <v>36</v>
      </c>
      <c r="S54" s="75" t="s">
        <v>36</v>
      </c>
      <c r="T54" s="75">
        <v>838983</v>
      </c>
      <c r="V54" s="74" t="s">
        <v>451</v>
      </c>
      <c r="W54" s="75"/>
      <c r="X54" s="75"/>
      <c r="Y54" s="75"/>
      <c r="Z54" s="75"/>
      <c r="AA54" s="75"/>
      <c r="AB54" s="75"/>
      <c r="AC54" s="75"/>
      <c r="AD54" s="75"/>
      <c r="AE54" s="75"/>
      <c r="AF54" s="75"/>
      <c r="AG54" s="75"/>
      <c r="AH54" s="75"/>
      <c r="AI54" s="75"/>
      <c r="AJ54" s="75"/>
      <c r="AK54" s="75"/>
      <c r="AL54" s="75"/>
      <c r="AM54" s="75"/>
      <c r="AN54" s="75">
        <f>+T54/'24 DS-016894'!T$17*100</f>
        <v>2.790380731728653E-05</v>
      </c>
    </row>
    <row r="55" spans="2:40" ht="12">
      <c r="B55" s="74" t="s">
        <v>452</v>
      </c>
      <c r="C55" s="76" t="s">
        <v>36</v>
      </c>
      <c r="D55" s="76" t="s">
        <v>36</v>
      </c>
      <c r="E55" s="76" t="s">
        <v>36</v>
      </c>
      <c r="F55" s="76" t="s">
        <v>36</v>
      </c>
      <c r="G55" s="76" t="s">
        <v>36</v>
      </c>
      <c r="H55" s="76" t="s">
        <v>36</v>
      </c>
      <c r="I55" s="76">
        <v>52231</v>
      </c>
      <c r="J55" s="76">
        <v>491491</v>
      </c>
      <c r="K55" s="76">
        <v>2547</v>
      </c>
      <c r="L55" s="76">
        <v>733</v>
      </c>
      <c r="M55" s="76">
        <v>71770</v>
      </c>
      <c r="N55" s="76">
        <v>38</v>
      </c>
      <c r="O55" s="76" t="s">
        <v>36</v>
      </c>
      <c r="P55" s="76">
        <v>15</v>
      </c>
      <c r="Q55" s="76" t="s">
        <v>36</v>
      </c>
      <c r="R55" s="76" t="s">
        <v>36</v>
      </c>
      <c r="S55" s="76">
        <v>21791</v>
      </c>
      <c r="T55" s="76">
        <v>2999665742</v>
      </c>
      <c r="V55" s="74" t="s">
        <v>452</v>
      </c>
      <c r="W55" s="75"/>
      <c r="X55" s="75"/>
      <c r="Y55" s="75"/>
      <c r="Z55" s="75"/>
      <c r="AA55" s="75"/>
      <c r="AB55" s="75"/>
      <c r="AC55" s="75">
        <f>+I55/'24 DS-016894'!I$17*100</f>
        <v>0.013360751570682571</v>
      </c>
      <c r="AD55" s="75">
        <f>+J55/'24 DS-016894'!J$17*100</f>
        <v>0.055309427845788704</v>
      </c>
      <c r="AE55" s="75">
        <f>+K55/'24 DS-016894'!K$17*100</f>
        <v>5.7712451112990956E-05</v>
      </c>
      <c r="AF55" s="75">
        <f>+L55/'24 DS-016894'!L$17*100</f>
        <v>2.22303672306331E-05</v>
      </c>
      <c r="AG55" s="75">
        <f>+M55/'24 DS-016894'!M$17*100</f>
        <v>0.0021743361934512843</v>
      </c>
      <c r="AH55" s="75">
        <f>+N55/'24 DS-016894'!N$17*100</f>
        <v>2.070692516138528E-06</v>
      </c>
      <c r="AI55" s="75"/>
      <c r="AJ55" s="75">
        <f>+P55/'24 DS-016894'!P$17*100</f>
        <v>2.153657850815182E-06</v>
      </c>
      <c r="AK55" s="75"/>
      <c r="AL55" s="75"/>
      <c r="AM55" s="75">
        <f>+S55/'24 DS-016894'!S$17*100</f>
        <v>0.001134767862695278</v>
      </c>
      <c r="AN55" s="75">
        <f>+T55/'24 DS-016894'!T$17*100</f>
        <v>0.09976613933897745</v>
      </c>
    </row>
    <row r="56" spans="2:40" ht="12">
      <c r="B56" s="74" t="s">
        <v>453</v>
      </c>
      <c r="C56" s="75" t="s">
        <v>36</v>
      </c>
      <c r="D56" s="75" t="s">
        <v>36</v>
      </c>
      <c r="E56" s="75" t="s">
        <v>36</v>
      </c>
      <c r="F56" s="75" t="s">
        <v>36</v>
      </c>
      <c r="G56" s="75" t="s">
        <v>36</v>
      </c>
      <c r="H56" s="75" t="s">
        <v>36</v>
      </c>
      <c r="I56" s="75" t="s">
        <v>36</v>
      </c>
      <c r="J56" s="75" t="s">
        <v>36</v>
      </c>
      <c r="K56" s="75" t="s">
        <v>36</v>
      </c>
      <c r="L56" s="75" t="s">
        <v>36</v>
      </c>
      <c r="M56" s="75" t="s">
        <v>36</v>
      </c>
      <c r="N56" s="75" t="s">
        <v>36</v>
      </c>
      <c r="O56" s="75" t="s">
        <v>36</v>
      </c>
      <c r="P56" s="75" t="s">
        <v>36</v>
      </c>
      <c r="Q56" s="75" t="s">
        <v>36</v>
      </c>
      <c r="R56" s="75" t="s">
        <v>36</v>
      </c>
      <c r="S56" s="75" t="s">
        <v>36</v>
      </c>
      <c r="T56" s="75">
        <v>47688484</v>
      </c>
      <c r="V56" s="74" t="s">
        <v>453</v>
      </c>
      <c r="W56" s="75"/>
      <c r="X56" s="75"/>
      <c r="Y56" s="75"/>
      <c r="Z56" s="75"/>
      <c r="AA56" s="75"/>
      <c r="AB56" s="75"/>
      <c r="AC56" s="75"/>
      <c r="AD56" s="75"/>
      <c r="AE56" s="75"/>
      <c r="AF56" s="75"/>
      <c r="AG56" s="75"/>
      <c r="AH56" s="75"/>
      <c r="AI56" s="75"/>
      <c r="AJ56" s="75"/>
      <c r="AK56" s="75"/>
      <c r="AL56" s="75"/>
      <c r="AM56" s="75"/>
      <c r="AN56" s="75">
        <f>+T56/'24 DS-016894'!T$17*100</f>
        <v>0.0015860753659960947</v>
      </c>
    </row>
    <row r="57" spans="2:40" ht="12">
      <c r="B57" s="74" t="s">
        <v>454</v>
      </c>
      <c r="C57" s="76" t="s">
        <v>36</v>
      </c>
      <c r="D57" s="76">
        <v>4013</v>
      </c>
      <c r="E57" s="76" t="s">
        <v>36</v>
      </c>
      <c r="F57" s="76">
        <v>662</v>
      </c>
      <c r="G57" s="76" t="s">
        <v>36</v>
      </c>
      <c r="H57" s="76" t="s">
        <v>36</v>
      </c>
      <c r="I57" s="76">
        <v>107</v>
      </c>
      <c r="J57" s="76">
        <v>298026</v>
      </c>
      <c r="K57" s="76">
        <v>2197</v>
      </c>
      <c r="L57" s="76">
        <v>1488</v>
      </c>
      <c r="M57" s="76">
        <v>502</v>
      </c>
      <c r="N57" s="76" t="s">
        <v>36</v>
      </c>
      <c r="O57" s="76" t="s">
        <v>36</v>
      </c>
      <c r="P57" s="76" t="s">
        <v>36</v>
      </c>
      <c r="Q57" s="76" t="s">
        <v>36</v>
      </c>
      <c r="R57" s="76">
        <v>178</v>
      </c>
      <c r="S57" s="76">
        <v>439992</v>
      </c>
      <c r="T57" s="76">
        <v>1244483314</v>
      </c>
      <c r="V57" s="74" t="s">
        <v>454</v>
      </c>
      <c r="W57" s="75"/>
      <c r="X57" s="75">
        <f>+D57/'24 DS-016894'!D$17*100</f>
        <v>0.0015085687551111319</v>
      </c>
      <c r="Y57" s="75"/>
      <c r="Z57" s="75">
        <f>+F57/'24 DS-016894'!F$17*100</f>
        <v>0.004541126381810909</v>
      </c>
      <c r="AA57" s="75"/>
      <c r="AB57" s="75"/>
      <c r="AC57" s="75">
        <f>+I57/'24 DS-016894'!I$17*100</f>
        <v>2.73707265429158E-05</v>
      </c>
      <c r="AD57" s="75">
        <f>+J57/'24 DS-016894'!J$17*100</f>
        <v>0.03353804554543018</v>
      </c>
      <c r="AE57" s="75">
        <f>+K57/'24 DS-016894'!K$17*100</f>
        <v>4.9781804120628634E-05</v>
      </c>
      <c r="AF57" s="75">
        <f>+L57/'24 DS-016894'!L$17*100</f>
        <v>4.512794875741071E-05</v>
      </c>
      <c r="AG57" s="75">
        <f>+M57/'24 DS-016894'!M$17*100</f>
        <v>1.5208537956145251E-05</v>
      </c>
      <c r="AH57" s="75"/>
      <c r="AI57" s="75"/>
      <c r="AJ57" s="75"/>
      <c r="AK57" s="75"/>
      <c r="AL57" s="75">
        <f>+R57/'24 DS-016894'!R$17*100</f>
        <v>6.113960556394866E-05</v>
      </c>
      <c r="AM57" s="75">
        <f>+S57/'24 DS-016894'!S$17*100</f>
        <v>0.022912614448305293</v>
      </c>
      <c r="AN57" s="75">
        <f>+T57/'24 DS-016894'!T$17*100</f>
        <v>0.04139037692472218</v>
      </c>
    </row>
    <row r="58" spans="2:40" ht="12">
      <c r="B58" s="74" t="s">
        <v>455</v>
      </c>
      <c r="C58" s="75">
        <v>11200</v>
      </c>
      <c r="D58" s="75">
        <v>244071</v>
      </c>
      <c r="E58" s="75">
        <v>103992</v>
      </c>
      <c r="F58" s="75">
        <v>44650</v>
      </c>
      <c r="G58" s="75">
        <v>60348</v>
      </c>
      <c r="H58" s="75">
        <v>10471</v>
      </c>
      <c r="I58" s="75">
        <v>5410</v>
      </c>
      <c r="J58" s="75">
        <v>275545</v>
      </c>
      <c r="K58" s="75">
        <v>1588165</v>
      </c>
      <c r="L58" s="75">
        <v>57809</v>
      </c>
      <c r="M58" s="75">
        <v>124078</v>
      </c>
      <c r="N58" s="75">
        <v>555074</v>
      </c>
      <c r="O58" s="75">
        <v>66867</v>
      </c>
      <c r="P58" s="75">
        <v>117771</v>
      </c>
      <c r="Q58" s="75">
        <v>636410</v>
      </c>
      <c r="R58" s="75">
        <v>134634</v>
      </c>
      <c r="S58" s="75">
        <v>88006</v>
      </c>
      <c r="T58" s="75">
        <v>145552826323</v>
      </c>
      <c r="V58" s="74" t="s">
        <v>455</v>
      </c>
      <c r="W58" s="75">
        <f>+C58/'24 DS-016894'!C$17*100</f>
        <v>0.0010012029104335704</v>
      </c>
      <c r="X58" s="75">
        <f>+D58/'24 DS-016894'!D$17*100</f>
        <v>0.09175127949881114</v>
      </c>
      <c r="Y58" s="75">
        <f>+E58/'24 DS-016894'!E$17*100</f>
        <v>0.2199707704045142</v>
      </c>
      <c r="Z58" s="75">
        <f>+F58/'24 DS-016894'!F$17*100</f>
        <v>0.3062859410088476</v>
      </c>
      <c r="AA58" s="75">
        <f>+G58/'24 DS-016894'!G$17*100</f>
        <v>0.14181184631325625</v>
      </c>
      <c r="AB58" s="75">
        <f>+H58/'24 DS-016894'!H$17*100</f>
        <v>0.011163746412136518</v>
      </c>
      <c r="AC58" s="75">
        <f>+I58/'24 DS-016894'!I$17*100</f>
        <v>0.0013838843981044346</v>
      </c>
      <c r="AD58" s="75">
        <f>+J58/'24 DS-016894'!J$17*100</f>
        <v>0.031008169622165713</v>
      </c>
      <c r="AE58" s="75">
        <f>+K58/'24 DS-016894'!K$17*100</f>
        <v>0.035986217087500307</v>
      </c>
      <c r="AF58" s="75">
        <f>+L58/'24 DS-016894'!L$17*100</f>
        <v>0.0017532268748099164</v>
      </c>
      <c r="AG58" s="75">
        <f>+M58/'24 DS-016894'!M$17*100</f>
        <v>0.0037590537301246825</v>
      </c>
      <c r="AH58" s="75">
        <f>+N58/'24 DS-016894'!N$17*100</f>
        <v>0.030247041518502032</v>
      </c>
      <c r="AI58" s="75">
        <f>+O58/'24 DS-016894'!O$17*100</f>
        <v>0.004477530473849623</v>
      </c>
      <c r="AJ58" s="75">
        <f>+P58/'24 DS-016894'!P$17*100</f>
        <v>0.016909229249890315</v>
      </c>
      <c r="AK58" s="75">
        <f>+Q58/'24 DS-016894'!Q$17*100</f>
        <v>0.11850010267209679</v>
      </c>
      <c r="AL58" s="75">
        <f>+R58/'24 DS-016894'!R$17*100</f>
        <v>0.046244211547734074</v>
      </c>
      <c r="AM58" s="75">
        <f>+S58/'24 DS-016894'!S$17*100</f>
        <v>0.004582918660197358</v>
      </c>
      <c r="AN58" s="75">
        <f>+T58/'24 DS-016894'!T$17*100</f>
        <v>4.8409538932296154</v>
      </c>
    </row>
    <row r="59" spans="2:40" ht="12">
      <c r="B59" s="74" t="s">
        <v>456</v>
      </c>
      <c r="C59" s="76" t="s">
        <v>36</v>
      </c>
      <c r="D59" s="76">
        <v>17251</v>
      </c>
      <c r="E59" s="76" t="s">
        <v>36</v>
      </c>
      <c r="F59" s="76" t="s">
        <v>36</v>
      </c>
      <c r="G59" s="76" t="s">
        <v>36</v>
      </c>
      <c r="H59" s="76" t="s">
        <v>36</v>
      </c>
      <c r="I59" s="76">
        <v>390</v>
      </c>
      <c r="J59" s="76">
        <v>183098</v>
      </c>
      <c r="K59" s="76">
        <v>833402</v>
      </c>
      <c r="L59" s="76">
        <v>220496628</v>
      </c>
      <c r="M59" s="76">
        <v>52773540</v>
      </c>
      <c r="N59" s="76">
        <v>25</v>
      </c>
      <c r="O59" s="76">
        <v>42954</v>
      </c>
      <c r="P59" s="76" t="s">
        <v>36</v>
      </c>
      <c r="Q59" s="76">
        <v>8</v>
      </c>
      <c r="R59" s="76">
        <v>881</v>
      </c>
      <c r="S59" s="76">
        <v>42797</v>
      </c>
      <c r="T59" s="76">
        <v>4579703170</v>
      </c>
      <c r="V59" s="74" t="s">
        <v>456</v>
      </c>
      <c r="W59" s="75"/>
      <c r="X59" s="75">
        <f>+D59/'24 DS-016894'!D$17*100</f>
        <v>0.0064850036367859795</v>
      </c>
      <c r="Y59" s="75"/>
      <c r="Z59" s="75"/>
      <c r="AA59" s="75"/>
      <c r="AB59" s="75"/>
      <c r="AC59" s="75">
        <f>+I59/'24 DS-016894'!I$17*100</f>
        <v>9.976246123118844E-05</v>
      </c>
      <c r="AD59" s="75">
        <f>+J59/'24 DS-016894'!J$17*100</f>
        <v>0.020604742751562533</v>
      </c>
      <c r="AE59" s="75">
        <f>+K59/'24 DS-016894'!K$17*100</f>
        <v>0.018884048756367837</v>
      </c>
      <c r="AF59" s="75">
        <f>+L59/'24 DS-016894'!L$17*100</f>
        <v>6.687204656966299</v>
      </c>
      <c r="AG59" s="75">
        <f>+M59/'24 DS-016894'!M$17*100</f>
        <v>1.5988214863947205</v>
      </c>
      <c r="AH59" s="75">
        <f>+N59/'24 DS-016894'!N$17*100</f>
        <v>1.3622977079858736E-06</v>
      </c>
      <c r="AI59" s="75">
        <f>+O59/'24 DS-016894'!O$17*100</f>
        <v>0.002876274454869169</v>
      </c>
      <c r="AJ59" s="75"/>
      <c r="AK59" s="75">
        <f>+Q59/'24 DS-016894'!Q$17*100</f>
        <v>1.4896070479357242E-06</v>
      </c>
      <c r="AL59" s="75">
        <f>+R59/'24 DS-016894'!R$17*100</f>
        <v>0.00030260669944853243</v>
      </c>
      <c r="AM59" s="75">
        <f>+S59/'24 DS-016894'!S$17*100</f>
        <v>0.0022286567949965494</v>
      </c>
      <c r="AN59" s="75">
        <f>+T59/'24 DS-016894'!T$17*100</f>
        <v>0.15231673922599898</v>
      </c>
    </row>
    <row r="60" spans="2:40" ht="12">
      <c r="B60" s="74" t="s">
        <v>457</v>
      </c>
      <c r="C60" s="75" t="s">
        <v>36</v>
      </c>
      <c r="D60" s="75" t="s">
        <v>36</v>
      </c>
      <c r="E60" s="75" t="s">
        <v>36</v>
      </c>
      <c r="F60" s="75" t="s">
        <v>36</v>
      </c>
      <c r="G60" s="75" t="s">
        <v>36</v>
      </c>
      <c r="H60" s="75" t="s">
        <v>36</v>
      </c>
      <c r="I60" s="75" t="s">
        <v>36</v>
      </c>
      <c r="J60" s="75" t="s">
        <v>36</v>
      </c>
      <c r="K60" s="75" t="s">
        <v>36</v>
      </c>
      <c r="L60" s="75" t="s">
        <v>36</v>
      </c>
      <c r="M60" s="75" t="s">
        <v>36</v>
      </c>
      <c r="N60" s="75" t="s">
        <v>36</v>
      </c>
      <c r="O60" s="75" t="s">
        <v>36</v>
      </c>
      <c r="P60" s="75" t="s">
        <v>36</v>
      </c>
      <c r="Q60" s="75" t="s">
        <v>36</v>
      </c>
      <c r="R60" s="75" t="s">
        <v>36</v>
      </c>
      <c r="S60" s="75" t="s">
        <v>36</v>
      </c>
      <c r="T60" s="75">
        <v>7960145</v>
      </c>
      <c r="V60" s="74" t="s">
        <v>457</v>
      </c>
      <c r="W60" s="75"/>
      <c r="X60" s="75"/>
      <c r="Y60" s="75"/>
      <c r="Z60" s="75"/>
      <c r="AA60" s="75"/>
      <c r="AB60" s="75"/>
      <c r="AC60" s="75"/>
      <c r="AD60" s="75"/>
      <c r="AE60" s="75"/>
      <c r="AF60" s="75"/>
      <c r="AG60" s="75"/>
      <c r="AH60" s="75"/>
      <c r="AI60" s="75"/>
      <c r="AJ60" s="75"/>
      <c r="AK60" s="75"/>
      <c r="AL60" s="75"/>
      <c r="AM60" s="75"/>
      <c r="AN60" s="75">
        <f>+T60/'24 DS-016894'!T$17*100</f>
        <v>0.00026474714302633277</v>
      </c>
    </row>
    <row r="61" spans="2:40" ht="12">
      <c r="B61" s="74" t="s">
        <v>113</v>
      </c>
      <c r="C61" s="76" t="s">
        <v>36</v>
      </c>
      <c r="D61" s="76">
        <v>8009571</v>
      </c>
      <c r="E61" s="76">
        <v>0</v>
      </c>
      <c r="F61" s="76">
        <v>1383</v>
      </c>
      <c r="G61" s="76" t="s">
        <v>36</v>
      </c>
      <c r="H61" s="76" t="s">
        <v>36</v>
      </c>
      <c r="I61" s="76">
        <v>2819</v>
      </c>
      <c r="J61" s="76">
        <v>745507</v>
      </c>
      <c r="K61" s="76">
        <v>289932200</v>
      </c>
      <c r="L61" s="76" t="s">
        <v>36</v>
      </c>
      <c r="M61" s="76">
        <v>154263166</v>
      </c>
      <c r="N61" s="76">
        <v>4336302</v>
      </c>
      <c r="O61" s="76">
        <v>178985541</v>
      </c>
      <c r="P61" s="76" t="s">
        <v>36</v>
      </c>
      <c r="Q61" s="76">
        <v>187610356</v>
      </c>
      <c r="R61" s="76">
        <v>41214636</v>
      </c>
      <c r="S61" s="76">
        <v>191481817</v>
      </c>
      <c r="T61" s="76">
        <v>7813962806</v>
      </c>
      <c r="V61" s="74" t="s">
        <v>113</v>
      </c>
      <c r="W61" s="75"/>
      <c r="X61" s="75">
        <f>+D61/'24 DS-016894'!D$17*100</f>
        <v>3.010961513193178</v>
      </c>
      <c r="Y61" s="75">
        <f>+E61/'24 DS-016894'!E$17*100</f>
        <v>0</v>
      </c>
      <c r="Z61" s="75">
        <f>+F61/'24 DS-016894'!F$17*100</f>
        <v>0.009486975507620073</v>
      </c>
      <c r="AA61" s="75"/>
      <c r="AB61" s="75"/>
      <c r="AC61" s="75">
        <f>+I61/'24 DS-016894'!I$17*100</f>
        <v>0.0007211035338736415</v>
      </c>
      <c r="AD61" s="75">
        <f>+J61/'24 DS-016894'!J$17*100</f>
        <v>0.0838948538732762</v>
      </c>
      <c r="AE61" s="75">
        <f>+K61/'24 DS-016894'!K$17*100</f>
        <v>6.569571228339975</v>
      </c>
      <c r="AF61" s="75"/>
      <c r="AG61" s="145">
        <f>+M61/'24 DS-016894'!M$17*100</f>
        <v>4.673540269613817</v>
      </c>
      <c r="AH61" s="75">
        <f>+N61/'24 DS-016894'!N$17*100</f>
        <v>0.2362933710293824</v>
      </c>
      <c r="AI61" s="145">
        <f>+O61/'24 DS-016894'!O$17*100</f>
        <v>11.985182738958846</v>
      </c>
      <c r="AJ61" s="75"/>
      <c r="AK61" s="145">
        <f>+Q61/'24 DS-016894'!Q$17*100</f>
        <v>34.933213570416285</v>
      </c>
      <c r="AL61" s="145">
        <f>+R61/'24 DS-016894'!R$17*100</f>
        <v>14.156441508436624</v>
      </c>
      <c r="AM61" s="145">
        <f>+S61/'24 DS-016894'!S$17*100</f>
        <v>9.971429132306838</v>
      </c>
      <c r="AN61" s="75">
        <f>+T61/'24 DS-016894'!T$17*100</f>
        <v>0.25988525693973247</v>
      </c>
    </row>
    <row r="62" spans="2:40" ht="12">
      <c r="B62" s="74" t="s">
        <v>111</v>
      </c>
      <c r="C62" s="75" t="s">
        <v>36</v>
      </c>
      <c r="D62" s="75">
        <v>6919</v>
      </c>
      <c r="E62" s="75" t="s">
        <v>36</v>
      </c>
      <c r="F62" s="75" t="s">
        <v>36</v>
      </c>
      <c r="G62" s="75">
        <v>8452</v>
      </c>
      <c r="H62" s="75" t="s">
        <v>36</v>
      </c>
      <c r="I62" s="75">
        <v>11872</v>
      </c>
      <c r="J62" s="75">
        <v>534524</v>
      </c>
      <c r="K62" s="75">
        <v>94238</v>
      </c>
      <c r="L62" s="75">
        <v>109799074</v>
      </c>
      <c r="M62" s="75">
        <v>1583186</v>
      </c>
      <c r="N62" s="75" t="s">
        <v>36</v>
      </c>
      <c r="O62" s="75">
        <v>139</v>
      </c>
      <c r="P62" s="75">
        <v>2146</v>
      </c>
      <c r="Q62" s="75" t="s">
        <v>36</v>
      </c>
      <c r="R62" s="75">
        <v>26013</v>
      </c>
      <c r="S62" s="75">
        <v>1089956</v>
      </c>
      <c r="T62" s="75">
        <v>4069876207</v>
      </c>
      <c r="V62" s="74" t="s">
        <v>111</v>
      </c>
      <c r="W62" s="75"/>
      <c r="X62" s="75">
        <f>+D62/'24 DS-016894'!D$17*100</f>
        <v>0.002600993575034618</v>
      </c>
      <c r="Y62" s="75"/>
      <c r="Z62" s="75"/>
      <c r="AA62" s="75">
        <f>+G62/'24 DS-016894'!G$17*100</f>
        <v>0.019861366160264494</v>
      </c>
      <c r="AB62" s="75"/>
      <c r="AC62" s="75">
        <f>+I62/'24 DS-016894'!I$17*100</f>
        <v>0.0030368716403504337</v>
      </c>
      <c r="AD62" s="75">
        <f>+J62/'24 DS-016894'!J$17*100</f>
        <v>0.06015210168618014</v>
      </c>
      <c r="AE62" s="75">
        <f>+K62/'24 DS-016894'!K$17*100</f>
        <v>0.0021353380321892583</v>
      </c>
      <c r="AF62" s="75">
        <f>+L62/'24 DS-016894'!L$17*100</f>
        <v>3.329977812555878</v>
      </c>
      <c r="AG62" s="75">
        <f>+M62/'24 DS-016894'!M$17*100</f>
        <v>0.047964032614816285</v>
      </c>
      <c r="AH62" s="75"/>
      <c r="AI62" s="75">
        <f>+O62/'24 DS-016894'!O$17*100</f>
        <v>9.307681455203578E-06</v>
      </c>
      <c r="AJ62" s="75">
        <f>+P62/'24 DS-016894'!P$17*100</f>
        <v>0.00030811664985662537</v>
      </c>
      <c r="AK62" s="75"/>
      <c r="AL62" s="75">
        <f>+R62/'24 DS-016894'!R$17*100</f>
        <v>0.008934969435589867</v>
      </c>
      <c r="AM62" s="75">
        <f>+S62/'24 DS-016894'!S$17*100</f>
        <v>0.056759535613413535</v>
      </c>
      <c r="AN62" s="75">
        <f>+T62/'24 DS-016894'!T$17*100</f>
        <v>0.13536036068113053</v>
      </c>
    </row>
    <row r="63" spans="2:40" ht="12">
      <c r="B63" s="74" t="s">
        <v>153</v>
      </c>
      <c r="C63" s="76">
        <v>282</v>
      </c>
      <c r="D63" s="76">
        <v>67912996</v>
      </c>
      <c r="E63" s="76">
        <v>39240</v>
      </c>
      <c r="F63" s="76" t="s">
        <v>36</v>
      </c>
      <c r="G63" s="76">
        <v>2530497</v>
      </c>
      <c r="H63" s="76" t="s">
        <v>36</v>
      </c>
      <c r="I63" s="76">
        <v>487331</v>
      </c>
      <c r="J63" s="76">
        <v>25163379</v>
      </c>
      <c r="K63" s="76">
        <v>206911243</v>
      </c>
      <c r="L63" s="76">
        <v>1123424</v>
      </c>
      <c r="M63" s="76">
        <v>2208205</v>
      </c>
      <c r="N63" s="76">
        <v>60059376</v>
      </c>
      <c r="O63" s="76">
        <v>3942177</v>
      </c>
      <c r="P63" s="76">
        <v>1459</v>
      </c>
      <c r="Q63" s="76">
        <v>13392658</v>
      </c>
      <c r="R63" s="76">
        <v>3026</v>
      </c>
      <c r="S63" s="76">
        <v>1520549</v>
      </c>
      <c r="T63" s="76">
        <v>627271901910</v>
      </c>
      <c r="V63" s="74" t="s">
        <v>153</v>
      </c>
      <c r="W63" s="75">
        <f>+C63/'24 DS-016894'!C$17*100</f>
        <v>2.5208858994845252E-05</v>
      </c>
      <c r="X63" s="145">
        <f>+D63/'24 DS-016894'!D$17*100</f>
        <v>25.529883835431665</v>
      </c>
      <c r="Y63" s="75">
        <f>+E63/'24 DS-016894'!E$17*100</f>
        <v>0.08300304860636529</v>
      </c>
      <c r="Z63" s="75"/>
      <c r="AA63" s="75">
        <f>+G63/'24 DS-016894'!G$17*100</f>
        <v>5.946418301520447</v>
      </c>
      <c r="AB63" s="75"/>
      <c r="AC63" s="75">
        <f>+I63/'24 DS-016894'!I$17*100</f>
        <v>0.1246598461391187</v>
      </c>
      <c r="AD63" s="75">
        <f>+J63/'24 DS-016894'!J$17*100</f>
        <v>2.831734650597335</v>
      </c>
      <c r="AE63" s="75">
        <f>+K63/'24 DS-016894'!K$17*100</f>
        <v>4.688400077096856</v>
      </c>
      <c r="AF63" s="75">
        <f>+L63/'24 DS-016894'!L$17*100</f>
        <v>0.034071116065084256</v>
      </c>
      <c r="AG63" s="75">
        <f>+M63/'24 DS-016894'!M$17*100</f>
        <v>0.06689954095109507</v>
      </c>
      <c r="AH63" s="75">
        <f>+N63/'24 DS-016894'!N$17*100</f>
        <v>3.272750010714472</v>
      </c>
      <c r="AI63" s="75">
        <f>+O63/'24 DS-016894'!O$17*100</f>
        <v>0.2639750198275545</v>
      </c>
      <c r="AJ63" s="75">
        <f>+P63/'24 DS-016894'!P$17*100</f>
        <v>0.00020947912028929002</v>
      </c>
      <c r="AK63" s="75">
        <f>+Q63/'24 DS-016894'!Q$17*100</f>
        <v>2.493724718424095</v>
      </c>
      <c r="AL63" s="75">
        <f>+R63/'24 DS-016894'!R$17*100</f>
        <v>0.0010393732945871274</v>
      </c>
      <c r="AM63" s="75">
        <f>+S63/'24 DS-016894'!S$17*100</f>
        <v>0.07918269647347263</v>
      </c>
      <c r="AN63" s="75">
        <f>+T63/'24 DS-016894'!T$17*100</f>
        <v>20.862489807832215</v>
      </c>
    </row>
    <row r="64" spans="2:40" ht="12">
      <c r="B64" s="74" t="s">
        <v>114</v>
      </c>
      <c r="C64" s="75">
        <v>266308</v>
      </c>
      <c r="D64" s="75">
        <v>4640</v>
      </c>
      <c r="E64" s="75" t="s">
        <v>36</v>
      </c>
      <c r="F64" s="75">
        <v>52</v>
      </c>
      <c r="G64" s="75">
        <v>28000</v>
      </c>
      <c r="H64" s="75">
        <v>176</v>
      </c>
      <c r="I64" s="75">
        <v>3</v>
      </c>
      <c r="J64" s="75">
        <v>46986</v>
      </c>
      <c r="K64" s="75">
        <v>2170</v>
      </c>
      <c r="L64" s="75">
        <v>767244170</v>
      </c>
      <c r="M64" s="75">
        <v>140968240</v>
      </c>
      <c r="N64" s="75">
        <v>32026159</v>
      </c>
      <c r="O64" s="75">
        <v>34047</v>
      </c>
      <c r="P64" s="75">
        <v>29533</v>
      </c>
      <c r="Q64" s="75">
        <v>89414</v>
      </c>
      <c r="R64" s="75">
        <v>242</v>
      </c>
      <c r="S64" s="75">
        <v>88342440</v>
      </c>
      <c r="T64" s="75">
        <v>9572770907</v>
      </c>
      <c r="V64" s="74" t="s">
        <v>114</v>
      </c>
      <c r="W64" s="75">
        <f>+C64/'24 DS-016894'!C$17*100</f>
        <v>0.023806102202834217</v>
      </c>
      <c r="X64" s="75">
        <f>+D64/'24 DS-016894'!D$17*100</f>
        <v>0.0017442708755832674</v>
      </c>
      <c r="Y64" s="75"/>
      <c r="Z64" s="75">
        <f>+F64/'24 DS-016894'!F$17*100</f>
        <v>0.0003567047913204944</v>
      </c>
      <c r="AA64" s="75">
        <f>+G64/'24 DS-016894'!G$17*100</f>
        <v>0.06579723763457239</v>
      </c>
      <c r="AB64" s="75">
        <f>+H64/'24 DS-016894'!H$17*100</f>
        <v>0.00018764390875141126</v>
      </c>
      <c r="AC64" s="75">
        <f>+I64/'24 DS-016894'!I$17*100</f>
        <v>7.674035479322186E-07</v>
      </c>
      <c r="AD64" s="75">
        <f>+J64/'24 DS-016894'!J$17*100</f>
        <v>0.00528752057873334</v>
      </c>
      <c r="AE64" s="75">
        <f>+K64/'24 DS-016894'!K$17*100</f>
        <v>4.91700113526464E-05</v>
      </c>
      <c r="AF64" s="145">
        <f>+L64/'24 DS-016894'!L$17*100</f>
        <v>23.26892176625142</v>
      </c>
      <c r="AG64" s="145">
        <f>+M64/'24 DS-016894'!M$17*100</f>
        <v>4.270758622810743</v>
      </c>
      <c r="AH64" s="75">
        <f>+N64/'24 DS-016894'!N$17*100</f>
        <v>1.7451665200516462</v>
      </c>
      <c r="AI64" s="75">
        <f>+O64/'24 DS-016894'!O$17*100</f>
        <v>0.0022798462626281743</v>
      </c>
      <c r="AJ64" s="75">
        <f>+P64/'24 DS-016894'!P$17*100</f>
        <v>0.004240265153874984</v>
      </c>
      <c r="AK64" s="75">
        <f>+Q64/'24 DS-016894'!Q$17*100</f>
        <v>0.01664896557301561</v>
      </c>
      <c r="AL64" s="75">
        <f>+R64/'24 DS-016894'!R$17*100</f>
        <v>8.312238509255942E-05</v>
      </c>
      <c r="AM64" s="75">
        <f>+S64/'24 DS-016894'!S$17*100</f>
        <v>4.600438796938453</v>
      </c>
      <c r="AN64" s="75">
        <f>+T64/'24 DS-016894'!T$17*100</f>
        <v>0.31838160592223463</v>
      </c>
    </row>
    <row r="65" spans="2:40" ht="12">
      <c r="B65" s="74" t="s">
        <v>115</v>
      </c>
      <c r="C65" s="76">
        <v>392129</v>
      </c>
      <c r="D65" s="76" t="s">
        <v>36</v>
      </c>
      <c r="E65" s="76">
        <v>9157</v>
      </c>
      <c r="F65" s="76" t="s">
        <v>36</v>
      </c>
      <c r="G65" s="76">
        <v>703885</v>
      </c>
      <c r="H65" s="76" t="s">
        <v>36</v>
      </c>
      <c r="I65" s="76">
        <v>1</v>
      </c>
      <c r="J65" s="76">
        <v>4654987</v>
      </c>
      <c r="K65" s="76">
        <v>8</v>
      </c>
      <c r="L65" s="76">
        <v>613608769</v>
      </c>
      <c r="M65" s="76">
        <v>538435804</v>
      </c>
      <c r="N65" s="76">
        <v>25420</v>
      </c>
      <c r="O65" s="76" t="s">
        <v>36</v>
      </c>
      <c r="P65" s="76">
        <v>50386423</v>
      </c>
      <c r="Q65" s="76" t="s">
        <v>36</v>
      </c>
      <c r="R65" s="76" t="s">
        <v>36</v>
      </c>
      <c r="S65" s="76">
        <v>9237</v>
      </c>
      <c r="T65" s="76">
        <v>4181698349</v>
      </c>
      <c r="V65" s="74" t="s">
        <v>115</v>
      </c>
      <c r="W65" s="75">
        <f>+C65/'24 DS-016894'!C$17*100</f>
        <v>0.035053633577268345</v>
      </c>
      <c r="X65" s="75"/>
      <c r="Y65" s="75">
        <f>+E65/'24 DS-016894'!E$17*100</f>
        <v>0.019369493274426268</v>
      </c>
      <c r="Z65" s="75"/>
      <c r="AA65" s="75">
        <f>+G65/'24 DS-016894'!G$17*100</f>
        <v>1.6540603075861064</v>
      </c>
      <c r="AB65" s="75"/>
      <c r="AC65" s="75">
        <f>+I65/'24 DS-016894'!I$17*100</f>
        <v>2.558011826440729E-07</v>
      </c>
      <c r="AD65" s="75">
        <f>+J65/'24 DS-016894'!J$17*100</f>
        <v>0.5238441143369551</v>
      </c>
      <c r="AE65" s="75">
        <f>+K65/'24 DS-016894'!K$17*100</f>
        <v>1.8127193125399593E-07</v>
      </c>
      <c r="AF65" s="145">
        <f>+L65/'24 DS-016894'!L$17*100</f>
        <v>18.609479223474374</v>
      </c>
      <c r="AG65" s="145">
        <f>+M65/'24 DS-016894'!M$17*100</f>
        <v>16.312393151556943</v>
      </c>
      <c r="AH65" s="75">
        <f>+N65/'24 DS-016894'!N$17*100</f>
        <v>0.0013851843094800362</v>
      </c>
      <c r="AI65" s="75"/>
      <c r="AJ65" s="75">
        <f>+P65/'24 DS-016894'!P$17*100</f>
        <v>7.234341031229643</v>
      </c>
      <c r="AK65" s="75"/>
      <c r="AL65" s="75"/>
      <c r="AM65" s="75">
        <f>+S65/'24 DS-016894'!S$17*100</f>
        <v>0.00048101742681456945</v>
      </c>
      <c r="AN65" s="75">
        <f>+T65/'24 DS-016894'!T$17*100</f>
        <v>0.13907946286100098</v>
      </c>
    </row>
    <row r="66" spans="2:40" ht="12">
      <c r="B66" s="74" t="s">
        <v>458</v>
      </c>
      <c r="C66" s="75" t="s">
        <v>36</v>
      </c>
      <c r="D66" s="75" t="s">
        <v>36</v>
      </c>
      <c r="E66" s="75" t="s">
        <v>36</v>
      </c>
      <c r="F66" s="75" t="s">
        <v>36</v>
      </c>
      <c r="G66" s="75" t="s">
        <v>36</v>
      </c>
      <c r="H66" s="75" t="s">
        <v>36</v>
      </c>
      <c r="I66" s="75" t="s">
        <v>36</v>
      </c>
      <c r="J66" s="75" t="s">
        <v>36</v>
      </c>
      <c r="K66" s="75" t="s">
        <v>36</v>
      </c>
      <c r="L66" s="75" t="s">
        <v>36</v>
      </c>
      <c r="M66" s="75" t="s">
        <v>36</v>
      </c>
      <c r="N66" s="75" t="s">
        <v>36</v>
      </c>
      <c r="O66" s="75" t="s">
        <v>36</v>
      </c>
      <c r="P66" s="75" t="s">
        <v>36</v>
      </c>
      <c r="Q66" s="75" t="s">
        <v>36</v>
      </c>
      <c r="R66" s="75" t="s">
        <v>36</v>
      </c>
      <c r="S66" s="75" t="s">
        <v>36</v>
      </c>
      <c r="T66" s="75" t="s">
        <v>36</v>
      </c>
      <c r="V66" s="74" t="s">
        <v>458</v>
      </c>
      <c r="W66" s="75"/>
      <c r="X66" s="75"/>
      <c r="Y66" s="75"/>
      <c r="Z66" s="75"/>
      <c r="AA66" s="75"/>
      <c r="AB66" s="75"/>
      <c r="AC66" s="75"/>
      <c r="AD66" s="75"/>
      <c r="AE66" s="75"/>
      <c r="AF66" s="75"/>
      <c r="AG66" s="75"/>
      <c r="AH66" s="75"/>
      <c r="AI66" s="75"/>
      <c r="AJ66" s="75"/>
      <c r="AK66" s="75"/>
      <c r="AL66" s="75"/>
      <c r="AM66" s="75"/>
      <c r="AN66" s="75"/>
    </row>
    <row r="67" spans="2:40" ht="12">
      <c r="B67" s="74" t="s">
        <v>459</v>
      </c>
      <c r="C67" s="76" t="s">
        <v>36</v>
      </c>
      <c r="D67" s="76" t="s">
        <v>36</v>
      </c>
      <c r="E67" s="76" t="s">
        <v>36</v>
      </c>
      <c r="F67" s="76" t="s">
        <v>36</v>
      </c>
      <c r="G67" s="76" t="s">
        <v>36</v>
      </c>
      <c r="H67" s="76" t="s">
        <v>36</v>
      </c>
      <c r="I67" s="76" t="s">
        <v>36</v>
      </c>
      <c r="J67" s="76">
        <v>167022</v>
      </c>
      <c r="K67" s="76" t="s">
        <v>36</v>
      </c>
      <c r="L67" s="76">
        <v>2462</v>
      </c>
      <c r="M67" s="76">
        <v>30335</v>
      </c>
      <c r="N67" s="76" t="s">
        <v>36</v>
      </c>
      <c r="O67" s="76" t="s">
        <v>36</v>
      </c>
      <c r="P67" s="76" t="s">
        <v>36</v>
      </c>
      <c r="Q67" s="76" t="s">
        <v>36</v>
      </c>
      <c r="R67" s="76" t="s">
        <v>36</v>
      </c>
      <c r="S67" s="76">
        <v>2005</v>
      </c>
      <c r="T67" s="76">
        <v>363847160</v>
      </c>
      <c r="V67" s="74" t="s">
        <v>459</v>
      </c>
      <c r="W67" s="75"/>
      <c r="X67" s="75"/>
      <c r="Y67" s="75"/>
      <c r="Z67" s="75"/>
      <c r="AA67" s="75"/>
      <c r="AB67" s="75"/>
      <c r="AC67" s="75"/>
      <c r="AD67" s="75">
        <f>+J67/'24 DS-016894'!J$17*100</f>
        <v>0.01879564683312476</v>
      </c>
      <c r="AE67" s="75"/>
      <c r="AF67" s="75">
        <f>+L67/'24 DS-016894'!L$17*100</f>
        <v>7.466734532308143E-05</v>
      </c>
      <c r="AG67" s="75">
        <f>+M67/'24 DS-016894'!M$17*100</f>
        <v>0.0009190258942224427</v>
      </c>
      <c r="AH67" s="75"/>
      <c r="AI67" s="75"/>
      <c r="AJ67" s="75"/>
      <c r="AK67" s="75"/>
      <c r="AL67" s="75"/>
      <c r="AM67" s="75">
        <f>+S67/'24 DS-016894'!S$17*100</f>
        <v>0.00010441051648405452</v>
      </c>
      <c r="AN67" s="75">
        <f>+T67/'24 DS-016894'!T$17*100</f>
        <v>0.01210122379783848</v>
      </c>
    </row>
    <row r="68" spans="2:40" ht="12">
      <c r="B68" s="74" t="s">
        <v>460</v>
      </c>
      <c r="C68" s="75" t="s">
        <v>36</v>
      </c>
      <c r="D68" s="75" t="s">
        <v>36</v>
      </c>
      <c r="E68" s="75" t="s">
        <v>36</v>
      </c>
      <c r="F68" s="75" t="s">
        <v>36</v>
      </c>
      <c r="G68" s="75" t="s">
        <v>36</v>
      </c>
      <c r="H68" s="75" t="s">
        <v>36</v>
      </c>
      <c r="I68" s="75" t="s">
        <v>36</v>
      </c>
      <c r="J68" s="75" t="s">
        <v>36</v>
      </c>
      <c r="K68" s="75" t="s">
        <v>36</v>
      </c>
      <c r="L68" s="75" t="s">
        <v>36</v>
      </c>
      <c r="M68" s="75" t="s">
        <v>36</v>
      </c>
      <c r="N68" s="75" t="s">
        <v>36</v>
      </c>
      <c r="O68" s="75" t="s">
        <v>36</v>
      </c>
      <c r="P68" s="75" t="s">
        <v>36</v>
      </c>
      <c r="Q68" s="75" t="s">
        <v>36</v>
      </c>
      <c r="R68" s="75" t="s">
        <v>36</v>
      </c>
      <c r="S68" s="75" t="s">
        <v>36</v>
      </c>
      <c r="T68" s="75">
        <v>71052185</v>
      </c>
      <c r="V68" s="74" t="s">
        <v>460</v>
      </c>
      <c r="W68" s="75"/>
      <c r="X68" s="75"/>
      <c r="Y68" s="75"/>
      <c r="Z68" s="75"/>
      <c r="AA68" s="75"/>
      <c r="AB68" s="75"/>
      <c r="AC68" s="75"/>
      <c r="AD68" s="75"/>
      <c r="AE68" s="75"/>
      <c r="AF68" s="75"/>
      <c r="AG68" s="75"/>
      <c r="AH68" s="75"/>
      <c r="AI68" s="75"/>
      <c r="AJ68" s="75"/>
      <c r="AK68" s="75"/>
      <c r="AL68" s="75"/>
      <c r="AM68" s="75"/>
      <c r="AN68" s="75">
        <f>+T68/'24 DS-016894'!T$17*100</f>
        <v>0.0023631306947961947</v>
      </c>
    </row>
    <row r="69" spans="2:40" ht="12">
      <c r="B69" s="74" t="s">
        <v>461</v>
      </c>
      <c r="C69" s="76" t="s">
        <v>36</v>
      </c>
      <c r="D69" s="76" t="s">
        <v>36</v>
      </c>
      <c r="E69" s="76" t="s">
        <v>36</v>
      </c>
      <c r="F69" s="76" t="s">
        <v>36</v>
      </c>
      <c r="G69" s="76" t="s">
        <v>36</v>
      </c>
      <c r="H69" s="76" t="s">
        <v>36</v>
      </c>
      <c r="I69" s="76" t="s">
        <v>36</v>
      </c>
      <c r="J69" s="76">
        <v>2920</v>
      </c>
      <c r="K69" s="76" t="s">
        <v>36</v>
      </c>
      <c r="L69" s="76" t="s">
        <v>36</v>
      </c>
      <c r="M69" s="76" t="s">
        <v>36</v>
      </c>
      <c r="N69" s="76" t="s">
        <v>36</v>
      </c>
      <c r="O69" s="76" t="s">
        <v>36</v>
      </c>
      <c r="P69" s="76" t="s">
        <v>36</v>
      </c>
      <c r="Q69" s="76" t="s">
        <v>36</v>
      </c>
      <c r="R69" s="76" t="s">
        <v>36</v>
      </c>
      <c r="S69" s="76">
        <v>6416</v>
      </c>
      <c r="T69" s="76">
        <v>35728082</v>
      </c>
      <c r="V69" s="74" t="s">
        <v>461</v>
      </c>
      <c r="W69" s="75"/>
      <c r="X69" s="75"/>
      <c r="Y69" s="75"/>
      <c r="Z69" s="75"/>
      <c r="AA69" s="75"/>
      <c r="AB69" s="75"/>
      <c r="AC69" s="75"/>
      <c r="AD69" s="75">
        <f>+J69/'24 DS-016894'!J$17*100</f>
        <v>0.00032859915910912513</v>
      </c>
      <c r="AE69" s="75"/>
      <c r="AF69" s="75"/>
      <c r="AG69" s="75"/>
      <c r="AH69" s="75"/>
      <c r="AI69" s="75"/>
      <c r="AJ69" s="75"/>
      <c r="AK69" s="75"/>
      <c r="AL69" s="75"/>
      <c r="AM69" s="75">
        <f>+S69/'24 DS-016894'!S$17*100</f>
        <v>0.0003341136527489745</v>
      </c>
      <c r="AN69" s="75">
        <f>+T69/'24 DS-016894'!T$17*100</f>
        <v>0.0011882833334456277</v>
      </c>
    </row>
    <row r="70" spans="2:40" ht="12">
      <c r="B70" s="74" t="s">
        <v>462</v>
      </c>
      <c r="C70" s="75" t="s">
        <v>36</v>
      </c>
      <c r="D70" s="75" t="s">
        <v>36</v>
      </c>
      <c r="E70" s="75" t="s">
        <v>36</v>
      </c>
      <c r="F70" s="75" t="s">
        <v>36</v>
      </c>
      <c r="G70" s="75" t="s">
        <v>36</v>
      </c>
      <c r="H70" s="75" t="s">
        <v>36</v>
      </c>
      <c r="I70" s="75" t="s">
        <v>36</v>
      </c>
      <c r="J70" s="75" t="s">
        <v>36</v>
      </c>
      <c r="K70" s="75" t="s">
        <v>36</v>
      </c>
      <c r="L70" s="75" t="s">
        <v>36</v>
      </c>
      <c r="M70" s="75" t="s">
        <v>36</v>
      </c>
      <c r="N70" s="75" t="s">
        <v>36</v>
      </c>
      <c r="O70" s="75" t="s">
        <v>36</v>
      </c>
      <c r="P70" s="75" t="s">
        <v>36</v>
      </c>
      <c r="Q70" s="75" t="s">
        <v>36</v>
      </c>
      <c r="R70" s="75" t="s">
        <v>36</v>
      </c>
      <c r="S70" s="75" t="s">
        <v>36</v>
      </c>
      <c r="T70" s="75">
        <v>1433883</v>
      </c>
      <c r="V70" s="74" t="s">
        <v>462</v>
      </c>
      <c r="W70" s="75"/>
      <c r="X70" s="75"/>
      <c r="Y70" s="75"/>
      <c r="Z70" s="75"/>
      <c r="AA70" s="75"/>
      <c r="AB70" s="75"/>
      <c r="AC70" s="75"/>
      <c r="AD70" s="75"/>
      <c r="AE70" s="75"/>
      <c r="AF70" s="75"/>
      <c r="AG70" s="75"/>
      <c r="AH70" s="75"/>
      <c r="AI70" s="75"/>
      <c r="AJ70" s="75"/>
      <c r="AK70" s="75"/>
      <c r="AL70" s="75"/>
      <c r="AM70" s="75"/>
      <c r="AN70" s="75">
        <f>+T70/'24 DS-016894'!T$17*100</f>
        <v>4.768963727218878E-05</v>
      </c>
    </row>
    <row r="71" spans="2:40" ht="12">
      <c r="B71" s="74" t="s">
        <v>11</v>
      </c>
      <c r="C71" s="76">
        <v>416035</v>
      </c>
      <c r="D71" s="76">
        <v>75365</v>
      </c>
      <c r="E71" s="76">
        <v>37000</v>
      </c>
      <c r="F71" s="76">
        <v>26597</v>
      </c>
      <c r="G71" s="76">
        <v>26513</v>
      </c>
      <c r="H71" s="76">
        <v>22264</v>
      </c>
      <c r="I71" s="76">
        <v>61815</v>
      </c>
      <c r="J71" s="76">
        <v>1162803</v>
      </c>
      <c r="K71" s="76">
        <v>2634950</v>
      </c>
      <c r="L71" s="76">
        <v>430619</v>
      </c>
      <c r="M71" s="76">
        <v>834590</v>
      </c>
      <c r="N71" s="76">
        <v>6690971</v>
      </c>
      <c r="O71" s="76">
        <v>3262200</v>
      </c>
      <c r="P71" s="76">
        <v>535356</v>
      </c>
      <c r="Q71" s="76">
        <v>42644</v>
      </c>
      <c r="R71" s="76">
        <v>149173</v>
      </c>
      <c r="S71" s="76">
        <v>4812596</v>
      </c>
      <c r="T71" s="76">
        <v>2224043677</v>
      </c>
      <c r="V71" s="74" t="s">
        <v>11</v>
      </c>
      <c r="W71" s="75">
        <f>+C71/'24 DS-016894'!C$17*100</f>
        <v>0.037190665432342</v>
      </c>
      <c r="X71" s="75">
        <f>+D71/'24 DS-016894'!D$17*100</f>
        <v>0.028331244512571758</v>
      </c>
      <c r="Y71" s="75">
        <f>+E71/'24 DS-016894'!E$17*100</f>
        <v>0.07826485215177154</v>
      </c>
      <c r="Z71" s="75">
        <f>+F71/'24 DS-016894'!F$17*100</f>
        <v>0.1824476410529075</v>
      </c>
      <c r="AA71" s="75">
        <f>+G71/'24 DS-016894'!G$17*100</f>
        <v>0.06230293433590777</v>
      </c>
      <c r="AB71" s="75">
        <f>+H71/'24 DS-016894'!H$17*100</f>
        <v>0.023736954457053525</v>
      </c>
      <c r="AC71" s="75">
        <f>+I71/'24 DS-016894'!I$17*100</f>
        <v>0.015812350105143366</v>
      </c>
      <c r="AD71" s="75">
        <f>+J71/'24 DS-016894'!J$17*100</f>
        <v>0.13085482466081097</v>
      </c>
      <c r="AE71" s="75">
        <f>+K71/'24 DS-016894'!K$17*100</f>
        <v>0.05970530940721457</v>
      </c>
      <c r="AF71" s="75">
        <f>+L71/'24 DS-016894'!L$17*100</f>
        <v>0.013059779681429733</v>
      </c>
      <c r="AG71" s="75">
        <f>+M71/'24 DS-016894'!M$17*100</f>
        <v>0.02528464879047663</v>
      </c>
      <c r="AH71" s="75">
        <f>+N71/'24 DS-016894'!N$17*100</f>
        <v>0.36460377829999796</v>
      </c>
      <c r="AI71" s="75">
        <f>+O71/'24 DS-016894'!O$17*100</f>
        <v>0.21844257872780654</v>
      </c>
      <c r="AJ71" s="75">
        <f>+P71/'24 DS-016894'!P$17*100</f>
        <v>0.07686491015873416</v>
      </c>
      <c r="AK71" s="75">
        <f>+Q71/'24 DS-016894'!Q$17*100</f>
        <v>0.007940350369021378</v>
      </c>
      <c r="AL71" s="75">
        <f>+R71/'24 DS-016894'!R$17*100</f>
        <v>0.0512380807909602</v>
      </c>
      <c r="AM71" s="75">
        <f>+S71/'24 DS-016894'!S$17*100</f>
        <v>0.25061627630378797</v>
      </c>
      <c r="AN71" s="75">
        <f>+T71/'24 DS-016894'!T$17*100</f>
        <v>0.07396965877525222</v>
      </c>
    </row>
    <row r="72" spans="2:40" ht="12">
      <c r="B72" s="74" t="s">
        <v>2</v>
      </c>
      <c r="C72" s="75">
        <v>18017060</v>
      </c>
      <c r="D72" s="75">
        <v>7295787</v>
      </c>
      <c r="E72" s="75">
        <v>7018734</v>
      </c>
      <c r="F72" s="75">
        <v>5305309</v>
      </c>
      <c r="G72" s="75">
        <v>7903630</v>
      </c>
      <c r="H72" s="75">
        <v>14906862</v>
      </c>
      <c r="I72" s="75">
        <v>2906759</v>
      </c>
      <c r="J72" s="75">
        <v>26478701</v>
      </c>
      <c r="K72" s="75">
        <v>36356468</v>
      </c>
      <c r="L72" s="75">
        <v>39073069</v>
      </c>
      <c r="M72" s="75">
        <v>5511736</v>
      </c>
      <c r="N72" s="75">
        <v>18646749</v>
      </c>
      <c r="O72" s="75">
        <v>3962181</v>
      </c>
      <c r="P72" s="75">
        <v>3654921</v>
      </c>
      <c r="Q72" s="75">
        <v>7551189</v>
      </c>
      <c r="R72" s="75">
        <v>5567925</v>
      </c>
      <c r="S72" s="75">
        <v>9291243</v>
      </c>
      <c r="T72" s="75">
        <v>174103708396</v>
      </c>
      <c r="V72" s="74" t="s">
        <v>2</v>
      </c>
      <c r="W72" s="75">
        <f>+C72/'24 DS-016894'!C$17*100</f>
        <v>1.6106011526300232</v>
      </c>
      <c r="X72" s="75">
        <f>+D72/'24 DS-016894'!D$17*100</f>
        <v>2.7426355126204784</v>
      </c>
      <c r="Y72" s="75">
        <f>+E72/'24 DS-016894'!E$17*100</f>
        <v>14.846491318989516</v>
      </c>
      <c r="Z72" s="75">
        <f>+F72/'24 DS-016894'!F$17*100</f>
        <v>36.392868071841164</v>
      </c>
      <c r="AA72" s="75">
        <f>+G72/'24 DS-016894'!G$17*100</f>
        <v>18.572750760204833</v>
      </c>
      <c r="AB72" s="75">
        <f>+H72/'24 DS-016894'!H$17*100</f>
        <v>15.893078709647043</v>
      </c>
      <c r="AC72" s="75">
        <f>+I72/'24 DS-016894'!I$17*100</f>
        <v>0.7435523898613027</v>
      </c>
      <c r="AD72" s="75">
        <f>+J72/'24 DS-016894'!J$17*100</f>
        <v>2.9797530420897096</v>
      </c>
      <c r="AE72" s="75">
        <f>+K72/'24 DS-016894'!K$17*100</f>
        <v>0.8238008959917628</v>
      </c>
      <c r="AF72" s="75">
        <f>+L72/'24 DS-016894'!L$17*100</f>
        <v>1.1850050105018635</v>
      </c>
      <c r="AG72" s="75">
        <f>+M72/'24 DS-016894'!M$17*100</f>
        <v>0.16698296047859004</v>
      </c>
      <c r="AH72" s="75">
        <f>+N72/'24 DS-016894'!N$17*100</f>
        <v>1.0160969369635153</v>
      </c>
      <c r="AI72" s="75">
        <f>+O72/'24 DS-016894'!O$17*100</f>
        <v>0.2653145224162588</v>
      </c>
      <c r="AJ72" s="75">
        <f>+P72/'24 DS-016894'!P$17*100</f>
        <v>0.5247632870506183</v>
      </c>
      <c r="AK72" s="75">
        <f>+Q72/'24 DS-016894'!Q$17*100</f>
        <v>1.4060380443368392</v>
      </c>
      <c r="AL72" s="75">
        <f>+R72/'24 DS-016894'!R$17*100</f>
        <v>1.9124760579193756</v>
      </c>
      <c r="AM72" s="75">
        <f>+S72/'24 DS-016894'!S$17*100</f>
        <v>0.4838421348672599</v>
      </c>
      <c r="AN72" s="75">
        <f>+T72/'24 DS-016894'!T$17*100</f>
        <v>5.790530120761713</v>
      </c>
    </row>
    <row r="73" spans="2:40" ht="12">
      <c r="B73" s="74" t="s">
        <v>463</v>
      </c>
      <c r="C73" s="76" t="s">
        <v>36</v>
      </c>
      <c r="D73" s="76" t="s">
        <v>36</v>
      </c>
      <c r="E73" s="76" t="s">
        <v>36</v>
      </c>
      <c r="F73" s="76" t="s">
        <v>36</v>
      </c>
      <c r="G73" s="76" t="s">
        <v>36</v>
      </c>
      <c r="H73" s="76" t="s">
        <v>36</v>
      </c>
      <c r="I73" s="76" t="s">
        <v>36</v>
      </c>
      <c r="J73" s="76" t="s">
        <v>36</v>
      </c>
      <c r="K73" s="76" t="s">
        <v>36</v>
      </c>
      <c r="L73" s="76" t="s">
        <v>36</v>
      </c>
      <c r="M73" s="76" t="s">
        <v>36</v>
      </c>
      <c r="N73" s="76" t="s">
        <v>36</v>
      </c>
      <c r="O73" s="76" t="s">
        <v>36</v>
      </c>
      <c r="P73" s="76" t="s">
        <v>36</v>
      </c>
      <c r="Q73" s="76" t="s">
        <v>36</v>
      </c>
      <c r="R73" s="76" t="s">
        <v>36</v>
      </c>
      <c r="S73" s="76" t="s">
        <v>36</v>
      </c>
      <c r="T73" s="76" t="s">
        <v>36</v>
      </c>
      <c r="V73" s="74" t="s">
        <v>463</v>
      </c>
      <c r="W73" s="75"/>
      <c r="X73" s="75"/>
      <c r="Y73" s="75"/>
      <c r="Z73" s="75"/>
      <c r="AA73" s="75"/>
      <c r="AB73" s="75"/>
      <c r="AC73" s="75"/>
      <c r="AD73" s="75"/>
      <c r="AE73" s="75"/>
      <c r="AF73" s="75"/>
      <c r="AG73" s="75"/>
      <c r="AH73" s="75"/>
      <c r="AI73" s="75"/>
      <c r="AJ73" s="75"/>
      <c r="AK73" s="75"/>
      <c r="AL73" s="75"/>
      <c r="AM73" s="75"/>
      <c r="AN73" s="75"/>
    </row>
    <row r="74" spans="2:40" ht="12">
      <c r="B74" s="74" t="s">
        <v>357</v>
      </c>
      <c r="C74" s="75">
        <v>208858186</v>
      </c>
      <c r="D74" s="75">
        <v>104658188</v>
      </c>
      <c r="E74" s="75">
        <v>95503722</v>
      </c>
      <c r="F74" s="75">
        <v>109623097</v>
      </c>
      <c r="G74" s="75">
        <v>60310133</v>
      </c>
      <c r="H74" s="75">
        <v>83758211</v>
      </c>
      <c r="I74" s="75">
        <v>20261957</v>
      </c>
      <c r="J74" s="75">
        <v>365671393</v>
      </c>
      <c r="K74" s="75">
        <v>467821958</v>
      </c>
      <c r="L74" s="75">
        <v>292635078</v>
      </c>
      <c r="M74" s="75">
        <v>242140256</v>
      </c>
      <c r="N74" s="75">
        <v>423631791</v>
      </c>
      <c r="O74" s="75">
        <v>255410105</v>
      </c>
      <c r="P74" s="75">
        <v>122513610</v>
      </c>
      <c r="Q74" s="75">
        <v>128731679</v>
      </c>
      <c r="R74" s="75">
        <v>139131981</v>
      </c>
      <c r="S74" s="75">
        <v>449835148</v>
      </c>
      <c r="T74" s="75">
        <v>881447289873</v>
      </c>
      <c r="V74" s="74" t="s">
        <v>357</v>
      </c>
      <c r="W74" s="75">
        <f>+C74/'24 DS-016894'!C$17*100</f>
        <v>18.670484258131783</v>
      </c>
      <c r="X74" s="75">
        <f>+D74/'24 DS-016894'!D$17*100</f>
        <v>39.3431528490772</v>
      </c>
      <c r="Y74" s="75">
        <f>+E74/'24 DS-016894'!E$17*100</f>
        <v>202.01580222361866</v>
      </c>
      <c r="Z74" s="75">
        <f>+F74/'24 DS-016894'!F$17*100</f>
        <v>751.9823834479099</v>
      </c>
      <c r="AA74" s="75">
        <f>+G74/'24 DS-016894'!G$17*100</f>
        <v>141.7228625990595</v>
      </c>
      <c r="AB74" s="75">
        <f>+H74/'24 DS-016894'!H$17*100</f>
        <v>89.29953467082642</v>
      </c>
      <c r="AC74" s="75">
        <f>+I74/'24 DS-016894'!I$17*100</f>
        <v>5.183032563283351</v>
      </c>
      <c r="AD74" s="75">
        <f>+J74/'24 DS-016894'!J$17*100</f>
        <v>41.150449400706314</v>
      </c>
      <c r="AE74" s="75">
        <f>+K74/'24 DS-016894'!K$17*100</f>
        <v>10.600373726210721</v>
      </c>
      <c r="AF74" s="75">
        <f>+L74/'24 DS-016894'!L$17*100</f>
        <v>8.875013981589305</v>
      </c>
      <c r="AG74" s="75">
        <f>+M74/'24 DS-016894'!M$17*100</f>
        <v>7.335855127662805</v>
      </c>
      <c r="AH74" s="75">
        <f>+N74/'24 DS-016894'!N$17*100</f>
        <v>23.084504716370024</v>
      </c>
      <c r="AI74" s="75">
        <f>+O74/'24 DS-016894'!O$17*100</f>
        <v>17.10270430057625</v>
      </c>
      <c r="AJ74" s="75">
        <f>+P74/'24 DS-016894'!P$17*100</f>
        <v>17.590159867213956</v>
      </c>
      <c r="AK74" s="75">
        <f>+Q74/'24 DS-016894'!Q$17*100</f>
        <v>23.96995204137491</v>
      </c>
      <c r="AL74" s="75">
        <f>+R74/'24 DS-016894'!R$17*100</f>
        <v>47.78918224534157</v>
      </c>
      <c r="AM74" s="75">
        <f>+S74/'24 DS-016894'!S$17*100</f>
        <v>23.425197074993072</v>
      </c>
      <c r="AN74" s="75">
        <f>+T74/'24 DS-016894'!T$17*100</f>
        <v>29.316130764223587</v>
      </c>
    </row>
    <row r="75" spans="2:40" ht="12">
      <c r="B75" s="74" t="s">
        <v>464</v>
      </c>
      <c r="C75" s="76" t="s">
        <v>36</v>
      </c>
      <c r="D75" s="76" t="s">
        <v>36</v>
      </c>
      <c r="E75" s="76" t="s">
        <v>36</v>
      </c>
      <c r="F75" s="76" t="s">
        <v>36</v>
      </c>
      <c r="G75" s="76" t="s">
        <v>36</v>
      </c>
      <c r="H75" s="76" t="s">
        <v>36</v>
      </c>
      <c r="I75" s="76" t="s">
        <v>36</v>
      </c>
      <c r="J75" s="76" t="s">
        <v>36</v>
      </c>
      <c r="K75" s="76" t="s">
        <v>36</v>
      </c>
      <c r="L75" s="76" t="s">
        <v>36</v>
      </c>
      <c r="M75" s="76" t="s">
        <v>36</v>
      </c>
      <c r="N75" s="76" t="s">
        <v>36</v>
      </c>
      <c r="O75" s="76" t="s">
        <v>36</v>
      </c>
      <c r="P75" s="76" t="s">
        <v>36</v>
      </c>
      <c r="Q75" s="76" t="s">
        <v>36</v>
      </c>
      <c r="R75" s="76" t="s">
        <v>36</v>
      </c>
      <c r="S75" s="76" t="s">
        <v>36</v>
      </c>
      <c r="T75" s="76">
        <v>9967669</v>
      </c>
      <c r="V75" s="74" t="s">
        <v>464</v>
      </c>
      <c r="W75" s="75"/>
      <c r="X75" s="75"/>
      <c r="Y75" s="75"/>
      <c r="Z75" s="75"/>
      <c r="AA75" s="75"/>
      <c r="AB75" s="75"/>
      <c r="AC75" s="75"/>
      <c r="AD75" s="75"/>
      <c r="AE75" s="75"/>
      <c r="AF75" s="75"/>
      <c r="AG75" s="75"/>
      <c r="AH75" s="75"/>
      <c r="AI75" s="75"/>
      <c r="AJ75" s="75"/>
      <c r="AK75" s="75"/>
      <c r="AL75" s="75"/>
      <c r="AM75" s="75"/>
      <c r="AN75" s="75">
        <f>+T75/'24 DS-016894'!T$17*100</f>
        <v>0.0003315155553551026</v>
      </c>
    </row>
    <row r="76" spans="2:40" ht="12">
      <c r="B76" s="74" t="s">
        <v>3</v>
      </c>
      <c r="C76" s="75">
        <v>8649227</v>
      </c>
      <c r="D76" s="75">
        <v>5650191</v>
      </c>
      <c r="E76" s="75">
        <v>2891975</v>
      </c>
      <c r="F76" s="75">
        <v>5488901</v>
      </c>
      <c r="G76" s="75">
        <v>40313586</v>
      </c>
      <c r="H76" s="75">
        <v>375329</v>
      </c>
      <c r="I76" s="75">
        <v>3346572</v>
      </c>
      <c r="J76" s="75">
        <v>19653255</v>
      </c>
      <c r="K76" s="75">
        <v>7298343</v>
      </c>
      <c r="L76" s="75">
        <v>7491920</v>
      </c>
      <c r="M76" s="75">
        <v>15269664</v>
      </c>
      <c r="N76" s="75">
        <v>9323599</v>
      </c>
      <c r="O76" s="75">
        <v>9236604</v>
      </c>
      <c r="P76" s="75">
        <v>2305050</v>
      </c>
      <c r="Q76" s="75">
        <v>3719606</v>
      </c>
      <c r="R76" s="75">
        <v>4226620</v>
      </c>
      <c r="S76" s="75">
        <v>7627432</v>
      </c>
      <c r="T76" s="75">
        <v>68817853434</v>
      </c>
      <c r="V76" s="74" t="s">
        <v>3</v>
      </c>
      <c r="W76" s="75">
        <f>+C76/'24 DS-016894'!C$17*100</f>
        <v>0.7731813611964838</v>
      </c>
      <c r="X76" s="75">
        <f>+D76/'24 DS-016894'!D$17*100</f>
        <v>2.124022328185926</v>
      </c>
      <c r="Y76" s="75">
        <f>+E76/'24 DS-016894'!E$17*100</f>
        <v>6.117297183827554</v>
      </c>
      <c r="Z76" s="75">
        <f>+F76/'24 DS-016894'!F$17*100</f>
        <v>37.65225549584333</v>
      </c>
      <c r="AA76" s="75">
        <f>+G76/'24 DS-016894'!G$17*100</f>
        <v>94.73294992656324</v>
      </c>
      <c r="AB76" s="75">
        <f>+H76/'24 DS-016894'!H$17*100</f>
        <v>0.40016023083953656</v>
      </c>
      <c r="AC76" s="75">
        <f>+I76/'24 DS-016894'!I$17*100</f>
        <v>0.8560570754035404</v>
      </c>
      <c r="AD76" s="75">
        <f>+J76/'24 DS-016894'!J$17*100</f>
        <v>2.211658584505894</v>
      </c>
      <c r="AE76" s="75">
        <f>+K76/'24 DS-016894'!K$17*100</f>
        <v>0.1653730913205103</v>
      </c>
      <c r="AF76" s="75">
        <f>+L76/'24 DS-016894'!L$17*100</f>
        <v>0.2272143695259546</v>
      </c>
      <c r="AG76" s="75">
        <f>+M76/'24 DS-016894'!M$17*100</f>
        <v>0.4626080966565433</v>
      </c>
      <c r="AH76" s="75">
        <f>+N76/'24 DS-016894'!N$17*100</f>
        <v>0.5080607019151753</v>
      </c>
      <c r="AI76" s="75">
        <f>+O76/'24 DS-016894'!O$17*100</f>
        <v>0.6184990486320805</v>
      </c>
      <c r="AJ76" s="75">
        <f>+P76/'24 DS-016894'!P$17*100</f>
        <v>0.330952601934769</v>
      </c>
      <c r="AK76" s="75">
        <f>+Q76/'24 DS-016894'!Q$17*100</f>
        <v>0.6925939141430009</v>
      </c>
      <c r="AL76" s="75">
        <f>+R76/'24 DS-016894'!R$17*100</f>
        <v>1.4517633689252625</v>
      </c>
      <c r="AM76" s="75">
        <f>+S76/'24 DS-016894'!S$17*100</f>
        <v>0.39719905963441643</v>
      </c>
      <c r="AN76" s="75">
        <f>+T76/'24 DS-016894'!T$17*100</f>
        <v>2.2888188702412338</v>
      </c>
    </row>
    <row r="77" spans="2:40" ht="12">
      <c r="B77" s="74" t="s">
        <v>465</v>
      </c>
      <c r="C77" s="76">
        <v>0</v>
      </c>
      <c r="D77" s="76" t="s">
        <v>36</v>
      </c>
      <c r="E77" s="76" t="s">
        <v>36</v>
      </c>
      <c r="F77" s="76" t="s">
        <v>36</v>
      </c>
      <c r="G77" s="76" t="s">
        <v>36</v>
      </c>
      <c r="H77" s="76" t="s">
        <v>36</v>
      </c>
      <c r="I77" s="76" t="s">
        <v>36</v>
      </c>
      <c r="J77" s="76">
        <v>922</v>
      </c>
      <c r="K77" s="76" t="s">
        <v>36</v>
      </c>
      <c r="L77" s="76">
        <v>4803</v>
      </c>
      <c r="M77" s="76">
        <v>5220</v>
      </c>
      <c r="N77" s="76">
        <v>1863</v>
      </c>
      <c r="O77" s="76" t="s">
        <v>36</v>
      </c>
      <c r="P77" s="76" t="s">
        <v>36</v>
      </c>
      <c r="Q77" s="76" t="s">
        <v>36</v>
      </c>
      <c r="R77" s="76">
        <v>73</v>
      </c>
      <c r="S77" s="76">
        <v>8</v>
      </c>
      <c r="T77" s="76">
        <v>1657894</v>
      </c>
      <c r="V77" s="74" t="s">
        <v>465</v>
      </c>
      <c r="W77" s="75">
        <f>+C77/'24 DS-016894'!C$17*100</f>
        <v>0</v>
      </c>
      <c r="X77" s="75"/>
      <c r="Y77" s="75"/>
      <c r="Z77" s="75"/>
      <c r="AA77" s="75"/>
      <c r="AB77" s="75"/>
      <c r="AC77" s="75"/>
      <c r="AD77" s="75">
        <f>+J77/'24 DS-016894'!J$17*100</f>
        <v>0.00010375630982829225</v>
      </c>
      <c r="AE77" s="75"/>
      <c r="AF77" s="75">
        <f>+L77/'24 DS-016894'!L$17*100</f>
        <v>0.00014566501201736804</v>
      </c>
      <c r="AG77" s="75">
        <f>+M77/'24 DS-016894'!M$17*100</f>
        <v>0.0001581445580300363</v>
      </c>
      <c r="AH77" s="75">
        <f>+N77/'24 DS-016894'!N$17*100</f>
        <v>0.0001015184251991073</v>
      </c>
      <c r="AI77" s="75"/>
      <c r="AJ77" s="75"/>
      <c r="AK77" s="75"/>
      <c r="AL77" s="75">
        <f>+R77/'24 DS-016894'!R$17*100</f>
        <v>2.5074107899821643E-05</v>
      </c>
      <c r="AM77" s="75">
        <f>+S77/'24 DS-016894'!S$17*100</f>
        <v>4.1660056452490583E-07</v>
      </c>
      <c r="AN77" s="75">
        <f>+T77/'24 DS-016894'!T$17*100</f>
        <v>5.514003827072233E-05</v>
      </c>
    </row>
    <row r="78" spans="2:40" ht="12">
      <c r="B78" s="74" t="s">
        <v>116</v>
      </c>
      <c r="C78" s="75">
        <v>1410296</v>
      </c>
      <c r="D78" s="75">
        <v>173</v>
      </c>
      <c r="E78" s="75">
        <v>13986</v>
      </c>
      <c r="F78" s="75">
        <v>2261</v>
      </c>
      <c r="G78" s="75" t="s">
        <v>36</v>
      </c>
      <c r="H78" s="75">
        <v>8993</v>
      </c>
      <c r="I78" s="75">
        <v>28574</v>
      </c>
      <c r="J78" s="75">
        <v>2433382</v>
      </c>
      <c r="K78" s="75">
        <v>9</v>
      </c>
      <c r="L78" s="75">
        <v>228218259</v>
      </c>
      <c r="M78" s="75">
        <v>42805760</v>
      </c>
      <c r="N78" s="75">
        <v>796091</v>
      </c>
      <c r="O78" s="75" t="s">
        <v>36</v>
      </c>
      <c r="P78" s="75">
        <v>654310</v>
      </c>
      <c r="Q78" s="75">
        <v>282</v>
      </c>
      <c r="R78" s="75">
        <v>108</v>
      </c>
      <c r="S78" s="75">
        <v>261051</v>
      </c>
      <c r="T78" s="75">
        <v>1419551564</v>
      </c>
      <c r="V78" s="74" t="s">
        <v>116</v>
      </c>
      <c r="W78" s="75">
        <f>+C78/'24 DS-016894'!C$17*100</f>
        <v>0.12607075533685913</v>
      </c>
      <c r="X78" s="75">
        <f>+D78/'24 DS-016894'!D$17*100</f>
        <v>6.503423738704855E-05</v>
      </c>
      <c r="Y78" s="75">
        <f>+E78/'24 DS-016894'!E$17*100</f>
        <v>0.029584114113369638</v>
      </c>
      <c r="Z78" s="75">
        <f>+F78/'24 DS-016894'!F$17*100</f>
        <v>0.01550979871491611</v>
      </c>
      <c r="AA78" s="75"/>
      <c r="AB78" s="75">
        <f>+H78/'24 DS-016894'!H$17*100</f>
        <v>0.009587964042053643</v>
      </c>
      <c r="AC78" s="75">
        <f>+I78/'24 DS-016894'!I$17*100</f>
        <v>0.007309262992871739</v>
      </c>
      <c r="AD78" s="75">
        <f>+J78/'24 DS-016894'!J$17*100</f>
        <v>0.2738381092435894</v>
      </c>
      <c r="AE78" s="75">
        <f>+K78/'24 DS-016894'!K$17*100</f>
        <v>2.0393092266074542E-07</v>
      </c>
      <c r="AF78" s="75">
        <f>+L78/'24 DS-016894'!L$17*100</f>
        <v>6.921385683909601</v>
      </c>
      <c r="AG78" s="75">
        <f>+M78/'24 DS-016894'!M$17*100</f>
        <v>1.296838696616821</v>
      </c>
      <c r="AH78" s="75">
        <f>+N78/'24 DS-016894'!N$17*100</f>
        <v>0.04338051778592728</v>
      </c>
      <c r="AI78" s="75"/>
      <c r="AJ78" s="75">
        <f>+P78/'24 DS-016894'!P$17*100</f>
        <v>0.09394399122445878</v>
      </c>
      <c r="AK78" s="75">
        <f>+Q78/'24 DS-016894'!Q$17*100</f>
        <v>5.250864843973428E-05</v>
      </c>
      <c r="AL78" s="75">
        <f>+R78/'24 DS-016894'!R$17*100</f>
        <v>3.7095940454530654E-05</v>
      </c>
      <c r="AM78" s="75">
        <f>+S78/'24 DS-016894'!S$17*100</f>
        <v>0.0135942492462239</v>
      </c>
      <c r="AN78" s="75">
        <f>+T78/'24 DS-016894'!T$17*100</f>
        <v>0.04721298681714497</v>
      </c>
    </row>
    <row r="79" spans="2:40" ht="12">
      <c r="B79" s="74" t="s">
        <v>102</v>
      </c>
      <c r="C79" s="76" t="s">
        <v>36</v>
      </c>
      <c r="D79" s="76" t="s">
        <v>36</v>
      </c>
      <c r="E79" s="76" t="s">
        <v>36</v>
      </c>
      <c r="F79" s="76" t="s">
        <v>36</v>
      </c>
      <c r="G79" s="76">
        <v>53</v>
      </c>
      <c r="H79" s="76">
        <v>14</v>
      </c>
      <c r="I79" s="76">
        <v>3084</v>
      </c>
      <c r="J79" s="76">
        <v>1159418</v>
      </c>
      <c r="K79" s="76">
        <v>22547</v>
      </c>
      <c r="L79" s="76" t="s">
        <v>36</v>
      </c>
      <c r="M79" s="76">
        <v>37865388</v>
      </c>
      <c r="N79" s="76">
        <v>35</v>
      </c>
      <c r="O79" s="76">
        <v>362</v>
      </c>
      <c r="P79" s="76">
        <v>65041</v>
      </c>
      <c r="Q79" s="76" t="s">
        <v>36</v>
      </c>
      <c r="R79" s="76" t="s">
        <v>36</v>
      </c>
      <c r="S79" s="76">
        <v>352</v>
      </c>
      <c r="T79" s="76">
        <v>42035956431</v>
      </c>
      <c r="V79" s="74" t="s">
        <v>102</v>
      </c>
      <c r="W79" s="75"/>
      <c r="X79" s="75"/>
      <c r="Y79" s="75"/>
      <c r="Z79" s="75"/>
      <c r="AA79" s="75">
        <f>+G79/'24 DS-016894'!G$17*100</f>
        <v>0.00012454477123686916</v>
      </c>
      <c r="AB79" s="75">
        <f>+H79/'24 DS-016894'!H$17*100</f>
        <v>1.4926220014316804E-05</v>
      </c>
      <c r="AC79" s="75">
        <f>+I79/'24 DS-016894'!I$17*100</f>
        <v>0.0007888908472743208</v>
      </c>
      <c r="AD79" s="75">
        <f>+J79/'24 DS-016894'!J$17*100</f>
        <v>0.1304738972109533</v>
      </c>
      <c r="AE79" s="75">
        <f>+K79/'24 DS-016894'!K$17*100</f>
        <v>0.0005108922792479807</v>
      </c>
      <c r="AF79" s="75"/>
      <c r="AG79" s="75">
        <f>+M79/'24 DS-016894'!M$17*100</f>
        <v>1.1471657183708506</v>
      </c>
      <c r="AH79" s="75">
        <f>+N79/'24 DS-016894'!N$17*100</f>
        <v>1.9072167911802232E-06</v>
      </c>
      <c r="AI79" s="75">
        <f>+O79/'24 DS-016894'!O$17*100</f>
        <v>2.4240148825781978E-05</v>
      </c>
      <c r="AJ79" s="75">
        <f>+P79/'24 DS-016894'!P$17*100</f>
        <v>0.009338404018324682</v>
      </c>
      <c r="AK79" s="75"/>
      <c r="AL79" s="75"/>
      <c r="AM79" s="75">
        <f>+S79/'24 DS-016894'!S$17*100</f>
        <v>1.8330424839095854E-05</v>
      </c>
      <c r="AN79" s="75">
        <f>+T79/'24 DS-016894'!T$17*100</f>
        <v>1.398077468373585</v>
      </c>
    </row>
    <row r="80" spans="2:40" ht="12">
      <c r="B80" s="74" t="s">
        <v>466</v>
      </c>
      <c r="C80" s="75" t="s">
        <v>36</v>
      </c>
      <c r="D80" s="75" t="s">
        <v>36</v>
      </c>
      <c r="E80" s="75" t="s">
        <v>36</v>
      </c>
      <c r="F80" s="75" t="s">
        <v>36</v>
      </c>
      <c r="G80" s="75" t="s">
        <v>36</v>
      </c>
      <c r="H80" s="75" t="s">
        <v>36</v>
      </c>
      <c r="I80" s="75" t="s">
        <v>36</v>
      </c>
      <c r="J80" s="75" t="s">
        <v>36</v>
      </c>
      <c r="K80" s="75" t="s">
        <v>36</v>
      </c>
      <c r="L80" s="75" t="s">
        <v>36</v>
      </c>
      <c r="M80" s="75" t="s">
        <v>36</v>
      </c>
      <c r="N80" s="75" t="s">
        <v>36</v>
      </c>
      <c r="O80" s="75" t="s">
        <v>36</v>
      </c>
      <c r="P80" s="75" t="s">
        <v>36</v>
      </c>
      <c r="Q80" s="75" t="s">
        <v>36</v>
      </c>
      <c r="R80" s="75" t="s">
        <v>36</v>
      </c>
      <c r="S80" s="75" t="s">
        <v>36</v>
      </c>
      <c r="T80" s="75" t="s">
        <v>36</v>
      </c>
      <c r="V80" s="74" t="s">
        <v>466</v>
      </c>
      <c r="W80" s="75"/>
      <c r="X80" s="75"/>
      <c r="Y80" s="75"/>
      <c r="Z80" s="75"/>
      <c r="AA80" s="75"/>
      <c r="AB80" s="75"/>
      <c r="AC80" s="75"/>
      <c r="AD80" s="75"/>
      <c r="AE80" s="75"/>
      <c r="AF80" s="75"/>
      <c r="AG80" s="75"/>
      <c r="AH80" s="75"/>
      <c r="AI80" s="75"/>
      <c r="AJ80" s="75"/>
      <c r="AK80" s="75"/>
      <c r="AL80" s="75"/>
      <c r="AM80" s="75"/>
      <c r="AN80" s="75"/>
    </row>
    <row r="81" spans="2:40" ht="12">
      <c r="B81" s="74" t="s">
        <v>467</v>
      </c>
      <c r="C81" s="76" t="s">
        <v>36</v>
      </c>
      <c r="D81" s="76" t="s">
        <v>36</v>
      </c>
      <c r="E81" s="76" t="s">
        <v>36</v>
      </c>
      <c r="F81" s="76" t="s">
        <v>36</v>
      </c>
      <c r="G81" s="76" t="s">
        <v>36</v>
      </c>
      <c r="H81" s="76" t="s">
        <v>36</v>
      </c>
      <c r="I81" s="76" t="s">
        <v>36</v>
      </c>
      <c r="J81" s="76" t="s">
        <v>36</v>
      </c>
      <c r="K81" s="76" t="s">
        <v>36</v>
      </c>
      <c r="L81" s="76" t="s">
        <v>36</v>
      </c>
      <c r="M81" s="76" t="s">
        <v>36</v>
      </c>
      <c r="N81" s="76" t="s">
        <v>36</v>
      </c>
      <c r="O81" s="76" t="s">
        <v>36</v>
      </c>
      <c r="P81" s="76" t="s">
        <v>36</v>
      </c>
      <c r="Q81" s="76" t="s">
        <v>36</v>
      </c>
      <c r="R81" s="76" t="s">
        <v>36</v>
      </c>
      <c r="S81" s="76" t="s">
        <v>36</v>
      </c>
      <c r="T81" s="76" t="s">
        <v>36</v>
      </c>
      <c r="V81" s="74" t="s">
        <v>467</v>
      </c>
      <c r="W81" s="75"/>
      <c r="X81" s="75"/>
      <c r="Y81" s="75"/>
      <c r="Z81" s="75"/>
      <c r="AA81" s="75"/>
      <c r="AB81" s="75"/>
      <c r="AC81" s="75"/>
      <c r="AD81" s="75"/>
      <c r="AE81" s="75"/>
      <c r="AF81" s="75"/>
      <c r="AG81" s="75"/>
      <c r="AH81" s="75"/>
      <c r="AI81" s="75"/>
      <c r="AJ81" s="75"/>
      <c r="AK81" s="75"/>
      <c r="AL81" s="75"/>
      <c r="AM81" s="75"/>
      <c r="AN81" s="75"/>
    </row>
    <row r="82" spans="2:40" ht="12">
      <c r="B82" s="74" t="s">
        <v>468</v>
      </c>
      <c r="C82" s="75" t="s">
        <v>36</v>
      </c>
      <c r="D82" s="75" t="s">
        <v>36</v>
      </c>
      <c r="E82" s="75" t="s">
        <v>36</v>
      </c>
      <c r="F82" s="75" t="s">
        <v>36</v>
      </c>
      <c r="G82" s="75" t="s">
        <v>36</v>
      </c>
      <c r="H82" s="75" t="s">
        <v>36</v>
      </c>
      <c r="I82" s="75" t="s">
        <v>36</v>
      </c>
      <c r="J82" s="75" t="s">
        <v>36</v>
      </c>
      <c r="K82" s="75" t="s">
        <v>36</v>
      </c>
      <c r="L82" s="75" t="s">
        <v>36</v>
      </c>
      <c r="M82" s="75" t="s">
        <v>36</v>
      </c>
      <c r="N82" s="75" t="s">
        <v>36</v>
      </c>
      <c r="O82" s="75" t="s">
        <v>36</v>
      </c>
      <c r="P82" s="75" t="s">
        <v>36</v>
      </c>
      <c r="Q82" s="75" t="s">
        <v>36</v>
      </c>
      <c r="R82" s="75" t="s">
        <v>36</v>
      </c>
      <c r="S82" s="75" t="s">
        <v>36</v>
      </c>
      <c r="T82" s="75" t="s">
        <v>36</v>
      </c>
      <c r="V82" s="74" t="s">
        <v>468</v>
      </c>
      <c r="W82" s="75"/>
      <c r="X82" s="75"/>
      <c r="Y82" s="75"/>
      <c r="Z82" s="75"/>
      <c r="AA82" s="75"/>
      <c r="AB82" s="75"/>
      <c r="AC82" s="75"/>
      <c r="AD82" s="75"/>
      <c r="AE82" s="75"/>
      <c r="AF82" s="75"/>
      <c r="AG82" s="75"/>
      <c r="AH82" s="75"/>
      <c r="AI82" s="75"/>
      <c r="AJ82" s="75"/>
      <c r="AK82" s="75"/>
      <c r="AL82" s="75"/>
      <c r="AM82" s="75"/>
      <c r="AN82" s="75"/>
    </row>
    <row r="83" spans="2:40" ht="12">
      <c r="B83" s="74" t="s">
        <v>469</v>
      </c>
      <c r="C83" s="76" t="s">
        <v>36</v>
      </c>
      <c r="D83" s="76" t="s">
        <v>36</v>
      </c>
      <c r="E83" s="76" t="s">
        <v>36</v>
      </c>
      <c r="F83" s="76" t="s">
        <v>36</v>
      </c>
      <c r="G83" s="76" t="s">
        <v>36</v>
      </c>
      <c r="H83" s="76" t="s">
        <v>36</v>
      </c>
      <c r="I83" s="76" t="s">
        <v>36</v>
      </c>
      <c r="J83" s="76" t="s">
        <v>36</v>
      </c>
      <c r="K83" s="76" t="s">
        <v>36</v>
      </c>
      <c r="L83" s="76" t="s">
        <v>36</v>
      </c>
      <c r="M83" s="76" t="s">
        <v>36</v>
      </c>
      <c r="N83" s="76" t="s">
        <v>36</v>
      </c>
      <c r="O83" s="76" t="s">
        <v>36</v>
      </c>
      <c r="P83" s="76" t="s">
        <v>36</v>
      </c>
      <c r="Q83" s="76" t="s">
        <v>36</v>
      </c>
      <c r="R83" s="76" t="s">
        <v>36</v>
      </c>
      <c r="S83" s="76" t="s">
        <v>36</v>
      </c>
      <c r="T83" s="76" t="s">
        <v>36</v>
      </c>
      <c r="V83" s="74" t="s">
        <v>469</v>
      </c>
      <c r="W83" s="75"/>
      <c r="X83" s="75"/>
      <c r="Y83" s="75"/>
      <c r="Z83" s="75"/>
      <c r="AA83" s="75"/>
      <c r="AB83" s="75"/>
      <c r="AC83" s="75"/>
      <c r="AD83" s="75"/>
      <c r="AE83" s="75"/>
      <c r="AF83" s="75"/>
      <c r="AG83" s="75"/>
      <c r="AH83" s="75"/>
      <c r="AI83" s="75"/>
      <c r="AJ83" s="75"/>
      <c r="AK83" s="75"/>
      <c r="AL83" s="75"/>
      <c r="AM83" s="75"/>
      <c r="AN83" s="75"/>
    </row>
    <row r="84" spans="2:40" ht="12">
      <c r="B84" s="74" t="s">
        <v>117</v>
      </c>
      <c r="C84" s="75" t="s">
        <v>36</v>
      </c>
      <c r="D84" s="75" t="s">
        <v>36</v>
      </c>
      <c r="E84" s="75">
        <v>5942</v>
      </c>
      <c r="F84" s="75">
        <v>511</v>
      </c>
      <c r="G84" s="75" t="s">
        <v>36</v>
      </c>
      <c r="H84" s="75">
        <v>11681</v>
      </c>
      <c r="I84" s="75">
        <v>187</v>
      </c>
      <c r="J84" s="75">
        <v>481959</v>
      </c>
      <c r="K84" s="75">
        <v>23461</v>
      </c>
      <c r="L84" s="75">
        <v>988648602</v>
      </c>
      <c r="M84" s="75">
        <v>40083000</v>
      </c>
      <c r="N84" s="75">
        <v>23805</v>
      </c>
      <c r="O84" s="75">
        <v>974483</v>
      </c>
      <c r="P84" s="75">
        <v>7625</v>
      </c>
      <c r="Q84" s="75" t="s">
        <v>36</v>
      </c>
      <c r="R84" s="75">
        <v>10758</v>
      </c>
      <c r="S84" s="75">
        <v>10318429</v>
      </c>
      <c r="T84" s="75">
        <v>3971795971</v>
      </c>
      <c r="V84" s="74" t="s">
        <v>117</v>
      </c>
      <c r="W84" s="75"/>
      <c r="X84" s="75"/>
      <c r="Y84" s="75">
        <f>+E84/'24 DS-016894'!E$17*100</f>
        <v>0.012568912202319635</v>
      </c>
      <c r="Z84" s="75">
        <f>+F84/'24 DS-016894'!F$17*100</f>
        <v>0.0035053105454763965</v>
      </c>
      <c r="AA84" s="75" t="e">
        <f>+G84/'24 DS-016894'!G$17*100</f>
        <v>#VALUE!</v>
      </c>
      <c r="AB84" s="75">
        <f>+H84/'24 DS-016894'!H$17*100</f>
        <v>0.01245379828480247</v>
      </c>
      <c r="AC84" s="75">
        <f>+I84/'24 DS-016894'!I$17*100</f>
        <v>4.7834821154441634E-05</v>
      </c>
      <c r="AD84" s="75">
        <f>+J84/'24 DS-016894'!J$17*100</f>
        <v>0.054236754152422885</v>
      </c>
      <c r="AE84" s="75">
        <f>+K84/'24 DS-016894'!K$17*100</f>
        <v>0.0005316025973937499</v>
      </c>
      <c r="AF84" s="145">
        <f>+L84/'24 DS-016894'!L$17*100</f>
        <v>29.983658232622133</v>
      </c>
      <c r="AG84" s="75">
        <f>+M84/'24 DS-016894'!M$17*100</f>
        <v>1.2143502527812153</v>
      </c>
      <c r="AH84" s="75">
        <f>+N84/'24 DS-016894'!N$17*100</f>
        <v>0.0012971798775441488</v>
      </c>
      <c r="AI84" s="75">
        <f>+O84/'24 DS-016894'!O$17*100</f>
        <v>0.06525307444252625</v>
      </c>
      <c r="AJ84" s="75">
        <f>+P84/'24 DS-016894'!P$17*100</f>
        <v>0.001094776074164384</v>
      </c>
      <c r="AK84" s="75"/>
      <c r="AL84" s="75">
        <f>+R84/'24 DS-016894'!R$17*100</f>
        <v>0.0036951678463874147</v>
      </c>
      <c r="AM84" s="75">
        <f>+S84/'24 DS-016894'!S$17*100</f>
        <v>0.53733291830127</v>
      </c>
      <c r="AN84" s="75">
        <f>+T84/'24 DS-016894'!T$17*100</f>
        <v>0.13209830172763803</v>
      </c>
    </row>
    <row r="85" spans="2:40" ht="12">
      <c r="B85" s="74" t="s">
        <v>4</v>
      </c>
      <c r="C85" s="76">
        <v>424968</v>
      </c>
      <c r="D85" s="76">
        <v>262535</v>
      </c>
      <c r="E85" s="76">
        <v>65823</v>
      </c>
      <c r="F85" s="76">
        <v>1801410</v>
      </c>
      <c r="G85" s="76">
        <v>67968</v>
      </c>
      <c r="H85" s="76">
        <v>1147518</v>
      </c>
      <c r="I85" s="76">
        <v>133629</v>
      </c>
      <c r="J85" s="76">
        <v>1712340</v>
      </c>
      <c r="K85" s="76">
        <v>2301215</v>
      </c>
      <c r="L85" s="76">
        <v>107577</v>
      </c>
      <c r="M85" s="76">
        <v>238287</v>
      </c>
      <c r="N85" s="76">
        <v>694673</v>
      </c>
      <c r="O85" s="76">
        <v>269132</v>
      </c>
      <c r="P85" s="76">
        <v>268385</v>
      </c>
      <c r="Q85" s="76">
        <v>878746</v>
      </c>
      <c r="R85" s="76">
        <v>2177822</v>
      </c>
      <c r="S85" s="76">
        <v>2060639</v>
      </c>
      <c r="T85" s="76">
        <v>15135617421</v>
      </c>
      <c r="V85" s="74" t="s">
        <v>4</v>
      </c>
      <c r="W85" s="75">
        <f>+C85/'24 DS-016894'!C$17*100</f>
        <v>0.037989214146529775</v>
      </c>
      <c r="X85" s="75">
        <f>+D85/'24 DS-016894'!D$17*100</f>
        <v>0.0986922746382011</v>
      </c>
      <c r="Y85" s="75">
        <f>+E85/'24 DS-016894'!E$17*100</f>
        <v>0.13923317197800156</v>
      </c>
      <c r="Z85" s="75">
        <f>+F85/'24 DS-016894'!F$17*100</f>
        <v>12.357145733320227</v>
      </c>
      <c r="AA85" s="75">
        <f>+G85/'24 DS-016894'!G$17*100</f>
        <v>0.15971809455523628</v>
      </c>
      <c r="AB85" s="75">
        <f>+H85/'24 DS-016894'!H$17*100</f>
        <v>1.2234361527420565</v>
      </c>
      <c r="AC85" s="75">
        <f>+I85/'24 DS-016894'!I$17*100</f>
        <v>0.03418245623554482</v>
      </c>
      <c r="AD85" s="75">
        <f>+J85/'24 DS-016894'!J$17*100</f>
        <v>0.19269639866743815</v>
      </c>
      <c r="AE85" s="75">
        <f>+K85/'24 DS-016894'!K$17*100</f>
        <v>0.05214321091008303</v>
      </c>
      <c r="AF85" s="75">
        <f>+L85/'24 DS-016894'!L$17*100</f>
        <v>0.0032625869243790135</v>
      </c>
      <c r="AG85" s="75">
        <f>+M85/'24 DS-016894'!M$17*100</f>
        <v>0.0072191172987170985</v>
      </c>
      <c r="AH85" s="75">
        <f>+N85/'24 DS-016894'!N$17*100</f>
        <v>0.03785405742798683</v>
      </c>
      <c r="AI85" s="75">
        <f>+O85/'24 DS-016894'!O$17*100</f>
        <v>0.018021546225912583</v>
      </c>
      <c r="AJ85" s="75">
        <f>+P85/'24 DS-016894'!P$17*100</f>
        <v>0.0385339641527355</v>
      </c>
      <c r="AK85" s="75">
        <f>+Q85/'24 DS-016894'!Q$17*100</f>
        <v>0.16362327936816573</v>
      </c>
      <c r="AL85" s="75">
        <f>+R85/'24 DS-016894'!R$17*100</f>
        <v>0.7480403262274709</v>
      </c>
      <c r="AM85" s="75">
        <f>+S85/'24 DS-016894'!S$17*100</f>
        <v>0.10730792133525469</v>
      </c>
      <c r="AN85" s="75">
        <f>+T85/'24 DS-016894'!T$17*100</f>
        <v>0.503396793670133</v>
      </c>
    </row>
    <row r="86" spans="2:40" ht="12">
      <c r="B86" s="74" t="s">
        <v>118</v>
      </c>
      <c r="C86" s="75">
        <v>1202735</v>
      </c>
      <c r="D86" s="75">
        <v>53923393</v>
      </c>
      <c r="E86" s="75">
        <v>329242</v>
      </c>
      <c r="F86" s="75">
        <v>1367825</v>
      </c>
      <c r="G86" s="75">
        <v>100559</v>
      </c>
      <c r="H86" s="75">
        <v>131251</v>
      </c>
      <c r="I86" s="75">
        <v>26171178</v>
      </c>
      <c r="J86" s="75">
        <v>9726508</v>
      </c>
      <c r="K86" s="75">
        <v>1</v>
      </c>
      <c r="L86" s="75" t="s">
        <v>36</v>
      </c>
      <c r="M86" s="75">
        <v>4622705</v>
      </c>
      <c r="N86" s="75">
        <v>138837316</v>
      </c>
      <c r="O86" s="75">
        <v>88499704</v>
      </c>
      <c r="P86" s="75">
        <v>1400477</v>
      </c>
      <c r="Q86" s="75">
        <v>29</v>
      </c>
      <c r="R86" s="75">
        <v>249703</v>
      </c>
      <c r="S86" s="75">
        <v>20161459</v>
      </c>
      <c r="T86" s="75">
        <v>16347125051</v>
      </c>
      <c r="V86" s="74" t="s">
        <v>118</v>
      </c>
      <c r="W86" s="75">
        <f>+C86/'24 DS-016894'!C$17*100</f>
        <v>0.10751623057860002</v>
      </c>
      <c r="X86" s="145">
        <f>+D86/'24 DS-016894'!D$17*100</f>
        <v>20.270906017786775</v>
      </c>
      <c r="Y86" s="75">
        <f>+E86/'24 DS-016894'!E$17*100</f>
        <v>0.6964344987068531</v>
      </c>
      <c r="Z86" s="75">
        <f>+F86/'24 DS-016894'!F$17*100</f>
        <v>9.382879445922216</v>
      </c>
      <c r="AA86" s="75">
        <f>+G86/'24 DS-016894'!G$17*100</f>
        <v>0.23630372926053445</v>
      </c>
      <c r="AB86" s="75">
        <f>+H86/'24 DS-016894'!H$17*100</f>
        <v>0.1399343787927925</v>
      </c>
      <c r="AC86" s="75">
        <f>+I86/'24 DS-016894'!I$17*100</f>
        <v>6.694618283588542</v>
      </c>
      <c r="AD86" s="75">
        <f>+J86/'24 DS-016894'!J$17*100</f>
        <v>1.0945624485849927</v>
      </c>
      <c r="AE86" s="75">
        <f>+K86/'24 DS-016894'!K$17*100</f>
        <v>2.265899140674949E-08</v>
      </c>
      <c r="AF86" s="75"/>
      <c r="AG86" s="75">
        <f>+M86/'24 DS-016894'!M$17*100</f>
        <v>0.1400489730130726</v>
      </c>
      <c r="AH86" s="145">
        <f>+N86/'24 DS-016894'!N$17*100</f>
        <v>7.565510294788419</v>
      </c>
      <c r="AI86" s="75">
        <f>+O86/'24 DS-016894'!O$17*100</f>
        <v>5.926093911595726</v>
      </c>
      <c r="AJ86" s="75">
        <f>+P86/'24 DS-016894'!P$17*100</f>
        <v>0.20107655239573954</v>
      </c>
      <c r="AK86" s="75">
        <f>+Q86/'24 DS-016894'!Q$17*100</f>
        <v>5.3998255487670005E-06</v>
      </c>
      <c r="AL86" s="75">
        <f>+R86/'24 DS-016894'!R$17*100</f>
        <v>0.08576821869738581</v>
      </c>
      <c r="AM86" s="75">
        <f>+S86/'24 DS-016894'!S$17*100</f>
        <v>1.0499094001307179</v>
      </c>
      <c r="AN86" s="75">
        <f>+T86/'24 DS-016894'!T$17*100</f>
        <v>0.5436904295017798</v>
      </c>
    </row>
    <row r="87" spans="2:40" ht="12">
      <c r="B87" s="74" t="s">
        <v>470</v>
      </c>
      <c r="C87" s="76" t="s">
        <v>36</v>
      </c>
      <c r="D87" s="76" t="s">
        <v>36</v>
      </c>
      <c r="E87" s="76" t="s">
        <v>36</v>
      </c>
      <c r="F87" s="76" t="s">
        <v>36</v>
      </c>
      <c r="G87" s="76" t="s">
        <v>36</v>
      </c>
      <c r="H87" s="76" t="s">
        <v>36</v>
      </c>
      <c r="I87" s="76">
        <v>8696</v>
      </c>
      <c r="J87" s="76" t="s">
        <v>36</v>
      </c>
      <c r="K87" s="76" t="s">
        <v>36</v>
      </c>
      <c r="L87" s="76" t="s">
        <v>36</v>
      </c>
      <c r="M87" s="76" t="s">
        <v>36</v>
      </c>
      <c r="N87" s="76" t="s">
        <v>36</v>
      </c>
      <c r="O87" s="76" t="s">
        <v>36</v>
      </c>
      <c r="P87" s="76" t="s">
        <v>36</v>
      </c>
      <c r="Q87" s="76" t="s">
        <v>36</v>
      </c>
      <c r="R87" s="76" t="s">
        <v>36</v>
      </c>
      <c r="S87" s="76" t="s">
        <v>36</v>
      </c>
      <c r="T87" s="76">
        <v>77691</v>
      </c>
      <c r="V87" s="74" t="s">
        <v>470</v>
      </c>
      <c r="W87" s="75"/>
      <c r="X87" s="75"/>
      <c r="Y87" s="75"/>
      <c r="Z87" s="75"/>
      <c r="AA87" s="75"/>
      <c r="AB87" s="75"/>
      <c r="AC87" s="75">
        <f>+I87/'24 DS-016894'!I$17*100</f>
        <v>0.0022244470842728583</v>
      </c>
      <c r="AD87" s="75"/>
      <c r="AE87" s="75"/>
      <c r="AF87" s="75"/>
      <c r="AG87" s="75"/>
      <c r="AH87" s="75"/>
      <c r="AI87" s="75"/>
      <c r="AJ87" s="75"/>
      <c r="AK87" s="75"/>
      <c r="AL87" s="75"/>
      <c r="AM87" s="75"/>
      <c r="AN87" s="75">
        <f>+T87/'24 DS-016894'!T$17*100</f>
        <v>2.5839316103989085E-06</v>
      </c>
    </row>
    <row r="88" spans="2:40" ht="12">
      <c r="B88" s="74" t="s">
        <v>471</v>
      </c>
      <c r="C88" s="75" t="s">
        <v>36</v>
      </c>
      <c r="D88" s="75" t="s">
        <v>36</v>
      </c>
      <c r="E88" s="75" t="s">
        <v>36</v>
      </c>
      <c r="F88" s="75" t="s">
        <v>36</v>
      </c>
      <c r="G88" s="75" t="s">
        <v>36</v>
      </c>
      <c r="H88" s="75" t="s">
        <v>36</v>
      </c>
      <c r="I88" s="75" t="s">
        <v>36</v>
      </c>
      <c r="J88" s="75" t="s">
        <v>36</v>
      </c>
      <c r="K88" s="75" t="s">
        <v>36</v>
      </c>
      <c r="L88" s="75" t="s">
        <v>36</v>
      </c>
      <c r="M88" s="75" t="s">
        <v>36</v>
      </c>
      <c r="N88" s="75" t="s">
        <v>36</v>
      </c>
      <c r="O88" s="75" t="s">
        <v>36</v>
      </c>
      <c r="P88" s="75" t="s">
        <v>36</v>
      </c>
      <c r="Q88" s="75" t="s">
        <v>36</v>
      </c>
      <c r="R88" s="75" t="s">
        <v>36</v>
      </c>
      <c r="S88" s="75" t="s">
        <v>36</v>
      </c>
      <c r="T88" s="75">
        <v>6571081</v>
      </c>
      <c r="V88" s="74" t="s">
        <v>471</v>
      </c>
      <c r="W88" s="75"/>
      <c r="X88" s="75"/>
      <c r="Y88" s="75"/>
      <c r="Z88" s="75"/>
      <c r="AA88" s="75"/>
      <c r="AB88" s="75"/>
      <c r="AC88" s="75"/>
      <c r="AD88" s="75"/>
      <c r="AE88" s="75"/>
      <c r="AF88" s="75"/>
      <c r="AG88" s="75"/>
      <c r="AH88" s="75"/>
      <c r="AI88" s="75"/>
      <c r="AJ88" s="75"/>
      <c r="AK88" s="75"/>
      <c r="AL88" s="75"/>
      <c r="AM88" s="75"/>
      <c r="AN88" s="75">
        <f>+T88/'24 DS-016894'!T$17*100</f>
        <v>0.00021854814470648686</v>
      </c>
    </row>
    <row r="89" spans="2:40" ht="12">
      <c r="B89" s="74" t="s">
        <v>358</v>
      </c>
      <c r="C89" s="76">
        <v>1008144985</v>
      </c>
      <c r="D89" s="76">
        <v>371238572</v>
      </c>
      <c r="E89" s="76">
        <v>372566976</v>
      </c>
      <c r="F89" s="76">
        <v>593734945</v>
      </c>
      <c r="G89" s="76">
        <v>75476332</v>
      </c>
      <c r="H89" s="76">
        <v>756867510</v>
      </c>
      <c r="I89" s="76">
        <v>73030183</v>
      </c>
      <c r="J89" s="76">
        <v>2428226281</v>
      </c>
      <c r="K89" s="76">
        <v>538106904</v>
      </c>
      <c r="L89" s="76">
        <v>209306831</v>
      </c>
      <c r="M89" s="76">
        <v>537111641</v>
      </c>
      <c r="N89" s="76">
        <v>2841650585</v>
      </c>
      <c r="O89" s="76">
        <v>316427156</v>
      </c>
      <c r="P89" s="76">
        <v>710595105</v>
      </c>
      <c r="Q89" s="76">
        <v>101995315</v>
      </c>
      <c r="R89" s="76">
        <v>979644637</v>
      </c>
      <c r="S89" s="76">
        <v>1639583595</v>
      </c>
      <c r="T89" s="76">
        <v>239802247970</v>
      </c>
      <c r="V89" s="74" t="s">
        <v>358</v>
      </c>
      <c r="W89" s="75">
        <f>+C89/'24 DS-016894'!C$17*100</f>
        <v>90.12122260009001</v>
      </c>
      <c r="X89" s="75">
        <f>+D89/'24 DS-016894'!D$17*100</f>
        <v>139.55617005015557</v>
      </c>
      <c r="Y89" s="75">
        <f>+E89/'24 DS-016894'!E$17*100</f>
        <v>788.0783592776382</v>
      </c>
      <c r="Z89" s="75">
        <f>+F89/'24 DS-016894'!F$17*100</f>
        <v>4072.8480703059654</v>
      </c>
      <c r="AA89" s="75">
        <f>+G89/'24 DS-016894'!G$17*100</f>
        <v>177.36193401392427</v>
      </c>
      <c r="AB89" s="75">
        <f>+H89/'24 DS-016894'!H$17*100</f>
        <v>806.9407839962945</v>
      </c>
      <c r="AC89" s="75">
        <f>+I89/'24 DS-016894'!I$17*100</f>
        <v>18.68120718011307</v>
      </c>
      <c r="AD89" s="75">
        <f>+J89/'24 DS-016894'!J$17*100</f>
        <v>273.2579157750953</v>
      </c>
      <c r="AE89" s="75">
        <f>+K89/'24 DS-016894'!K$17*100</f>
        <v>12.192959713648573</v>
      </c>
      <c r="AF89" s="75">
        <f>+L89/'24 DS-016894'!L$17*100</f>
        <v>6.347841360177435</v>
      </c>
      <c r="AG89" s="75">
        <f>+M89/'24 DS-016894'!M$17*100</f>
        <v>16.272276451864467</v>
      </c>
      <c r="AH89" s="75">
        <f>+N89/'24 DS-016894'!N$17*100</f>
        <v>154.84696315368868</v>
      </c>
      <c r="AI89" s="75">
        <f>+O89/'24 DS-016894'!O$17*100</f>
        <v>21.18851202751086</v>
      </c>
      <c r="AJ89" s="75">
        <f>+P89/'24 DS-016894'!P$17*100</f>
        <v>102.02524844227257</v>
      </c>
      <c r="AK89" s="75">
        <f>+Q89/'24 DS-016894'!Q$17*100</f>
        <v>18.991617510053036</v>
      </c>
      <c r="AL89" s="75">
        <f>+R89/'24 DS-016894'!R$17*100</f>
        <v>336.4892511180768</v>
      </c>
      <c r="AM89" s="75">
        <f>+S89/'24 DS-016894'!S$17*100</f>
        <v>85.38143140784682</v>
      </c>
      <c r="AN89" s="75">
        <f>+T89/'24 DS-016894'!T$17*100</f>
        <v>7.975603464679313</v>
      </c>
    </row>
    <row r="90" spans="2:40" ht="12">
      <c r="B90" s="74" t="s">
        <v>472</v>
      </c>
      <c r="C90" s="75" t="s">
        <v>36</v>
      </c>
      <c r="D90" s="75">
        <v>4911760</v>
      </c>
      <c r="E90" s="75" t="s">
        <v>36</v>
      </c>
      <c r="F90" s="75" t="s">
        <v>36</v>
      </c>
      <c r="G90" s="75" t="s">
        <v>36</v>
      </c>
      <c r="H90" s="75" t="s">
        <v>36</v>
      </c>
      <c r="I90" s="75">
        <v>3773175</v>
      </c>
      <c r="J90" s="75">
        <v>427234</v>
      </c>
      <c r="K90" s="75" t="s">
        <v>36</v>
      </c>
      <c r="L90" s="75">
        <v>9028</v>
      </c>
      <c r="M90" s="75">
        <v>141381</v>
      </c>
      <c r="N90" s="75" t="s">
        <v>36</v>
      </c>
      <c r="O90" s="75">
        <v>4</v>
      </c>
      <c r="P90" s="75" t="s">
        <v>36</v>
      </c>
      <c r="Q90" s="75" t="s">
        <v>36</v>
      </c>
      <c r="R90" s="75" t="s">
        <v>36</v>
      </c>
      <c r="S90" s="75">
        <v>182204</v>
      </c>
      <c r="T90" s="75">
        <v>907572811</v>
      </c>
      <c r="V90" s="74" t="s">
        <v>472</v>
      </c>
      <c r="W90" s="75"/>
      <c r="X90" s="75">
        <f>+D90/'24 DS-016894'!D$17*100</f>
        <v>1.846431016348032</v>
      </c>
      <c r="Y90" s="75"/>
      <c r="Z90" s="75"/>
      <c r="AA90" s="75"/>
      <c r="AB90" s="75"/>
      <c r="AC90" s="75">
        <f>+I90/'24 DS-016894'!I$17*100</f>
        <v>0.9651826273230498</v>
      </c>
      <c r="AD90" s="75">
        <f>+J90/'24 DS-016894'!J$17*100</f>
        <v>0.04807833326809177</v>
      </c>
      <c r="AE90" s="75"/>
      <c r="AF90" s="75">
        <f>+L90/'24 DS-016894'!L$17*100</f>
        <v>0.0002738004847996666</v>
      </c>
      <c r="AG90" s="75">
        <f>+M90/'24 DS-016894'!M$17*100</f>
        <v>0.004283263555334207</v>
      </c>
      <c r="AH90" s="75"/>
      <c r="AI90" s="75">
        <f>+O90/'24 DS-016894'!O$17*100</f>
        <v>2.678469483511821E-07</v>
      </c>
      <c r="AJ90" s="75"/>
      <c r="AK90" s="75"/>
      <c r="AL90" s="75"/>
      <c r="AM90" s="75">
        <f>+S90/'24 DS-016894'!S$17*100</f>
        <v>0.009488286157336993</v>
      </c>
      <c r="AN90" s="75">
        <f>+T90/'24 DS-016894'!T$17*100</f>
        <v>0.030185041704721197</v>
      </c>
    </row>
    <row r="91" spans="2:40" ht="12">
      <c r="B91" s="74" t="s">
        <v>335</v>
      </c>
      <c r="C91" s="76">
        <v>1118654359</v>
      </c>
      <c r="D91" s="76">
        <v>266013729</v>
      </c>
      <c r="E91" s="76">
        <v>47275372</v>
      </c>
      <c r="F91" s="76">
        <v>14577881</v>
      </c>
      <c r="G91" s="76">
        <v>42554978</v>
      </c>
      <c r="H91" s="76">
        <v>93794678</v>
      </c>
      <c r="I91" s="76">
        <v>390928607</v>
      </c>
      <c r="J91" s="76">
        <v>888620655</v>
      </c>
      <c r="K91" s="76">
        <v>4413259099</v>
      </c>
      <c r="L91" s="76">
        <v>3297291459</v>
      </c>
      <c r="M91" s="76">
        <v>3300777507</v>
      </c>
      <c r="N91" s="76">
        <v>1835134850</v>
      </c>
      <c r="O91" s="76">
        <v>1493390171</v>
      </c>
      <c r="P91" s="76">
        <v>696489463</v>
      </c>
      <c r="Q91" s="76">
        <v>537054387</v>
      </c>
      <c r="R91" s="76">
        <v>291136978</v>
      </c>
      <c r="S91" s="76">
        <v>1920304647</v>
      </c>
      <c r="T91" s="76">
        <v>3006697224003</v>
      </c>
      <c r="V91" s="74" t="s">
        <v>335</v>
      </c>
      <c r="W91" s="75">
        <f>+C91/'24 DS-016894'!C$17*100</f>
        <v>100</v>
      </c>
      <c r="X91" s="75">
        <f>+D91/'24 DS-016894'!D$17*100</f>
        <v>100</v>
      </c>
      <c r="Y91" s="75">
        <f>+E91/'24 DS-016894'!E$17*100</f>
        <v>100</v>
      </c>
      <c r="Z91" s="75">
        <f>+F91/'24 DS-016894'!F$17*100</f>
        <v>100</v>
      </c>
      <c r="AA91" s="75">
        <f>+G91/'24 DS-016894'!G$17*100</f>
        <v>100</v>
      </c>
      <c r="AB91" s="75">
        <f>+H91/'24 DS-016894'!H$17*100</f>
        <v>100</v>
      </c>
      <c r="AC91" s="75">
        <f>+I91/'24 DS-016894'!I$17*100</f>
        <v>100</v>
      </c>
      <c r="AD91" s="75">
        <f>+J91/'24 DS-016894'!J$17*100</f>
        <v>100</v>
      </c>
      <c r="AE91" s="75">
        <f>+K91/'24 DS-016894'!K$17*100</f>
        <v>100</v>
      </c>
      <c r="AF91" s="75">
        <f>+L91/'24 DS-016894'!L$17*100</f>
        <v>100</v>
      </c>
      <c r="AG91" s="75">
        <f>+M91/'24 DS-016894'!M$17*100</f>
        <v>100</v>
      </c>
      <c r="AH91" s="75">
        <f>+N91/'24 DS-016894'!N$17*100</f>
        <v>100</v>
      </c>
      <c r="AI91" s="75">
        <f>+O91/'24 DS-016894'!O$17*100</f>
        <v>100</v>
      </c>
      <c r="AJ91" s="75">
        <f>+P91/'24 DS-016894'!P$17*100</f>
        <v>100</v>
      </c>
      <c r="AK91" s="75">
        <f>+Q91/'24 DS-016894'!Q$17*100</f>
        <v>100</v>
      </c>
      <c r="AL91" s="75">
        <f>+R91/'24 DS-016894'!R$17*100</f>
        <v>100</v>
      </c>
      <c r="AM91" s="75">
        <f>+S91/'24 DS-016894'!S$17*100</f>
        <v>100</v>
      </c>
      <c r="AN91" s="75">
        <f>+T91/'24 DS-016894'!T$17*100</f>
        <v>100</v>
      </c>
    </row>
    <row r="92" spans="2:40" ht="12">
      <c r="B92" s="74" t="s">
        <v>379</v>
      </c>
      <c r="C92" s="75">
        <v>3606436976</v>
      </c>
      <c r="D92" s="75">
        <v>1263120231</v>
      </c>
      <c r="E92" s="75">
        <v>1040971907</v>
      </c>
      <c r="F92" s="75">
        <v>1381826783</v>
      </c>
      <c r="G92" s="75">
        <v>681787428</v>
      </c>
      <c r="H92" s="75">
        <v>1458215105</v>
      </c>
      <c r="I92" s="75">
        <v>356738006</v>
      </c>
      <c r="J92" s="75">
        <v>5987892412</v>
      </c>
      <c r="K92" s="75">
        <v>2302420302</v>
      </c>
      <c r="L92" s="75">
        <v>2698350678</v>
      </c>
      <c r="M92" s="75">
        <v>2558765007</v>
      </c>
      <c r="N92" s="75">
        <v>4759111465</v>
      </c>
      <c r="O92" s="75">
        <v>2130187580</v>
      </c>
      <c r="P92" s="75">
        <v>1456261317</v>
      </c>
      <c r="Q92" s="75">
        <v>2041266165</v>
      </c>
      <c r="R92" s="75">
        <v>1907744780</v>
      </c>
      <c r="S92" s="75">
        <v>5326609219</v>
      </c>
      <c r="T92" s="75">
        <v>4119629667668</v>
      </c>
      <c r="V92" s="74" t="s">
        <v>379</v>
      </c>
      <c r="W92" s="75">
        <f>+C92/'24 DS-016894'!C$17*100</f>
        <v>322.39064255950393</v>
      </c>
      <c r="X92" s="75">
        <f>+D92/'24 DS-016894'!D$17*100</f>
        <v>474.832722261489</v>
      </c>
      <c r="Y92" s="75">
        <f>+E92/'24 DS-016894'!E$17*100</f>
        <v>2201.9327674460183</v>
      </c>
      <c r="Z92" s="75">
        <f>+F92/'24 DS-016894'!F$17*100</f>
        <v>9478.927582136252</v>
      </c>
      <c r="AA92" s="75">
        <f>+G92/'24 DS-016894'!G$17*100</f>
        <v>1602.1331934421396</v>
      </c>
      <c r="AB92" s="75">
        <f>+H92/'24 DS-016894'!H$17*100</f>
        <v>1554.6885346735771</v>
      </c>
      <c r="AC92" s="75">
        <f>+I92/'24 DS-016894'!I$17*100</f>
        <v>91.25400382888837</v>
      </c>
      <c r="AD92" s="75">
        <f>+J92/'24 DS-016894'!J$17*100</f>
        <v>673.8412367873668</v>
      </c>
      <c r="AE92" s="75">
        <f>+K92/'24 DS-016894'!K$17*100</f>
        <v>52.170521837743564</v>
      </c>
      <c r="AF92" s="75">
        <f>+L92/'24 DS-016894'!L$17*100</f>
        <v>81.83537038058364</v>
      </c>
      <c r="AG92" s="75">
        <f>+M92/'24 DS-016894'!M$17*100</f>
        <v>77.52006918289995</v>
      </c>
      <c r="AH92" s="75">
        <f>+N92/'24 DS-016894'!N$17*100</f>
        <v>259.3330656327517</v>
      </c>
      <c r="AI92" s="75">
        <f>+O92/'24 DS-016894'!O$17*100</f>
        <v>142.64106067964738</v>
      </c>
      <c r="AJ92" s="75">
        <f>+P92/'24 DS-016894'!P$17*100</f>
        <v>209.08590787970041</v>
      </c>
      <c r="AK92" s="75">
        <f>+Q92/'24 DS-016894'!Q$17*100</f>
        <v>380.0855582620909</v>
      </c>
      <c r="AL92" s="75">
        <f>+R92/'24 DS-016894'!R$17*100</f>
        <v>655.2739514937192</v>
      </c>
      <c r="AM92" s="75">
        <f>+S92/'24 DS-016894'!S$17*100</f>
        <v>277.38355095487094</v>
      </c>
      <c r="AN92" s="75">
        <f>+T92/'24 DS-016894'!T$17*100</f>
        <v>137.01511528265172</v>
      </c>
    </row>
    <row r="93" spans="2:40" ht="12">
      <c r="B93" s="74" t="s">
        <v>473</v>
      </c>
      <c r="C93" s="76" t="s">
        <v>36</v>
      </c>
      <c r="D93" s="76" t="s">
        <v>36</v>
      </c>
      <c r="E93" s="76" t="s">
        <v>36</v>
      </c>
      <c r="F93" s="76" t="s">
        <v>36</v>
      </c>
      <c r="G93" s="76" t="s">
        <v>36</v>
      </c>
      <c r="H93" s="76" t="s">
        <v>36</v>
      </c>
      <c r="I93" s="76" t="s">
        <v>36</v>
      </c>
      <c r="J93" s="76" t="s">
        <v>36</v>
      </c>
      <c r="K93" s="76" t="s">
        <v>36</v>
      </c>
      <c r="L93" s="76" t="s">
        <v>36</v>
      </c>
      <c r="M93" s="76" t="s">
        <v>36</v>
      </c>
      <c r="N93" s="76" t="s">
        <v>36</v>
      </c>
      <c r="O93" s="76" t="s">
        <v>36</v>
      </c>
      <c r="P93" s="76" t="s">
        <v>36</v>
      </c>
      <c r="Q93" s="76" t="s">
        <v>36</v>
      </c>
      <c r="R93" s="76" t="s">
        <v>36</v>
      </c>
      <c r="S93" s="76" t="s">
        <v>36</v>
      </c>
      <c r="T93" s="76" t="s">
        <v>36</v>
      </c>
      <c r="V93" s="74" t="s">
        <v>473</v>
      </c>
      <c r="W93" s="75"/>
      <c r="X93" s="75"/>
      <c r="Y93" s="75"/>
      <c r="Z93" s="75"/>
      <c r="AA93" s="75"/>
      <c r="AB93" s="75"/>
      <c r="AC93" s="75"/>
      <c r="AD93" s="75"/>
      <c r="AE93" s="75"/>
      <c r="AF93" s="75"/>
      <c r="AG93" s="75"/>
      <c r="AH93" s="75"/>
      <c r="AI93" s="75"/>
      <c r="AJ93" s="75"/>
      <c r="AK93" s="75"/>
      <c r="AL93" s="75"/>
      <c r="AM93" s="75"/>
      <c r="AN93" s="75"/>
    </row>
    <row r="94" spans="2:40" ht="12">
      <c r="B94" s="74" t="s">
        <v>474</v>
      </c>
      <c r="C94" s="75" t="s">
        <v>36</v>
      </c>
      <c r="D94" s="75" t="s">
        <v>36</v>
      </c>
      <c r="E94" s="75" t="s">
        <v>36</v>
      </c>
      <c r="F94" s="75" t="s">
        <v>36</v>
      </c>
      <c r="G94" s="75" t="s">
        <v>36</v>
      </c>
      <c r="H94" s="75" t="s">
        <v>36</v>
      </c>
      <c r="I94" s="75" t="s">
        <v>36</v>
      </c>
      <c r="J94" s="75" t="s">
        <v>36</v>
      </c>
      <c r="K94" s="75" t="s">
        <v>36</v>
      </c>
      <c r="L94" s="75" t="s">
        <v>36</v>
      </c>
      <c r="M94" s="75" t="s">
        <v>36</v>
      </c>
      <c r="N94" s="75" t="s">
        <v>36</v>
      </c>
      <c r="O94" s="75" t="s">
        <v>36</v>
      </c>
      <c r="P94" s="75" t="s">
        <v>36</v>
      </c>
      <c r="Q94" s="75" t="s">
        <v>36</v>
      </c>
      <c r="R94" s="75" t="s">
        <v>36</v>
      </c>
      <c r="S94" s="75" t="s">
        <v>36</v>
      </c>
      <c r="T94" s="75" t="s">
        <v>36</v>
      </c>
      <c r="V94" s="74" t="s">
        <v>474</v>
      </c>
      <c r="W94" s="75"/>
      <c r="X94" s="75"/>
      <c r="Y94" s="75"/>
      <c r="Z94" s="75"/>
      <c r="AA94" s="75"/>
      <c r="AB94" s="75"/>
      <c r="AC94" s="75"/>
      <c r="AD94" s="75"/>
      <c r="AE94" s="75"/>
      <c r="AF94" s="75"/>
      <c r="AG94" s="75"/>
      <c r="AH94" s="75"/>
      <c r="AI94" s="75"/>
      <c r="AJ94" s="75"/>
      <c r="AK94" s="75"/>
      <c r="AL94" s="75"/>
      <c r="AM94" s="75"/>
      <c r="AN94" s="75"/>
    </row>
    <row r="95" spans="2:40" ht="12">
      <c r="B95" s="74" t="s">
        <v>475</v>
      </c>
      <c r="C95" s="76" t="s">
        <v>36</v>
      </c>
      <c r="D95" s="76" t="s">
        <v>36</v>
      </c>
      <c r="E95" s="76" t="s">
        <v>36</v>
      </c>
      <c r="F95" s="76" t="s">
        <v>36</v>
      </c>
      <c r="G95" s="76" t="s">
        <v>36</v>
      </c>
      <c r="H95" s="76" t="s">
        <v>36</v>
      </c>
      <c r="I95" s="76" t="s">
        <v>36</v>
      </c>
      <c r="J95" s="76" t="s">
        <v>36</v>
      </c>
      <c r="K95" s="76" t="s">
        <v>36</v>
      </c>
      <c r="L95" s="76" t="s">
        <v>36</v>
      </c>
      <c r="M95" s="76" t="s">
        <v>36</v>
      </c>
      <c r="N95" s="76" t="s">
        <v>36</v>
      </c>
      <c r="O95" s="76" t="s">
        <v>36</v>
      </c>
      <c r="P95" s="76" t="s">
        <v>36</v>
      </c>
      <c r="Q95" s="76" t="s">
        <v>36</v>
      </c>
      <c r="R95" s="76" t="s">
        <v>36</v>
      </c>
      <c r="S95" s="76" t="s">
        <v>36</v>
      </c>
      <c r="T95" s="76" t="s">
        <v>36</v>
      </c>
      <c r="V95" s="74" t="s">
        <v>475</v>
      </c>
      <c r="W95" s="75"/>
      <c r="X95" s="75"/>
      <c r="Y95" s="75"/>
      <c r="Z95" s="75"/>
      <c r="AA95" s="75"/>
      <c r="AB95" s="75"/>
      <c r="AC95" s="75"/>
      <c r="AD95" s="75"/>
      <c r="AE95" s="75"/>
      <c r="AF95" s="75"/>
      <c r="AG95" s="75"/>
      <c r="AH95" s="75"/>
      <c r="AI95" s="75"/>
      <c r="AJ95" s="75"/>
      <c r="AK95" s="75"/>
      <c r="AL95" s="75"/>
      <c r="AM95" s="75"/>
      <c r="AN95" s="75"/>
    </row>
    <row r="96" spans="2:40" ht="12">
      <c r="B96" s="74" t="s">
        <v>476</v>
      </c>
      <c r="C96" s="75" t="s">
        <v>36</v>
      </c>
      <c r="D96" s="75" t="s">
        <v>36</v>
      </c>
      <c r="E96" s="75" t="s">
        <v>36</v>
      </c>
      <c r="F96" s="75" t="s">
        <v>36</v>
      </c>
      <c r="G96" s="75" t="s">
        <v>36</v>
      </c>
      <c r="H96" s="75" t="s">
        <v>36</v>
      </c>
      <c r="I96" s="75" t="s">
        <v>36</v>
      </c>
      <c r="J96" s="75" t="s">
        <v>36</v>
      </c>
      <c r="K96" s="75" t="s">
        <v>36</v>
      </c>
      <c r="L96" s="75" t="s">
        <v>36</v>
      </c>
      <c r="M96" s="75" t="s">
        <v>36</v>
      </c>
      <c r="N96" s="75" t="s">
        <v>36</v>
      </c>
      <c r="O96" s="75" t="s">
        <v>36</v>
      </c>
      <c r="P96" s="75" t="s">
        <v>36</v>
      </c>
      <c r="Q96" s="75" t="s">
        <v>36</v>
      </c>
      <c r="R96" s="75" t="s">
        <v>36</v>
      </c>
      <c r="S96" s="75" t="s">
        <v>36</v>
      </c>
      <c r="T96" s="75" t="s">
        <v>36</v>
      </c>
      <c r="V96" s="74" t="s">
        <v>476</v>
      </c>
      <c r="W96" s="75"/>
      <c r="X96" s="75"/>
      <c r="Y96" s="75"/>
      <c r="Z96" s="75"/>
      <c r="AA96" s="75"/>
      <c r="AB96" s="75"/>
      <c r="AC96" s="75"/>
      <c r="AD96" s="75"/>
      <c r="AE96" s="75"/>
      <c r="AF96" s="75"/>
      <c r="AG96" s="75"/>
      <c r="AH96" s="75"/>
      <c r="AI96" s="75"/>
      <c r="AJ96" s="75"/>
      <c r="AK96" s="75"/>
      <c r="AL96" s="75"/>
      <c r="AM96" s="75"/>
      <c r="AN96" s="75"/>
    </row>
    <row r="97" spans="2:40" ht="12">
      <c r="B97" s="74" t="s">
        <v>24</v>
      </c>
      <c r="C97" s="76">
        <v>1437466</v>
      </c>
      <c r="D97" s="76">
        <v>773123</v>
      </c>
      <c r="E97" s="76">
        <v>143542</v>
      </c>
      <c r="F97" s="76">
        <v>1530330</v>
      </c>
      <c r="G97" s="76">
        <v>332759</v>
      </c>
      <c r="H97" s="76">
        <v>4971612</v>
      </c>
      <c r="I97" s="76">
        <v>74207</v>
      </c>
      <c r="J97" s="76">
        <v>1142105</v>
      </c>
      <c r="K97" s="76">
        <v>459140</v>
      </c>
      <c r="L97" s="76">
        <v>4287093</v>
      </c>
      <c r="M97" s="76">
        <v>775906</v>
      </c>
      <c r="N97" s="76">
        <v>947568</v>
      </c>
      <c r="O97" s="76">
        <v>572076</v>
      </c>
      <c r="P97" s="76">
        <v>258970</v>
      </c>
      <c r="Q97" s="76">
        <v>384234</v>
      </c>
      <c r="R97" s="76">
        <v>125528</v>
      </c>
      <c r="S97" s="76">
        <v>2592307</v>
      </c>
      <c r="T97" s="76">
        <v>47782823045</v>
      </c>
      <c r="V97" s="74" t="s">
        <v>24</v>
      </c>
      <c r="W97" s="75">
        <f>+C97/'24 DS-016894'!C$17*100</f>
        <v>0.1284995663258306</v>
      </c>
      <c r="X97" s="75">
        <f>+D97/'24 DS-016894'!D$17*100</f>
        <v>0.2906327439964574</v>
      </c>
      <c r="Y97" s="75">
        <f>+E97/'24 DS-016894'!E$17*100</f>
        <v>0.30362955155593485</v>
      </c>
      <c r="Z97" s="75">
        <f>+F97/'24 DS-016894'!F$17*100</f>
        <v>10.497616217336388</v>
      </c>
      <c r="AA97" s="75">
        <f>+G97/'24 DS-016894'!G$17*100</f>
        <v>0.7819508213586669</v>
      </c>
      <c r="AB97" s="75">
        <f>+H97/'24 DS-016894'!H$17*100</f>
        <v>5.3005267527012565</v>
      </c>
      <c r="AC97" s="75">
        <f>+I97/'24 DS-016894'!I$17*100</f>
        <v>0.01898223836046872</v>
      </c>
      <c r="AD97" s="75">
        <f>+J97/'24 DS-016894'!J$17*100</f>
        <v>0.12852559678572856</v>
      </c>
      <c r="AE97" s="75">
        <f>+K97/'24 DS-016894'!K$17*100</f>
        <v>0.010403649314494962</v>
      </c>
      <c r="AF97" s="75">
        <f>+L97/'24 DS-016894'!L$17*100</f>
        <v>0.13001862447732135</v>
      </c>
      <c r="AG97" s="75">
        <f>+M97/'24 DS-016894'!M$17*100</f>
        <v>0.023506764644224777</v>
      </c>
      <c r="AH97" s="75">
        <f>+N97/'24 DS-016894'!N$17*100</f>
        <v>0.051634788582430334</v>
      </c>
      <c r="AI97" s="75">
        <f>+O97/'24 DS-016894'!O$17*100</f>
        <v>0.03830720270623771</v>
      </c>
      <c r="AJ97" s="75">
        <f>+P97/'24 DS-016894'!P$17*100</f>
        <v>0.03718218490837384</v>
      </c>
      <c r="AK97" s="75">
        <f>+Q97/'24 DS-016894'!Q$17*100</f>
        <v>0.07154470930706688</v>
      </c>
      <c r="AL97" s="75">
        <f>+R97/'24 DS-016894'!R$17*100</f>
        <v>0.04311647419792892</v>
      </c>
      <c r="AM97" s="75">
        <f>+S97/'24 DS-016894'!S$17*100</f>
        <v>0.13499456995273312</v>
      </c>
      <c r="AN97" s="75">
        <f>+T97/'24 DS-016894'!T$17*100</f>
        <v>1.589212996358303</v>
      </c>
    </row>
    <row r="98" spans="2:40" ht="12">
      <c r="B98" s="74" t="s">
        <v>477</v>
      </c>
      <c r="C98" s="75" t="s">
        <v>36</v>
      </c>
      <c r="D98" s="75" t="s">
        <v>36</v>
      </c>
      <c r="E98" s="75" t="s">
        <v>36</v>
      </c>
      <c r="F98" s="75" t="s">
        <v>36</v>
      </c>
      <c r="G98" s="75" t="s">
        <v>36</v>
      </c>
      <c r="H98" s="75" t="s">
        <v>36</v>
      </c>
      <c r="I98" s="75" t="s">
        <v>36</v>
      </c>
      <c r="J98" s="75" t="s">
        <v>36</v>
      </c>
      <c r="K98" s="75" t="s">
        <v>36</v>
      </c>
      <c r="L98" s="75" t="s">
        <v>36</v>
      </c>
      <c r="M98" s="75" t="s">
        <v>36</v>
      </c>
      <c r="N98" s="75" t="s">
        <v>36</v>
      </c>
      <c r="O98" s="75" t="s">
        <v>36</v>
      </c>
      <c r="P98" s="75" t="s">
        <v>36</v>
      </c>
      <c r="Q98" s="75" t="s">
        <v>36</v>
      </c>
      <c r="R98" s="75" t="s">
        <v>36</v>
      </c>
      <c r="S98" s="75" t="s">
        <v>36</v>
      </c>
      <c r="T98" s="75">
        <v>46881458</v>
      </c>
      <c r="V98" s="74" t="s">
        <v>477</v>
      </c>
      <c r="W98" s="75"/>
      <c r="X98" s="75"/>
      <c r="Y98" s="75"/>
      <c r="Z98" s="75"/>
      <c r="AA98" s="75"/>
      <c r="AB98" s="75"/>
      <c r="AC98" s="75"/>
      <c r="AD98" s="75"/>
      <c r="AE98" s="75"/>
      <c r="AF98" s="75"/>
      <c r="AG98" s="75"/>
      <c r="AH98" s="75"/>
      <c r="AI98" s="75"/>
      <c r="AJ98" s="75"/>
      <c r="AK98" s="75"/>
      <c r="AL98" s="75"/>
      <c r="AM98" s="75"/>
      <c r="AN98" s="75">
        <f>+T98/'24 DS-016894'!T$17*100</f>
        <v>0.0015592344192736456</v>
      </c>
    </row>
    <row r="99" spans="2:40" ht="12">
      <c r="B99" s="74" t="s">
        <v>478</v>
      </c>
      <c r="C99" s="76" t="s">
        <v>36</v>
      </c>
      <c r="D99" s="76" t="s">
        <v>36</v>
      </c>
      <c r="E99" s="76" t="s">
        <v>36</v>
      </c>
      <c r="F99" s="76" t="s">
        <v>36</v>
      </c>
      <c r="G99" s="76" t="s">
        <v>36</v>
      </c>
      <c r="H99" s="76" t="s">
        <v>36</v>
      </c>
      <c r="I99" s="76" t="s">
        <v>36</v>
      </c>
      <c r="J99" s="76" t="s">
        <v>36</v>
      </c>
      <c r="K99" s="76" t="s">
        <v>36</v>
      </c>
      <c r="L99" s="76" t="s">
        <v>36</v>
      </c>
      <c r="M99" s="76" t="s">
        <v>36</v>
      </c>
      <c r="N99" s="76" t="s">
        <v>36</v>
      </c>
      <c r="O99" s="76" t="s">
        <v>36</v>
      </c>
      <c r="P99" s="76" t="s">
        <v>36</v>
      </c>
      <c r="Q99" s="76" t="s">
        <v>36</v>
      </c>
      <c r="R99" s="76" t="s">
        <v>36</v>
      </c>
      <c r="S99" s="76" t="s">
        <v>36</v>
      </c>
      <c r="T99" s="76">
        <v>284253409</v>
      </c>
      <c r="V99" s="74" t="s">
        <v>478</v>
      </c>
      <c r="W99" s="75"/>
      <c r="X99" s="75"/>
      <c r="Y99" s="75"/>
      <c r="Z99" s="75"/>
      <c r="AA99" s="75"/>
      <c r="AB99" s="75"/>
      <c r="AC99" s="75"/>
      <c r="AD99" s="75"/>
      <c r="AE99" s="75"/>
      <c r="AF99" s="75"/>
      <c r="AG99" s="75"/>
      <c r="AH99" s="75"/>
      <c r="AI99" s="75"/>
      <c r="AJ99" s="75"/>
      <c r="AK99" s="75"/>
      <c r="AL99" s="75"/>
      <c r="AM99" s="75"/>
      <c r="AN99" s="75">
        <f>+T99/'24 DS-016894'!T$17*100</f>
        <v>0.0094540084292743</v>
      </c>
    </row>
    <row r="100" spans="2:40" ht="12">
      <c r="B100" s="74" t="s">
        <v>479</v>
      </c>
      <c r="C100" s="75" t="s">
        <v>36</v>
      </c>
      <c r="D100" s="75" t="s">
        <v>36</v>
      </c>
      <c r="E100" s="75" t="s">
        <v>36</v>
      </c>
      <c r="F100" s="75" t="s">
        <v>36</v>
      </c>
      <c r="G100" s="75" t="s">
        <v>36</v>
      </c>
      <c r="H100" s="75" t="s">
        <v>36</v>
      </c>
      <c r="I100" s="75" t="s">
        <v>36</v>
      </c>
      <c r="J100" s="75" t="s">
        <v>36</v>
      </c>
      <c r="K100" s="75" t="s">
        <v>36</v>
      </c>
      <c r="L100" s="75" t="s">
        <v>36</v>
      </c>
      <c r="M100" s="75" t="s">
        <v>36</v>
      </c>
      <c r="N100" s="75" t="s">
        <v>36</v>
      </c>
      <c r="O100" s="75" t="s">
        <v>36</v>
      </c>
      <c r="P100" s="75" t="s">
        <v>36</v>
      </c>
      <c r="Q100" s="75" t="s">
        <v>36</v>
      </c>
      <c r="R100" s="75" t="s">
        <v>36</v>
      </c>
      <c r="S100" s="75" t="s">
        <v>36</v>
      </c>
      <c r="T100" s="75">
        <v>1264599</v>
      </c>
      <c r="V100" s="74" t="s">
        <v>479</v>
      </c>
      <c r="W100" s="75"/>
      <c r="X100" s="75"/>
      <c r="Y100" s="75"/>
      <c r="Z100" s="75"/>
      <c r="AA100" s="75"/>
      <c r="AB100" s="75"/>
      <c r="AC100" s="75"/>
      <c r="AD100" s="75"/>
      <c r="AE100" s="75"/>
      <c r="AF100" s="75"/>
      <c r="AG100" s="75"/>
      <c r="AH100" s="75"/>
      <c r="AI100" s="75"/>
      <c r="AJ100" s="75"/>
      <c r="AK100" s="75"/>
      <c r="AL100" s="75"/>
      <c r="AM100" s="75"/>
      <c r="AN100" s="75">
        <f>+T100/'24 DS-016894'!T$17*100</f>
        <v>4.205940624498139E-05</v>
      </c>
    </row>
    <row r="101" spans="2:40" ht="12">
      <c r="B101" s="74" t="s">
        <v>480</v>
      </c>
      <c r="C101" s="76" t="s">
        <v>36</v>
      </c>
      <c r="D101" s="76" t="s">
        <v>36</v>
      </c>
      <c r="E101" s="76" t="s">
        <v>36</v>
      </c>
      <c r="F101" s="76" t="s">
        <v>36</v>
      </c>
      <c r="G101" s="76" t="s">
        <v>36</v>
      </c>
      <c r="H101" s="76">
        <v>13</v>
      </c>
      <c r="I101" s="76" t="s">
        <v>36</v>
      </c>
      <c r="J101" s="76" t="s">
        <v>36</v>
      </c>
      <c r="K101" s="76" t="s">
        <v>36</v>
      </c>
      <c r="L101" s="76" t="s">
        <v>36</v>
      </c>
      <c r="M101" s="76" t="s">
        <v>36</v>
      </c>
      <c r="N101" s="76" t="s">
        <v>36</v>
      </c>
      <c r="O101" s="76" t="s">
        <v>36</v>
      </c>
      <c r="P101" s="76" t="s">
        <v>36</v>
      </c>
      <c r="Q101" s="76" t="s">
        <v>36</v>
      </c>
      <c r="R101" s="76" t="s">
        <v>36</v>
      </c>
      <c r="S101" s="76" t="s">
        <v>36</v>
      </c>
      <c r="T101" s="76">
        <v>777613139</v>
      </c>
      <c r="V101" s="74" t="s">
        <v>480</v>
      </c>
      <c r="W101" s="75"/>
      <c r="X101" s="75"/>
      <c r="Y101" s="75"/>
      <c r="Z101" s="75"/>
      <c r="AA101" s="75"/>
      <c r="AB101" s="75">
        <f>+H101/'24 DS-016894'!H$17*100</f>
        <v>1.3860061441865602E-05</v>
      </c>
      <c r="AC101" s="75"/>
      <c r="AD101" s="75"/>
      <c r="AE101" s="75"/>
      <c r="AF101" s="75"/>
      <c r="AG101" s="75"/>
      <c r="AH101" s="75"/>
      <c r="AI101" s="75"/>
      <c r="AJ101" s="75"/>
      <c r="AK101" s="75"/>
      <c r="AL101" s="75"/>
      <c r="AM101" s="75"/>
      <c r="AN101" s="75">
        <f>+T101/'24 DS-016894'!T$17*100</f>
        <v>0.025862701864097774</v>
      </c>
    </row>
    <row r="102" spans="2:40" ht="12">
      <c r="B102" s="74" t="s">
        <v>360</v>
      </c>
      <c r="C102" s="75">
        <v>425106763</v>
      </c>
      <c r="D102" s="75">
        <v>86775243</v>
      </c>
      <c r="E102" s="75">
        <v>72826049</v>
      </c>
      <c r="F102" s="75">
        <v>78947226</v>
      </c>
      <c r="G102" s="75">
        <v>31491011</v>
      </c>
      <c r="H102" s="75">
        <v>6730186</v>
      </c>
      <c r="I102" s="75">
        <v>73960271</v>
      </c>
      <c r="J102" s="75">
        <v>171236308</v>
      </c>
      <c r="K102" s="75">
        <v>106784071</v>
      </c>
      <c r="L102" s="75">
        <v>206037885</v>
      </c>
      <c r="M102" s="75">
        <v>112641796</v>
      </c>
      <c r="N102" s="75">
        <v>56666988</v>
      </c>
      <c r="O102" s="75">
        <v>14488906</v>
      </c>
      <c r="P102" s="75">
        <v>59670788</v>
      </c>
      <c r="Q102" s="75">
        <v>201398350</v>
      </c>
      <c r="R102" s="75">
        <v>70143319</v>
      </c>
      <c r="S102" s="75">
        <v>103009165</v>
      </c>
      <c r="T102" s="75">
        <v>331083830056</v>
      </c>
      <c r="V102" s="74" t="s">
        <v>360</v>
      </c>
      <c r="W102" s="75">
        <f>+C102/'24 DS-016894'!C$17*100</f>
        <v>38.001618603624465</v>
      </c>
      <c r="X102" s="75">
        <f>+D102/'24 DS-016894'!D$17*100</f>
        <v>32.62058816520707</v>
      </c>
      <c r="Y102" s="75">
        <f>+E102/'24 DS-016894'!E$17*100</f>
        <v>154.04648534547755</v>
      </c>
      <c r="Z102" s="75">
        <f>+F102/'24 DS-016894'!F$17*100</f>
        <v>541.5548803011906</v>
      </c>
      <c r="AA102" s="75">
        <f>+G102/'24 DS-016894'!G$17*100</f>
        <v>74.00076907571189</v>
      </c>
      <c r="AB102" s="75">
        <f>+H102/'24 DS-016894'!H$17*100</f>
        <v>7.1754454980910545</v>
      </c>
      <c r="AC102" s="75">
        <f>+I102/'24 DS-016894'!I$17*100</f>
        <v>18.91912479047613</v>
      </c>
      <c r="AD102" s="75">
        <f>+J102/'24 DS-016894'!J$17*100</f>
        <v>19.26989959512026</v>
      </c>
      <c r="AE102" s="75">
        <f>+K102/'24 DS-016894'!K$17*100</f>
        <v>2.4196193471667278</v>
      </c>
      <c r="AF102" s="75">
        <f>+L102/'24 DS-016894'!L$17*100</f>
        <v>6.248701019062689</v>
      </c>
      <c r="AG102" s="75">
        <f>+M102/'24 DS-016894'!M$17*100</f>
        <v>3.412583724929025</v>
      </c>
      <c r="AH102" s="75">
        <f>+N102/'24 DS-016894'!N$17*100</f>
        <v>3.0878923148345203</v>
      </c>
      <c r="AI102" s="75">
        <f>+O102/'24 DS-016894'!O$17*100</f>
        <v>0.9702023142617832</v>
      </c>
      <c r="AJ102" s="75">
        <f>+P102/'24 DS-016894'!P$17*100</f>
        <v>8.567364069368555</v>
      </c>
      <c r="AK102" s="75">
        <f>+Q102/'24 DS-016894'!Q$17*100</f>
        <v>37.50055020032822</v>
      </c>
      <c r="AL102" s="75">
        <f>+R102/'24 DS-016894'!R$17*100</f>
        <v>24.092892452843966</v>
      </c>
      <c r="AM102" s="75">
        <f>+S102/'24 DS-016894'!S$17*100</f>
        <v>5.364209536279897</v>
      </c>
      <c r="AN102" s="75">
        <f>+T102/'24 DS-016894'!T$17*100</f>
        <v>11.011545406464567</v>
      </c>
    </row>
    <row r="103" spans="2:40" ht="12">
      <c r="B103" s="74" t="s">
        <v>481</v>
      </c>
      <c r="C103" s="76" t="s">
        <v>36</v>
      </c>
      <c r="D103" s="76" t="s">
        <v>36</v>
      </c>
      <c r="E103" s="76" t="s">
        <v>36</v>
      </c>
      <c r="F103" s="76" t="s">
        <v>36</v>
      </c>
      <c r="G103" s="76" t="s">
        <v>36</v>
      </c>
      <c r="H103" s="76" t="s">
        <v>36</v>
      </c>
      <c r="I103" s="76" t="s">
        <v>36</v>
      </c>
      <c r="J103" s="76" t="s">
        <v>36</v>
      </c>
      <c r="K103" s="76" t="s">
        <v>36</v>
      </c>
      <c r="L103" s="76">
        <v>1325</v>
      </c>
      <c r="M103" s="76" t="s">
        <v>36</v>
      </c>
      <c r="N103" s="76" t="s">
        <v>36</v>
      </c>
      <c r="O103" s="76" t="s">
        <v>36</v>
      </c>
      <c r="P103" s="76" t="s">
        <v>36</v>
      </c>
      <c r="Q103" s="76" t="s">
        <v>36</v>
      </c>
      <c r="R103" s="76" t="s">
        <v>36</v>
      </c>
      <c r="S103" s="76" t="s">
        <v>36</v>
      </c>
      <c r="T103" s="76">
        <v>2069241991</v>
      </c>
      <c r="V103" s="74" t="s">
        <v>481</v>
      </c>
      <c r="W103" s="75"/>
      <c r="X103" s="75"/>
      <c r="Y103" s="75"/>
      <c r="Z103" s="75"/>
      <c r="AA103" s="75"/>
      <c r="AB103" s="75"/>
      <c r="AC103" s="75"/>
      <c r="AD103" s="75"/>
      <c r="AE103" s="75"/>
      <c r="AF103" s="75">
        <f>+L103/'24 DS-016894'!L$17*100</f>
        <v>4.018449738143091E-05</v>
      </c>
      <c r="AG103" s="75"/>
      <c r="AH103" s="75"/>
      <c r="AI103" s="75"/>
      <c r="AJ103" s="75"/>
      <c r="AK103" s="75"/>
      <c r="AL103" s="75"/>
      <c r="AM103" s="75"/>
      <c r="AN103" s="75">
        <f>+T103/'24 DS-016894'!T$17*100</f>
        <v>0.06882109626738843</v>
      </c>
    </row>
    <row r="104" spans="2:40" ht="12">
      <c r="B104" s="74" t="s">
        <v>26</v>
      </c>
      <c r="C104" s="75">
        <v>2508497</v>
      </c>
      <c r="D104" s="75">
        <v>4877005</v>
      </c>
      <c r="E104" s="75">
        <v>10248199</v>
      </c>
      <c r="F104" s="75">
        <v>6298712</v>
      </c>
      <c r="G104" s="75">
        <v>12445938</v>
      </c>
      <c r="H104" s="75">
        <v>350081</v>
      </c>
      <c r="I104" s="75">
        <v>998474</v>
      </c>
      <c r="J104" s="75">
        <v>38239513</v>
      </c>
      <c r="K104" s="75">
        <v>3410663</v>
      </c>
      <c r="L104" s="75">
        <v>741841</v>
      </c>
      <c r="M104" s="75">
        <v>4061915</v>
      </c>
      <c r="N104" s="75">
        <v>3373878</v>
      </c>
      <c r="O104" s="75">
        <v>2596705</v>
      </c>
      <c r="P104" s="75">
        <v>1003419</v>
      </c>
      <c r="Q104" s="75">
        <v>7345105</v>
      </c>
      <c r="R104" s="75">
        <v>3666207</v>
      </c>
      <c r="S104" s="75">
        <v>5282440</v>
      </c>
      <c r="T104" s="75">
        <v>217347010799</v>
      </c>
      <c r="V104" s="74" t="s">
        <v>26</v>
      </c>
      <c r="W104" s="75">
        <f>+C104/'24 DS-016894'!C$17*100</f>
        <v>0.22424236582266782</v>
      </c>
      <c r="X104" s="75">
        <f>+D104/'24 DS-016894'!D$17*100</f>
        <v>1.8333659012012873</v>
      </c>
      <c r="Y104" s="145">
        <f>+E104/'24 DS-016894'!E$17*100</f>
        <v>21.677669717754945</v>
      </c>
      <c r="Z104" s="145">
        <f>+F104/'24 DS-016894'!F$17*100</f>
        <v>43.20732210669026</v>
      </c>
      <c r="AA104" s="145">
        <f>+G104/'24 DS-016894'!G$17*100</f>
        <v>29.246726434684096</v>
      </c>
      <c r="AB104" s="75">
        <f>+H104/'24 DS-016894'!H$17*100</f>
        <v>0.37324185920228864</v>
      </c>
      <c r="AC104" s="75">
        <f>+I104/'24 DS-016894'!I$17*100</f>
        <v>0.25541083003935805</v>
      </c>
      <c r="AD104" s="75">
        <f>+J104/'24 DS-016894'!J$17*100</f>
        <v>4.303243772788513</v>
      </c>
      <c r="AE104" s="75">
        <f>+K104/'24 DS-016894'!K$17*100</f>
        <v>0.07728218360831844</v>
      </c>
      <c r="AF104" s="75">
        <f>+L104/'24 DS-016894'!L$17*100</f>
        <v>0.022498496393915535</v>
      </c>
      <c r="AG104" s="75">
        <f>+M104/'24 DS-016894'!M$17*100</f>
        <v>0.12305933954608714</v>
      </c>
      <c r="AH104" s="75">
        <f>+N104/'24 DS-016894'!N$17*100</f>
        <v>0.18384905065695853</v>
      </c>
      <c r="AI104" s="75">
        <f>+O104/'24 DS-016894'!O$17*100</f>
        <v>0.17387987750456407</v>
      </c>
      <c r="AJ104" s="75">
        <f>+P104/'24 DS-016894'!P$17*100</f>
        <v>0.14406808046714126</v>
      </c>
      <c r="AK104" s="75">
        <f>+Q104/'24 DS-016894'!Q$17*100</f>
        <v>1.367665021978491</v>
      </c>
      <c r="AL104" s="75">
        <f>+R104/'24 DS-016894'!R$17*100</f>
        <v>1.2592721904257727</v>
      </c>
      <c r="AM104" s="75">
        <f>+S104/'24 DS-016894'!S$17*100</f>
        <v>0.27508343575861793</v>
      </c>
      <c r="AN104" s="75">
        <f>+T104/'24 DS-016894'!T$17*100</f>
        <v>7.228762812027764</v>
      </c>
    </row>
    <row r="105" spans="2:40" ht="12">
      <c r="B105" s="74" t="s">
        <v>482</v>
      </c>
      <c r="C105" s="76" t="s">
        <v>36</v>
      </c>
      <c r="D105" s="76" t="s">
        <v>36</v>
      </c>
      <c r="E105" s="76" t="s">
        <v>36</v>
      </c>
      <c r="F105" s="76" t="s">
        <v>36</v>
      </c>
      <c r="G105" s="76" t="s">
        <v>36</v>
      </c>
      <c r="H105" s="76" t="s">
        <v>36</v>
      </c>
      <c r="I105" s="76" t="s">
        <v>36</v>
      </c>
      <c r="J105" s="76" t="s">
        <v>36</v>
      </c>
      <c r="K105" s="76" t="s">
        <v>36</v>
      </c>
      <c r="L105" s="76" t="s">
        <v>36</v>
      </c>
      <c r="M105" s="76" t="s">
        <v>36</v>
      </c>
      <c r="N105" s="76" t="s">
        <v>36</v>
      </c>
      <c r="O105" s="76" t="s">
        <v>36</v>
      </c>
      <c r="P105" s="76" t="s">
        <v>36</v>
      </c>
      <c r="Q105" s="76" t="s">
        <v>36</v>
      </c>
      <c r="R105" s="76" t="s">
        <v>36</v>
      </c>
      <c r="S105" s="76" t="s">
        <v>36</v>
      </c>
      <c r="T105" s="76">
        <v>4497636</v>
      </c>
      <c r="V105" s="74" t="s">
        <v>482</v>
      </c>
      <c r="W105" s="75"/>
      <c r="X105" s="75"/>
      <c r="Y105" s="75"/>
      <c r="Z105" s="75"/>
      <c r="AA105" s="75"/>
      <c r="AB105" s="75"/>
      <c r="AC105" s="75"/>
      <c r="AD105" s="75"/>
      <c r="AE105" s="75"/>
      <c r="AF105" s="75"/>
      <c r="AG105" s="75"/>
      <c r="AH105" s="75"/>
      <c r="AI105" s="75"/>
      <c r="AJ105" s="75"/>
      <c r="AK105" s="75"/>
      <c r="AL105" s="75"/>
      <c r="AM105" s="75"/>
      <c r="AN105" s="75">
        <f>+T105/'24 DS-016894'!T$17*100</f>
        <v>0.0001495872602034741</v>
      </c>
    </row>
    <row r="106" spans="2:40" ht="12">
      <c r="B106" s="74" t="s">
        <v>119</v>
      </c>
      <c r="C106" s="75" t="s">
        <v>36</v>
      </c>
      <c r="D106" s="75" t="s">
        <v>36</v>
      </c>
      <c r="E106" s="75" t="s">
        <v>36</v>
      </c>
      <c r="F106" s="75" t="s">
        <v>36</v>
      </c>
      <c r="G106" s="75" t="s">
        <v>36</v>
      </c>
      <c r="H106" s="75" t="s">
        <v>36</v>
      </c>
      <c r="I106" s="75" t="s">
        <v>36</v>
      </c>
      <c r="J106" s="75">
        <v>476187</v>
      </c>
      <c r="K106" s="75">
        <v>69975988</v>
      </c>
      <c r="L106" s="75">
        <v>462</v>
      </c>
      <c r="M106" s="75">
        <v>499</v>
      </c>
      <c r="N106" s="75">
        <v>13296</v>
      </c>
      <c r="O106" s="75">
        <v>651</v>
      </c>
      <c r="P106" s="75">
        <v>15370</v>
      </c>
      <c r="Q106" s="75">
        <v>100</v>
      </c>
      <c r="R106" s="75" t="s">
        <v>36</v>
      </c>
      <c r="S106" s="75">
        <v>10606</v>
      </c>
      <c r="T106" s="75">
        <v>1037762463</v>
      </c>
      <c r="V106" s="74" t="s">
        <v>119</v>
      </c>
      <c r="W106" s="75"/>
      <c r="X106" s="75"/>
      <c r="Y106" s="75"/>
      <c r="Z106" s="75"/>
      <c r="AA106" s="75"/>
      <c r="AB106" s="75"/>
      <c r="AC106" s="75"/>
      <c r="AD106" s="75">
        <f>+J106/'24 DS-016894'!J$17*100</f>
        <v>0.053587208143389374</v>
      </c>
      <c r="AE106" s="75">
        <f>+K106/'24 DS-016894'!K$17*100</f>
        <v>1.5855853107708053</v>
      </c>
      <c r="AF106" s="75">
        <f>+L106/'24 DS-016894'!L$17*100</f>
        <v>1.4011500219034778E-05</v>
      </c>
      <c r="AG106" s="75">
        <f>+M106/'24 DS-016894'!M$17*100</f>
        <v>1.5117650279116495E-05</v>
      </c>
      <c r="AH106" s="75">
        <f>+N106/'24 DS-016894'!N$17*100</f>
        <v>0.000724524413015207</v>
      </c>
      <c r="AI106" s="75">
        <f>+O106/'24 DS-016894'!O$17*100</f>
        <v>4.359209084415488E-05</v>
      </c>
      <c r="AJ106" s="75">
        <f>+P106/'24 DS-016894'!P$17*100</f>
        <v>0.0022067814111352895</v>
      </c>
      <c r="AK106" s="75">
        <f>+Q106/'24 DS-016894'!Q$17*100</f>
        <v>1.8620088099196552E-05</v>
      </c>
      <c r="AL106" s="75"/>
      <c r="AM106" s="75">
        <f>+S106/'24 DS-016894'!S$17*100</f>
        <v>0.0005523081984188939</v>
      </c>
      <c r="AN106" s="75">
        <f>+T106/'24 DS-016894'!T$17*100</f>
        <v>0.034515030469824404</v>
      </c>
    </row>
    <row r="107" spans="2:40" ht="12">
      <c r="B107" s="74" t="s">
        <v>483</v>
      </c>
      <c r="C107" s="76" t="s">
        <v>36</v>
      </c>
      <c r="D107" s="76" t="s">
        <v>36</v>
      </c>
      <c r="E107" s="76" t="s">
        <v>36</v>
      </c>
      <c r="F107" s="76" t="s">
        <v>36</v>
      </c>
      <c r="G107" s="76" t="s">
        <v>36</v>
      </c>
      <c r="H107" s="76" t="s">
        <v>36</v>
      </c>
      <c r="I107" s="76" t="s">
        <v>36</v>
      </c>
      <c r="J107" s="76" t="s">
        <v>36</v>
      </c>
      <c r="K107" s="76" t="s">
        <v>36</v>
      </c>
      <c r="L107" s="76" t="s">
        <v>36</v>
      </c>
      <c r="M107" s="76" t="s">
        <v>36</v>
      </c>
      <c r="N107" s="76" t="s">
        <v>36</v>
      </c>
      <c r="O107" s="76" t="s">
        <v>36</v>
      </c>
      <c r="P107" s="76" t="s">
        <v>36</v>
      </c>
      <c r="Q107" s="76" t="s">
        <v>36</v>
      </c>
      <c r="R107" s="76" t="s">
        <v>36</v>
      </c>
      <c r="S107" s="76" t="s">
        <v>36</v>
      </c>
      <c r="T107" s="76" t="s">
        <v>36</v>
      </c>
      <c r="V107" s="74" t="s">
        <v>483</v>
      </c>
      <c r="W107" s="75"/>
      <c r="X107" s="75"/>
      <c r="Y107" s="75"/>
      <c r="Z107" s="75"/>
      <c r="AA107" s="75"/>
      <c r="AB107" s="75"/>
      <c r="AC107" s="75"/>
      <c r="AD107" s="75"/>
      <c r="AE107" s="75"/>
      <c r="AF107" s="75"/>
      <c r="AG107" s="75"/>
      <c r="AH107" s="75"/>
      <c r="AI107" s="75"/>
      <c r="AJ107" s="75"/>
      <c r="AK107" s="75"/>
      <c r="AL107" s="75"/>
      <c r="AM107" s="75"/>
      <c r="AN107" s="75"/>
    </row>
    <row r="108" spans="2:40" ht="12">
      <c r="B108" s="74" t="s">
        <v>120</v>
      </c>
      <c r="C108" s="75">
        <v>2800</v>
      </c>
      <c r="D108" s="75">
        <v>203952</v>
      </c>
      <c r="E108" s="75" t="s">
        <v>36</v>
      </c>
      <c r="F108" s="75" t="s">
        <v>36</v>
      </c>
      <c r="G108" s="75">
        <v>257</v>
      </c>
      <c r="H108" s="75">
        <v>12995</v>
      </c>
      <c r="I108" s="75">
        <v>3130</v>
      </c>
      <c r="J108" s="75">
        <v>1946612</v>
      </c>
      <c r="K108" s="75">
        <v>21424</v>
      </c>
      <c r="L108" s="75">
        <v>38080417</v>
      </c>
      <c r="M108" s="75">
        <v>21787429</v>
      </c>
      <c r="N108" s="75">
        <v>70197</v>
      </c>
      <c r="O108" s="75" t="s">
        <v>36</v>
      </c>
      <c r="P108" s="75">
        <v>1446625</v>
      </c>
      <c r="Q108" s="75">
        <v>370</v>
      </c>
      <c r="R108" s="75" t="s">
        <v>36</v>
      </c>
      <c r="S108" s="75">
        <v>12805549</v>
      </c>
      <c r="T108" s="75">
        <v>2435653107</v>
      </c>
      <c r="V108" s="74" t="s">
        <v>120</v>
      </c>
      <c r="W108" s="75">
        <f>+C108/'24 DS-016894'!C$17*100</f>
        <v>0.0002503007276083926</v>
      </c>
      <c r="X108" s="75">
        <f>+D108/'24 DS-016894'!D$17*100</f>
        <v>0.07666972707262038</v>
      </c>
      <c r="Y108" s="75"/>
      <c r="Z108" s="75"/>
      <c r="AA108" s="75">
        <f>+G108/'24 DS-016894'!G$17*100</f>
        <v>0.0006039246454316109</v>
      </c>
      <c r="AB108" s="75">
        <f>+H108/'24 DS-016894'!H$17*100</f>
        <v>0.013854730649003348</v>
      </c>
      <c r="AC108" s="75">
        <f>+I108/'24 DS-016894'!I$17*100</f>
        <v>0.0008006577016759483</v>
      </c>
      <c r="AD108" s="75">
        <f>+J108/'24 DS-016894'!J$17*100</f>
        <v>0.2190599542163467</v>
      </c>
      <c r="AE108" s="75">
        <f>+K108/'24 DS-016894'!K$17*100</f>
        <v>0.00048544623189820105</v>
      </c>
      <c r="AF108" s="75">
        <f>+L108/'24 DS-016894'!L$17*100</f>
        <v>1.1548999375247524</v>
      </c>
      <c r="AG108" s="75">
        <f>+M108/'24 DS-016894'!M$17*100</f>
        <v>0.6600696034129877</v>
      </c>
      <c r="AH108" s="75">
        <f>+N108/'24 DS-016894'!N$17*100</f>
        <v>0.0038251684882993748</v>
      </c>
      <c r="AI108" s="75"/>
      <c r="AJ108" s="75">
        <f>+P108/'24 DS-016894'!P$17*100</f>
        <v>0.20770235256236746</v>
      </c>
      <c r="AK108" s="75">
        <f>+Q108/'24 DS-016894'!Q$17*100</f>
        <v>6.889432596702725E-05</v>
      </c>
      <c r="AL108" s="75"/>
      <c r="AM108" s="75">
        <f>+S108/'24 DS-016894'!S$17*100</f>
        <v>0.6668498678064179</v>
      </c>
      <c r="AN108" s="75">
        <f>+T108/'24 DS-016894'!T$17*100</f>
        <v>0.08100759489701015</v>
      </c>
    </row>
    <row r="109" spans="2:40" ht="12">
      <c r="B109" s="74" t="s">
        <v>484</v>
      </c>
      <c r="C109" s="76" t="s">
        <v>36</v>
      </c>
      <c r="D109" s="76" t="s">
        <v>36</v>
      </c>
      <c r="E109" s="76" t="s">
        <v>36</v>
      </c>
      <c r="F109" s="76" t="s">
        <v>36</v>
      </c>
      <c r="G109" s="76" t="s">
        <v>36</v>
      </c>
      <c r="H109" s="76" t="s">
        <v>36</v>
      </c>
      <c r="I109" s="76" t="s">
        <v>36</v>
      </c>
      <c r="J109" s="76" t="s">
        <v>36</v>
      </c>
      <c r="K109" s="76" t="s">
        <v>36</v>
      </c>
      <c r="L109" s="76" t="s">
        <v>36</v>
      </c>
      <c r="M109" s="76" t="s">
        <v>36</v>
      </c>
      <c r="N109" s="76" t="s">
        <v>36</v>
      </c>
      <c r="O109" s="76" t="s">
        <v>36</v>
      </c>
      <c r="P109" s="76" t="s">
        <v>36</v>
      </c>
      <c r="Q109" s="76" t="s">
        <v>36</v>
      </c>
      <c r="R109" s="76" t="s">
        <v>36</v>
      </c>
      <c r="S109" s="76" t="s">
        <v>36</v>
      </c>
      <c r="T109" s="76">
        <v>183110783</v>
      </c>
      <c r="V109" s="74" t="s">
        <v>484</v>
      </c>
      <c r="W109" s="75"/>
      <c r="X109" s="75"/>
      <c r="Y109" s="75"/>
      <c r="Z109" s="75"/>
      <c r="AA109" s="75"/>
      <c r="AB109" s="75"/>
      <c r="AC109" s="75"/>
      <c r="AD109" s="75"/>
      <c r="AE109" s="75"/>
      <c r="AF109" s="75"/>
      <c r="AG109" s="75"/>
      <c r="AH109" s="75"/>
      <c r="AI109" s="75"/>
      <c r="AJ109" s="75"/>
      <c r="AK109" s="75"/>
      <c r="AL109" s="75"/>
      <c r="AM109" s="75"/>
      <c r="AN109" s="75">
        <f>+T109/'24 DS-016894'!T$17*100</f>
        <v>0.00609009718498404</v>
      </c>
    </row>
    <row r="110" spans="2:40" ht="12">
      <c r="B110" s="74" t="s">
        <v>485</v>
      </c>
      <c r="C110" s="75" t="s">
        <v>36</v>
      </c>
      <c r="D110" s="75" t="s">
        <v>36</v>
      </c>
      <c r="E110" s="75" t="s">
        <v>36</v>
      </c>
      <c r="F110" s="75" t="s">
        <v>36</v>
      </c>
      <c r="G110" s="75" t="s">
        <v>36</v>
      </c>
      <c r="H110" s="75" t="s">
        <v>36</v>
      </c>
      <c r="I110" s="75" t="s">
        <v>36</v>
      </c>
      <c r="J110" s="75" t="s">
        <v>36</v>
      </c>
      <c r="K110" s="75" t="s">
        <v>36</v>
      </c>
      <c r="L110" s="75" t="s">
        <v>36</v>
      </c>
      <c r="M110" s="75" t="s">
        <v>36</v>
      </c>
      <c r="N110" s="75" t="s">
        <v>36</v>
      </c>
      <c r="O110" s="75" t="s">
        <v>36</v>
      </c>
      <c r="P110" s="75" t="s">
        <v>36</v>
      </c>
      <c r="Q110" s="75" t="s">
        <v>36</v>
      </c>
      <c r="R110" s="75" t="s">
        <v>36</v>
      </c>
      <c r="S110" s="75" t="s">
        <v>36</v>
      </c>
      <c r="T110" s="75">
        <v>745229284</v>
      </c>
      <c r="V110" s="74" t="s">
        <v>485</v>
      </c>
      <c r="W110" s="75"/>
      <c r="X110" s="75"/>
      <c r="Y110" s="75"/>
      <c r="Z110" s="75"/>
      <c r="AA110" s="75"/>
      <c r="AB110" s="75"/>
      <c r="AC110" s="75"/>
      <c r="AD110" s="75"/>
      <c r="AE110" s="75"/>
      <c r="AF110" s="75"/>
      <c r="AG110" s="75"/>
      <c r="AH110" s="75"/>
      <c r="AI110" s="75"/>
      <c r="AJ110" s="75"/>
      <c r="AK110" s="75"/>
      <c r="AL110" s="75"/>
      <c r="AM110" s="75"/>
      <c r="AN110" s="75">
        <f>+T110/'24 DS-016894'!T$17*100</f>
        <v>0.024785644462325698</v>
      </c>
    </row>
    <row r="111" spans="2:40" ht="12">
      <c r="B111" s="74" t="s">
        <v>486</v>
      </c>
      <c r="C111" s="76" t="s">
        <v>36</v>
      </c>
      <c r="D111" s="76" t="s">
        <v>36</v>
      </c>
      <c r="E111" s="76" t="s">
        <v>36</v>
      </c>
      <c r="F111" s="76" t="s">
        <v>36</v>
      </c>
      <c r="G111" s="76" t="s">
        <v>36</v>
      </c>
      <c r="H111" s="76" t="s">
        <v>36</v>
      </c>
      <c r="I111" s="76" t="s">
        <v>36</v>
      </c>
      <c r="J111" s="76" t="s">
        <v>36</v>
      </c>
      <c r="K111" s="76">
        <v>8</v>
      </c>
      <c r="L111" s="76" t="s">
        <v>36</v>
      </c>
      <c r="M111" s="76">
        <v>197014</v>
      </c>
      <c r="N111" s="76" t="s">
        <v>36</v>
      </c>
      <c r="O111" s="76" t="s">
        <v>36</v>
      </c>
      <c r="P111" s="76" t="s">
        <v>36</v>
      </c>
      <c r="Q111" s="76" t="s">
        <v>36</v>
      </c>
      <c r="R111" s="76" t="s">
        <v>36</v>
      </c>
      <c r="S111" s="76" t="s">
        <v>36</v>
      </c>
      <c r="T111" s="76">
        <v>32707558</v>
      </c>
      <c r="V111" s="74" t="s">
        <v>486</v>
      </c>
      <c r="W111" s="75"/>
      <c r="X111" s="75"/>
      <c r="Y111" s="75"/>
      <c r="Z111" s="75"/>
      <c r="AA111" s="75"/>
      <c r="AB111" s="75"/>
      <c r="AC111" s="75"/>
      <c r="AD111" s="75"/>
      <c r="AE111" s="75">
        <f>+K111/'24 DS-016894'!K$17*100</f>
        <v>1.8127193125399593E-07</v>
      </c>
      <c r="AF111" s="75"/>
      <c r="AG111" s="75">
        <f>+M111/'24 DS-016894'!M$17*100</f>
        <v>0.00596871493404781</v>
      </c>
      <c r="AH111" s="75"/>
      <c r="AI111" s="75"/>
      <c r="AJ111" s="75"/>
      <c r="AK111" s="75"/>
      <c r="AL111" s="75"/>
      <c r="AM111" s="75"/>
      <c r="AN111" s="75">
        <f>+T111/'24 DS-016894'!T$17*100</f>
        <v>0.0010878234675207644</v>
      </c>
    </row>
    <row r="112" spans="2:40" ht="12">
      <c r="B112" s="74" t="s">
        <v>122</v>
      </c>
      <c r="C112" s="75" t="s">
        <v>36</v>
      </c>
      <c r="D112" s="75" t="s">
        <v>36</v>
      </c>
      <c r="E112" s="75" t="s">
        <v>36</v>
      </c>
      <c r="F112" s="75" t="s">
        <v>36</v>
      </c>
      <c r="G112" s="75" t="s">
        <v>36</v>
      </c>
      <c r="H112" s="75" t="s">
        <v>36</v>
      </c>
      <c r="I112" s="75" t="s">
        <v>36</v>
      </c>
      <c r="J112" s="75">
        <v>20355</v>
      </c>
      <c r="K112" s="75">
        <v>25851</v>
      </c>
      <c r="L112" s="75" t="s">
        <v>36</v>
      </c>
      <c r="M112" s="75">
        <v>547183</v>
      </c>
      <c r="N112" s="75" t="s">
        <v>36</v>
      </c>
      <c r="O112" s="75" t="s">
        <v>36</v>
      </c>
      <c r="P112" s="75" t="s">
        <v>36</v>
      </c>
      <c r="Q112" s="75" t="s">
        <v>36</v>
      </c>
      <c r="R112" s="75" t="s">
        <v>36</v>
      </c>
      <c r="S112" s="75">
        <v>9235</v>
      </c>
      <c r="T112" s="75">
        <v>583549945</v>
      </c>
      <c r="V112" s="74" t="s">
        <v>122</v>
      </c>
      <c r="W112" s="75"/>
      <c r="X112" s="75"/>
      <c r="Y112" s="75"/>
      <c r="Z112" s="75"/>
      <c r="AA112" s="75"/>
      <c r="AB112" s="75"/>
      <c r="AC112" s="75"/>
      <c r="AD112" s="75">
        <f>+J112/'24 DS-016894'!J$17*100</f>
        <v>0.0022906287272829594</v>
      </c>
      <c r="AE112" s="75">
        <f>+K112/'24 DS-016894'!K$17*100</f>
        <v>0.0005857575868558811</v>
      </c>
      <c r="AF112" s="75"/>
      <c r="AG112" s="75">
        <f>+M112/'24 DS-016894'!M$17*100</f>
        <v>0.016577397259875355</v>
      </c>
      <c r="AH112" s="75"/>
      <c r="AI112" s="75"/>
      <c r="AJ112" s="75"/>
      <c r="AK112" s="75"/>
      <c r="AL112" s="75"/>
      <c r="AM112" s="75">
        <f>+S112/'24 DS-016894'!S$17*100</f>
        <v>0.0004809132766734382</v>
      </c>
      <c r="AN112" s="75">
        <f>+T112/'24 DS-016894'!T$17*100</f>
        <v>0.01940833750540017</v>
      </c>
    </row>
    <row r="113" spans="2:40" ht="12">
      <c r="B113" s="74" t="s">
        <v>487</v>
      </c>
      <c r="C113" s="76" t="s">
        <v>36</v>
      </c>
      <c r="D113" s="76" t="s">
        <v>36</v>
      </c>
      <c r="E113" s="76" t="s">
        <v>36</v>
      </c>
      <c r="F113" s="76" t="s">
        <v>36</v>
      </c>
      <c r="G113" s="76" t="s">
        <v>36</v>
      </c>
      <c r="H113" s="76" t="s">
        <v>36</v>
      </c>
      <c r="I113" s="76" t="s">
        <v>36</v>
      </c>
      <c r="J113" s="76" t="s">
        <v>36</v>
      </c>
      <c r="K113" s="76" t="s">
        <v>36</v>
      </c>
      <c r="L113" s="76" t="s">
        <v>36</v>
      </c>
      <c r="M113" s="76" t="s">
        <v>36</v>
      </c>
      <c r="N113" s="76" t="s">
        <v>36</v>
      </c>
      <c r="O113" s="76" t="s">
        <v>36</v>
      </c>
      <c r="P113" s="76" t="s">
        <v>36</v>
      </c>
      <c r="Q113" s="76" t="s">
        <v>36</v>
      </c>
      <c r="R113" s="76" t="s">
        <v>36</v>
      </c>
      <c r="S113" s="76" t="s">
        <v>36</v>
      </c>
      <c r="T113" s="76" t="s">
        <v>36</v>
      </c>
      <c r="V113" s="74" t="s">
        <v>487</v>
      </c>
      <c r="W113" s="75"/>
      <c r="X113" s="75"/>
      <c r="Y113" s="75"/>
      <c r="Z113" s="75"/>
      <c r="AA113" s="75"/>
      <c r="AB113" s="75"/>
      <c r="AC113" s="75"/>
      <c r="AD113" s="75"/>
      <c r="AE113" s="75"/>
      <c r="AF113" s="75"/>
      <c r="AG113" s="75"/>
      <c r="AH113" s="75"/>
      <c r="AI113" s="75"/>
      <c r="AJ113" s="75"/>
      <c r="AK113" s="75"/>
      <c r="AL113" s="75"/>
      <c r="AM113" s="75"/>
      <c r="AN113" s="75"/>
    </row>
    <row r="114" spans="2:40" ht="12">
      <c r="B114" s="74" t="s">
        <v>488</v>
      </c>
      <c r="C114" s="75" t="s">
        <v>36</v>
      </c>
      <c r="D114" s="75" t="s">
        <v>36</v>
      </c>
      <c r="E114" s="75" t="s">
        <v>36</v>
      </c>
      <c r="F114" s="75" t="s">
        <v>36</v>
      </c>
      <c r="G114" s="75" t="s">
        <v>36</v>
      </c>
      <c r="H114" s="75" t="s">
        <v>36</v>
      </c>
      <c r="I114" s="75" t="s">
        <v>36</v>
      </c>
      <c r="J114" s="75" t="s">
        <v>36</v>
      </c>
      <c r="K114" s="75" t="s">
        <v>36</v>
      </c>
      <c r="L114" s="75" t="s">
        <v>36</v>
      </c>
      <c r="M114" s="75" t="s">
        <v>36</v>
      </c>
      <c r="N114" s="75" t="s">
        <v>36</v>
      </c>
      <c r="O114" s="75" t="s">
        <v>36</v>
      </c>
      <c r="P114" s="75" t="s">
        <v>36</v>
      </c>
      <c r="Q114" s="75" t="s">
        <v>36</v>
      </c>
      <c r="R114" s="75" t="s">
        <v>36</v>
      </c>
      <c r="S114" s="75" t="s">
        <v>36</v>
      </c>
      <c r="T114" s="75">
        <v>3321542652</v>
      </c>
      <c r="V114" s="74" t="s">
        <v>488</v>
      </c>
      <c r="W114" s="75"/>
      <c r="X114" s="75"/>
      <c r="Y114" s="75"/>
      <c r="Z114" s="75"/>
      <c r="AA114" s="75"/>
      <c r="AB114" s="75"/>
      <c r="AC114" s="75"/>
      <c r="AD114" s="75"/>
      <c r="AE114" s="75"/>
      <c r="AF114" s="75"/>
      <c r="AG114" s="75"/>
      <c r="AH114" s="75"/>
      <c r="AI114" s="75"/>
      <c r="AJ114" s="75"/>
      <c r="AK114" s="75"/>
      <c r="AL114" s="75"/>
      <c r="AM114" s="75"/>
      <c r="AN114" s="75">
        <f>+T114/'24 DS-016894'!T$17*100</f>
        <v>0.11047147100424787</v>
      </c>
    </row>
    <row r="115" spans="2:40" ht="12">
      <c r="B115" s="74" t="s">
        <v>6</v>
      </c>
      <c r="C115" s="76">
        <v>10245951</v>
      </c>
      <c r="D115" s="76">
        <v>5308232</v>
      </c>
      <c r="E115" s="76">
        <v>2724651</v>
      </c>
      <c r="F115" s="76">
        <v>2152339</v>
      </c>
      <c r="G115" s="76">
        <v>2618393</v>
      </c>
      <c r="H115" s="76">
        <v>44469819</v>
      </c>
      <c r="I115" s="76">
        <v>461715</v>
      </c>
      <c r="J115" s="76">
        <v>63699840</v>
      </c>
      <c r="K115" s="76">
        <v>39940332</v>
      </c>
      <c r="L115" s="76">
        <v>43615096</v>
      </c>
      <c r="M115" s="76">
        <v>14430723</v>
      </c>
      <c r="N115" s="76">
        <v>143890797</v>
      </c>
      <c r="O115" s="76">
        <v>71490905</v>
      </c>
      <c r="P115" s="76">
        <v>53347256</v>
      </c>
      <c r="Q115" s="76">
        <v>8875094</v>
      </c>
      <c r="R115" s="76">
        <v>155445301</v>
      </c>
      <c r="S115" s="76">
        <v>234462025</v>
      </c>
      <c r="T115" s="76">
        <v>25193350218</v>
      </c>
      <c r="V115" s="74" t="s">
        <v>6</v>
      </c>
      <c r="W115" s="75">
        <f>+C115/'24 DS-016894'!C$17*100</f>
        <v>0.9159174965499777</v>
      </c>
      <c r="X115" s="75">
        <f>+D115/'24 DS-016894'!D$17*100</f>
        <v>1.9954729479394653</v>
      </c>
      <c r="Y115" s="75">
        <f>+E115/'24 DS-016894'!E$17*100</f>
        <v>5.7633623697345</v>
      </c>
      <c r="Z115" s="75">
        <f>+F115/'24 DS-016894'!F$17*100</f>
        <v>14.764416035499261</v>
      </c>
      <c r="AA115" s="75">
        <f>+G115/'24 DS-016894'!G$17*100</f>
        <v>6.1529652300607465</v>
      </c>
      <c r="AB115" s="75">
        <f>+H115/'24 DS-016894'!H$17*100</f>
        <v>47.411878742203264</v>
      </c>
      <c r="AC115" s="75">
        <f>+I115/'24 DS-016894'!I$17*100</f>
        <v>0.11810724304450813</v>
      </c>
      <c r="AD115" s="75">
        <f>+J115/'24 DS-016894'!J$17*100</f>
        <v>7.168395157323909</v>
      </c>
      <c r="AE115" s="75">
        <f>+K115/'24 DS-016894'!K$17*100</f>
        <v>0.9050076395707217</v>
      </c>
      <c r="AF115" s="75">
        <f>+L115/'24 DS-016894'!L$17*100</f>
        <v>1.3227552535870624</v>
      </c>
      <c r="AG115" s="75">
        <f>+M115/'24 DS-016894'!M$17*100</f>
        <v>0.43719163043848264</v>
      </c>
      <c r="AH115" s="75">
        <f>+N115/'24 DS-016894'!N$17*100</f>
        <v>7.840884118134425</v>
      </c>
      <c r="AI115" s="75">
        <f>+O115/'24 DS-016894'!O$17*100</f>
        <v>4.787155184778567</v>
      </c>
      <c r="AJ115" s="75">
        <f>+P115/'24 DS-016894'!P$17*100</f>
        <v>7.659449113589821</v>
      </c>
      <c r="AK115" s="75">
        <f>+Q115/'24 DS-016894'!Q$17*100</f>
        <v>1.6525503216865074</v>
      </c>
      <c r="AL115" s="75">
        <f>+R115/'24 DS-016894'!R$17*100</f>
        <v>53.39249657252402</v>
      </c>
      <c r="AM115" s="75">
        <f>+S115/'24 DS-016894'!S$17*100</f>
        <v>12.209626496831573</v>
      </c>
      <c r="AN115" s="75">
        <f>+T115/'24 DS-016894'!T$17*100</f>
        <v>0.8379077885487436</v>
      </c>
    </row>
    <row r="116" spans="2:40" ht="12">
      <c r="B116" s="74" t="s">
        <v>489</v>
      </c>
      <c r="C116" s="75" t="s">
        <v>36</v>
      </c>
      <c r="D116" s="75" t="s">
        <v>36</v>
      </c>
      <c r="E116" s="75" t="s">
        <v>36</v>
      </c>
      <c r="F116" s="75" t="s">
        <v>36</v>
      </c>
      <c r="G116" s="75" t="s">
        <v>36</v>
      </c>
      <c r="H116" s="75" t="s">
        <v>36</v>
      </c>
      <c r="I116" s="75" t="s">
        <v>36</v>
      </c>
      <c r="J116" s="75" t="s">
        <v>36</v>
      </c>
      <c r="K116" s="75" t="s">
        <v>36</v>
      </c>
      <c r="L116" s="75" t="s">
        <v>36</v>
      </c>
      <c r="M116" s="75" t="s">
        <v>36</v>
      </c>
      <c r="N116" s="75" t="s">
        <v>36</v>
      </c>
      <c r="O116" s="75" t="s">
        <v>36</v>
      </c>
      <c r="P116" s="75" t="s">
        <v>36</v>
      </c>
      <c r="Q116" s="75" t="s">
        <v>36</v>
      </c>
      <c r="R116" s="75" t="s">
        <v>36</v>
      </c>
      <c r="S116" s="75" t="s">
        <v>36</v>
      </c>
      <c r="T116" s="75">
        <v>822042</v>
      </c>
      <c r="V116" s="74" t="s">
        <v>489</v>
      </c>
      <c r="W116" s="75"/>
      <c r="X116" s="75"/>
      <c r="Y116" s="75"/>
      <c r="Z116" s="75"/>
      <c r="AA116" s="75"/>
      <c r="AB116" s="75"/>
      <c r="AC116" s="75"/>
      <c r="AD116" s="75"/>
      <c r="AE116" s="75"/>
      <c r="AF116" s="75"/>
      <c r="AG116" s="75"/>
      <c r="AH116" s="75"/>
      <c r="AI116" s="75"/>
      <c r="AJ116" s="75"/>
      <c r="AK116" s="75"/>
      <c r="AL116" s="75"/>
      <c r="AM116" s="75"/>
      <c r="AN116" s="75">
        <f>+T116/'24 DS-016894'!T$17*100</f>
        <v>2.734036515008868E-05</v>
      </c>
    </row>
    <row r="117" spans="2:40" ht="12">
      <c r="B117" s="74" t="s">
        <v>121</v>
      </c>
      <c r="C117" s="76" t="s">
        <v>36</v>
      </c>
      <c r="D117" s="76" t="s">
        <v>36</v>
      </c>
      <c r="E117" s="76">
        <v>1520</v>
      </c>
      <c r="F117" s="76">
        <v>73</v>
      </c>
      <c r="G117" s="76">
        <v>5979</v>
      </c>
      <c r="H117" s="76" t="s">
        <v>36</v>
      </c>
      <c r="I117" s="76">
        <v>9950570</v>
      </c>
      <c r="J117" s="76">
        <v>113747</v>
      </c>
      <c r="K117" s="76">
        <v>7466160</v>
      </c>
      <c r="L117" s="76">
        <v>100900390</v>
      </c>
      <c r="M117" s="76">
        <v>5011641</v>
      </c>
      <c r="N117" s="76">
        <v>1734758</v>
      </c>
      <c r="O117" s="76" t="s">
        <v>36</v>
      </c>
      <c r="P117" s="76">
        <v>531142</v>
      </c>
      <c r="Q117" s="76" t="s">
        <v>36</v>
      </c>
      <c r="R117" s="76" t="s">
        <v>36</v>
      </c>
      <c r="S117" s="76">
        <v>1438450</v>
      </c>
      <c r="T117" s="76">
        <v>1754006357</v>
      </c>
      <c r="V117" s="74" t="s">
        <v>121</v>
      </c>
      <c r="W117" s="75"/>
      <c r="X117" s="75"/>
      <c r="Y117" s="75">
        <f>+E117/'24 DS-016894'!E$17*100</f>
        <v>0.0032152047370457497</v>
      </c>
      <c r="Z117" s="75">
        <f>+F117/'24 DS-016894'!F$17*100</f>
        <v>0.000500758649353771</v>
      </c>
      <c r="AA117" s="75">
        <f>+G117/'24 DS-016894'!G$17*100</f>
        <v>0.014050060136325298</v>
      </c>
      <c r="AB117" s="75"/>
      <c r="AC117" s="75">
        <f>+I117/'24 DS-016894'!I$17*100</f>
        <v>2.5453675739826327</v>
      </c>
      <c r="AD117" s="75">
        <f>+J117/'24 DS-016894'!J$17*100</f>
        <v>0.01280040018876221</v>
      </c>
      <c r="AE117" s="75">
        <f>+K117/'24 DS-016894'!K$17*100</f>
        <v>0.16917565528141676</v>
      </c>
      <c r="AF117" s="75">
        <f>+L117/'24 DS-016894'!L$17*100</f>
        <v>3.060099213388949</v>
      </c>
      <c r="AG117" s="75">
        <f>+M117/'24 DS-016894'!M$17*100</f>
        <v>0.15183213619735805</v>
      </c>
      <c r="AH117" s="75">
        <f>+N117/'24 DS-016894'!N$17*100</f>
        <v>0.09453027389240633</v>
      </c>
      <c r="AI117" s="75"/>
      <c r="AJ117" s="75">
        <f>+P117/'24 DS-016894'!P$17*100</f>
        <v>0.07625987587984515</v>
      </c>
      <c r="AK117" s="75"/>
      <c r="AL117" s="75"/>
      <c r="AM117" s="75">
        <f>+S117/'24 DS-016894'!S$17*100</f>
        <v>0.07490738525510635</v>
      </c>
      <c r="AN117" s="75">
        <f>+T117/'24 DS-016894'!T$17*100</f>
        <v>0.05833664736833009</v>
      </c>
    </row>
    <row r="118" spans="2:40" ht="12">
      <c r="B118" s="74" t="s">
        <v>490</v>
      </c>
      <c r="C118" s="75" t="s">
        <v>36</v>
      </c>
      <c r="D118" s="75" t="s">
        <v>36</v>
      </c>
      <c r="E118" s="75" t="s">
        <v>36</v>
      </c>
      <c r="F118" s="75" t="s">
        <v>36</v>
      </c>
      <c r="G118" s="75" t="s">
        <v>36</v>
      </c>
      <c r="H118" s="75" t="s">
        <v>36</v>
      </c>
      <c r="I118" s="75" t="s">
        <v>36</v>
      </c>
      <c r="J118" s="75" t="s">
        <v>36</v>
      </c>
      <c r="K118" s="75" t="s">
        <v>36</v>
      </c>
      <c r="L118" s="75" t="s">
        <v>36</v>
      </c>
      <c r="M118" s="75" t="s">
        <v>36</v>
      </c>
      <c r="N118" s="75" t="s">
        <v>36</v>
      </c>
      <c r="O118" s="75" t="s">
        <v>36</v>
      </c>
      <c r="P118" s="75" t="s">
        <v>36</v>
      </c>
      <c r="Q118" s="75" t="s">
        <v>36</v>
      </c>
      <c r="R118" s="75" t="s">
        <v>36</v>
      </c>
      <c r="S118" s="75" t="s">
        <v>36</v>
      </c>
      <c r="T118" s="75">
        <v>1584816</v>
      </c>
      <c r="V118" s="74" t="s">
        <v>490</v>
      </c>
      <c r="W118" s="75"/>
      <c r="X118" s="75"/>
      <c r="Y118" s="75"/>
      <c r="Z118" s="75"/>
      <c r="AA118" s="75"/>
      <c r="AB118" s="75"/>
      <c r="AC118" s="75"/>
      <c r="AD118" s="75"/>
      <c r="AE118" s="75"/>
      <c r="AF118" s="75"/>
      <c r="AG118" s="75"/>
      <c r="AH118" s="75"/>
      <c r="AI118" s="75"/>
      <c r="AJ118" s="75"/>
      <c r="AK118" s="75"/>
      <c r="AL118" s="75"/>
      <c r="AM118" s="75"/>
      <c r="AN118" s="75">
        <f>+T118/'24 DS-016894'!T$17*100</f>
        <v>5.2709530821664754E-05</v>
      </c>
    </row>
    <row r="119" spans="2:40" ht="12">
      <c r="B119" s="74" t="s">
        <v>491</v>
      </c>
      <c r="C119" s="76" t="s">
        <v>36</v>
      </c>
      <c r="D119" s="76" t="s">
        <v>36</v>
      </c>
      <c r="E119" s="76" t="s">
        <v>36</v>
      </c>
      <c r="F119" s="76" t="s">
        <v>36</v>
      </c>
      <c r="G119" s="76" t="s">
        <v>36</v>
      </c>
      <c r="H119" s="76" t="s">
        <v>36</v>
      </c>
      <c r="I119" s="76" t="s">
        <v>36</v>
      </c>
      <c r="J119" s="76" t="s">
        <v>36</v>
      </c>
      <c r="K119" s="76" t="s">
        <v>36</v>
      </c>
      <c r="L119" s="76" t="s">
        <v>36</v>
      </c>
      <c r="M119" s="76" t="s">
        <v>36</v>
      </c>
      <c r="N119" s="76" t="s">
        <v>36</v>
      </c>
      <c r="O119" s="76" t="s">
        <v>36</v>
      </c>
      <c r="P119" s="76" t="s">
        <v>36</v>
      </c>
      <c r="Q119" s="76" t="s">
        <v>36</v>
      </c>
      <c r="R119" s="76" t="s">
        <v>36</v>
      </c>
      <c r="S119" s="76" t="s">
        <v>36</v>
      </c>
      <c r="T119" s="76">
        <v>4354713</v>
      </c>
      <c r="V119" s="74" t="s">
        <v>491</v>
      </c>
      <c r="W119" s="75"/>
      <c r="X119" s="75"/>
      <c r="Y119" s="75"/>
      <c r="Z119" s="75"/>
      <c r="AA119" s="75"/>
      <c r="AB119" s="75"/>
      <c r="AC119" s="75"/>
      <c r="AD119" s="75"/>
      <c r="AE119" s="75"/>
      <c r="AF119" s="75"/>
      <c r="AG119" s="75"/>
      <c r="AH119" s="75"/>
      <c r="AI119" s="75"/>
      <c r="AJ119" s="75"/>
      <c r="AK119" s="75"/>
      <c r="AL119" s="75"/>
      <c r="AM119" s="75"/>
      <c r="AN119" s="75">
        <f>+T119/'24 DS-016894'!T$17*100</f>
        <v>0.00014483377192873128</v>
      </c>
    </row>
    <row r="120" spans="2:40" ht="12">
      <c r="B120" s="74" t="s">
        <v>492</v>
      </c>
      <c r="C120" s="75" t="s">
        <v>36</v>
      </c>
      <c r="D120" s="75" t="s">
        <v>36</v>
      </c>
      <c r="E120" s="75" t="s">
        <v>36</v>
      </c>
      <c r="F120" s="75" t="s">
        <v>36</v>
      </c>
      <c r="G120" s="75" t="s">
        <v>36</v>
      </c>
      <c r="H120" s="75" t="s">
        <v>36</v>
      </c>
      <c r="I120" s="75" t="s">
        <v>36</v>
      </c>
      <c r="J120" s="75" t="s">
        <v>36</v>
      </c>
      <c r="K120" s="75" t="s">
        <v>36</v>
      </c>
      <c r="L120" s="75" t="s">
        <v>36</v>
      </c>
      <c r="M120" s="75" t="s">
        <v>36</v>
      </c>
      <c r="N120" s="75" t="s">
        <v>36</v>
      </c>
      <c r="O120" s="75" t="s">
        <v>36</v>
      </c>
      <c r="P120" s="75" t="s">
        <v>36</v>
      </c>
      <c r="Q120" s="75" t="s">
        <v>36</v>
      </c>
      <c r="R120" s="75" t="s">
        <v>36</v>
      </c>
      <c r="S120" s="75" t="s">
        <v>36</v>
      </c>
      <c r="T120" s="75">
        <v>3920138271</v>
      </c>
      <c r="V120" s="74" t="s">
        <v>492</v>
      </c>
      <c r="W120" s="75"/>
      <c r="X120" s="75"/>
      <c r="Y120" s="75"/>
      <c r="Z120" s="75"/>
      <c r="AA120" s="75"/>
      <c r="AB120" s="75"/>
      <c r="AC120" s="75"/>
      <c r="AD120" s="75"/>
      <c r="AE120" s="75"/>
      <c r="AF120" s="75"/>
      <c r="AG120" s="75"/>
      <c r="AH120" s="75"/>
      <c r="AI120" s="75"/>
      <c r="AJ120" s="75"/>
      <c r="AK120" s="75"/>
      <c r="AL120" s="75"/>
      <c r="AM120" s="75"/>
      <c r="AN120" s="75">
        <f>+T120/'24 DS-016894'!T$17*100</f>
        <v>0.13038021386739035</v>
      </c>
    </row>
    <row r="121" spans="2:40" ht="12">
      <c r="B121" s="74" t="s">
        <v>124</v>
      </c>
      <c r="C121" s="76" t="s">
        <v>36</v>
      </c>
      <c r="D121" s="76">
        <v>48</v>
      </c>
      <c r="E121" s="76" t="s">
        <v>36</v>
      </c>
      <c r="F121" s="76" t="s">
        <v>36</v>
      </c>
      <c r="G121" s="76" t="s">
        <v>36</v>
      </c>
      <c r="H121" s="76" t="s">
        <v>36</v>
      </c>
      <c r="I121" s="76">
        <v>98</v>
      </c>
      <c r="J121" s="76">
        <v>3662</v>
      </c>
      <c r="K121" s="76">
        <v>300069</v>
      </c>
      <c r="L121" s="76">
        <v>501</v>
      </c>
      <c r="M121" s="76">
        <v>31095</v>
      </c>
      <c r="N121" s="76">
        <v>2119</v>
      </c>
      <c r="O121" s="76">
        <v>3</v>
      </c>
      <c r="P121" s="76" t="s">
        <v>36</v>
      </c>
      <c r="Q121" s="76" t="s">
        <v>36</v>
      </c>
      <c r="R121" s="76">
        <v>48</v>
      </c>
      <c r="S121" s="76">
        <v>16</v>
      </c>
      <c r="T121" s="76">
        <v>5421105912</v>
      </c>
      <c r="V121" s="74" t="s">
        <v>124</v>
      </c>
      <c r="W121" s="75"/>
      <c r="X121" s="75">
        <f>+D121/'24 DS-016894'!D$17*100</f>
        <v>1.8044181471551042E-05</v>
      </c>
      <c r="Y121" s="75"/>
      <c r="Z121" s="75"/>
      <c r="AA121" s="75"/>
      <c r="AB121" s="75"/>
      <c r="AC121" s="75">
        <f>+I121/'24 DS-016894'!I$17*100</f>
        <v>2.5068515899119144E-05</v>
      </c>
      <c r="AD121" s="75">
        <f>+J121/'24 DS-016894'!J$17*100</f>
        <v>0.0004120993563895946</v>
      </c>
      <c r="AE121" s="75">
        <f>+K121/'24 DS-016894'!K$17*100</f>
        <v>0.006799260892431913</v>
      </c>
      <c r="AF121" s="75">
        <f>+L121/'24 DS-016894'!L$17*100</f>
        <v>1.5194289198563687E-05</v>
      </c>
      <c r="AG121" s="75">
        <f>+M121/'24 DS-016894'!M$17*100</f>
        <v>0.000942050772403061</v>
      </c>
      <c r="AH121" s="75">
        <f>+N121/'24 DS-016894'!N$17*100</f>
        <v>0.00011546835372888264</v>
      </c>
      <c r="AI121" s="75">
        <f>+O121/'24 DS-016894'!O$17*100</f>
        <v>2.0088521126338658E-07</v>
      </c>
      <c r="AJ121" s="75"/>
      <c r="AK121" s="75"/>
      <c r="AL121" s="75">
        <f>+R121/'24 DS-016894'!R$17*100</f>
        <v>1.648708464645807E-05</v>
      </c>
      <c r="AM121" s="75">
        <f>+S121/'24 DS-016894'!S$17*100</f>
        <v>8.332011290498117E-07</v>
      </c>
      <c r="AN121" s="75">
        <f>+T121/'24 DS-016894'!T$17*100</f>
        <v>0.18030102494931466</v>
      </c>
    </row>
    <row r="122" spans="2:40" ht="12">
      <c r="B122" s="74" t="s">
        <v>493</v>
      </c>
      <c r="C122" s="75" t="s">
        <v>36</v>
      </c>
      <c r="D122" s="75" t="s">
        <v>36</v>
      </c>
      <c r="E122" s="75" t="s">
        <v>36</v>
      </c>
      <c r="F122" s="75" t="s">
        <v>36</v>
      </c>
      <c r="G122" s="75" t="s">
        <v>36</v>
      </c>
      <c r="H122" s="75" t="s">
        <v>36</v>
      </c>
      <c r="I122" s="75" t="s">
        <v>36</v>
      </c>
      <c r="J122" s="75" t="s">
        <v>36</v>
      </c>
      <c r="K122" s="75" t="s">
        <v>36</v>
      </c>
      <c r="L122" s="75" t="s">
        <v>36</v>
      </c>
      <c r="M122" s="75" t="s">
        <v>36</v>
      </c>
      <c r="N122" s="75" t="s">
        <v>36</v>
      </c>
      <c r="O122" s="75" t="s">
        <v>36</v>
      </c>
      <c r="P122" s="75" t="s">
        <v>36</v>
      </c>
      <c r="Q122" s="75" t="s">
        <v>36</v>
      </c>
      <c r="R122" s="75" t="s">
        <v>36</v>
      </c>
      <c r="S122" s="75" t="s">
        <v>36</v>
      </c>
      <c r="T122" s="75">
        <v>11414</v>
      </c>
      <c r="V122" s="74" t="s">
        <v>493</v>
      </c>
      <c r="W122" s="75"/>
      <c r="X122" s="75"/>
      <c r="Y122" s="75"/>
      <c r="Z122" s="75"/>
      <c r="AA122" s="75"/>
      <c r="AB122" s="75"/>
      <c r="AC122" s="75"/>
      <c r="AD122" s="75"/>
      <c r="AE122" s="75"/>
      <c r="AF122" s="75"/>
      <c r="AG122" s="75"/>
      <c r="AH122" s="75"/>
      <c r="AI122" s="75"/>
      <c r="AJ122" s="75"/>
      <c r="AK122" s="75"/>
      <c r="AL122" s="75"/>
      <c r="AM122" s="75"/>
      <c r="AN122" s="75">
        <f>+T122/'24 DS-016894'!T$17*100</f>
        <v>3.7961920172340613E-07</v>
      </c>
    </row>
    <row r="123" spans="2:40" ht="12">
      <c r="B123" s="74" t="s">
        <v>123</v>
      </c>
      <c r="C123" s="76">
        <v>1191</v>
      </c>
      <c r="D123" s="76" t="s">
        <v>36</v>
      </c>
      <c r="E123" s="76" t="s">
        <v>36</v>
      </c>
      <c r="F123" s="76" t="s">
        <v>36</v>
      </c>
      <c r="G123" s="76">
        <v>2788</v>
      </c>
      <c r="H123" s="76">
        <v>6132</v>
      </c>
      <c r="I123" s="76" t="s">
        <v>36</v>
      </c>
      <c r="J123" s="76">
        <v>15724024</v>
      </c>
      <c r="K123" s="76">
        <v>32</v>
      </c>
      <c r="L123" s="76">
        <v>308282</v>
      </c>
      <c r="M123" s="76">
        <v>2103741</v>
      </c>
      <c r="N123" s="76">
        <v>1598065</v>
      </c>
      <c r="O123" s="76" t="s">
        <v>36</v>
      </c>
      <c r="P123" s="76">
        <v>29558734</v>
      </c>
      <c r="Q123" s="76" t="s">
        <v>36</v>
      </c>
      <c r="R123" s="76" t="s">
        <v>36</v>
      </c>
      <c r="S123" s="76">
        <v>37912</v>
      </c>
      <c r="T123" s="76">
        <v>1550776499</v>
      </c>
      <c r="V123" s="74" t="s">
        <v>123</v>
      </c>
      <c r="W123" s="75">
        <f>+C123/'24 DS-016894'!C$17*100</f>
        <v>0.00010646720235056984</v>
      </c>
      <c r="X123" s="75"/>
      <c r="Y123" s="75"/>
      <c r="Z123" s="75"/>
      <c r="AA123" s="75">
        <f>+G123/'24 DS-016894'!G$17*100</f>
        <v>0.006551524947328136</v>
      </c>
      <c r="AB123" s="75">
        <f>+H123/'24 DS-016894'!H$17*100</f>
        <v>0.00653768436627076</v>
      </c>
      <c r="AC123" s="75"/>
      <c r="AD123" s="75">
        <f>+J123/'24 DS-016894'!J$17*100</f>
        <v>1.7694866658259256</v>
      </c>
      <c r="AE123" s="75">
        <f>+K123/'24 DS-016894'!K$17*100</f>
        <v>7.250877250159837E-07</v>
      </c>
      <c r="AF123" s="75">
        <f>+L123/'24 DS-016894'!L$17*100</f>
        <v>0.009349552620182855</v>
      </c>
      <c r="AG123" s="75">
        <f>+M123/'24 DS-016894'!M$17*100</f>
        <v>0.0637347108533844</v>
      </c>
      <c r="AH123" s="75">
        <f>+N123/'24 DS-016894'!N$17*100</f>
        <v>0.0870816114684978</v>
      </c>
      <c r="AI123" s="75"/>
      <c r="AJ123" s="75">
        <f>+P123/'24 DS-016894'!P$17*100</f>
        <v>4.243959969283843</v>
      </c>
      <c r="AK123" s="75"/>
      <c r="AL123" s="75"/>
      <c r="AM123" s="75">
        <f>+S123/'24 DS-016894'!S$17*100</f>
        <v>0.0019742700752835287</v>
      </c>
      <c r="AN123" s="75">
        <f>+T123/'24 DS-016894'!T$17*100</f>
        <v>0.05157740814804612</v>
      </c>
    </row>
    <row r="124" spans="2:40" ht="12">
      <c r="B124" s="74" t="s">
        <v>9</v>
      </c>
      <c r="C124" s="75">
        <v>10275919</v>
      </c>
      <c r="D124" s="75">
        <v>2004859</v>
      </c>
      <c r="E124" s="75">
        <v>1660278</v>
      </c>
      <c r="F124" s="75">
        <v>2125511</v>
      </c>
      <c r="G124" s="75">
        <v>600688</v>
      </c>
      <c r="H124" s="75">
        <v>8159192</v>
      </c>
      <c r="I124" s="75">
        <v>185238</v>
      </c>
      <c r="J124" s="75">
        <v>39715217</v>
      </c>
      <c r="K124" s="75">
        <v>3187781</v>
      </c>
      <c r="L124" s="75">
        <v>6074198</v>
      </c>
      <c r="M124" s="75">
        <v>1234169</v>
      </c>
      <c r="N124" s="75">
        <v>17055049</v>
      </c>
      <c r="O124" s="75">
        <v>2490621</v>
      </c>
      <c r="P124" s="75">
        <v>1869539</v>
      </c>
      <c r="Q124" s="75">
        <v>6466158</v>
      </c>
      <c r="R124" s="75">
        <v>8323734</v>
      </c>
      <c r="S124" s="75">
        <v>7493508</v>
      </c>
      <c r="T124" s="75">
        <v>16099134592</v>
      </c>
      <c r="V124" s="74" t="s">
        <v>9</v>
      </c>
      <c r="W124" s="75">
        <f>+C124/'24 DS-016894'!C$17*100</f>
        <v>0.9185964294803235</v>
      </c>
      <c r="X124" s="75">
        <f>+D124/'24 DS-016894'!D$17*100</f>
        <v>0.7536674921015073</v>
      </c>
      <c r="Y124" s="75">
        <f>+E124/'24 DS-016894'!E$17*100</f>
        <v>3.511930059482134</v>
      </c>
      <c r="Z124" s="75">
        <f>+F124/'24 DS-016894'!F$17*100</f>
        <v>14.580383802007987</v>
      </c>
      <c r="AA124" s="75">
        <f>+G124/'24 DS-016894'!G$17*100</f>
        <v>1.4115575385798578</v>
      </c>
      <c r="AB124" s="75">
        <f>+H124/'24 DS-016894'!H$17*100</f>
        <v>8.698992495075254</v>
      </c>
      <c r="AC124" s="75">
        <f>+I124/'24 DS-016894'!I$17*100</f>
        <v>0.047384099470622776</v>
      </c>
      <c r="AD124" s="75">
        <f>+J124/'24 DS-016894'!J$17*100</f>
        <v>4.469310585628914</v>
      </c>
      <c r="AE124" s="75">
        <f>+K124/'24 DS-016894'!K$17*100</f>
        <v>0.0722319022855993</v>
      </c>
      <c r="AF124" s="75">
        <f>+L124/'24 DS-016894'!L$17*100</f>
        <v>0.184217806509655</v>
      </c>
      <c r="AG124" s="75">
        <f>+M124/'24 DS-016894'!M$17*100</f>
        <v>0.037390251156967785</v>
      </c>
      <c r="AH124" s="75">
        <f>+N124/'24 DS-016894'!N$17*100</f>
        <v>0.9293621664914706</v>
      </c>
      <c r="AI124" s="75">
        <f>+O124/'24 DS-016894'!O$17*100</f>
        <v>0.16677630858734235</v>
      </c>
      <c r="AJ124" s="75">
        <f>+P124/'24 DS-016894'!P$17*100</f>
        <v>0.2684231563170109</v>
      </c>
      <c r="AK124" s="75">
        <f>+Q124/'24 DS-016894'!Q$17*100</f>
        <v>1.2040043162332459</v>
      </c>
      <c r="AL124" s="75">
        <f>+R124/'24 DS-016894'!R$17*100</f>
        <v>2.859043896512521</v>
      </c>
      <c r="AM124" s="75">
        <f>+S124/'24 DS-016894'!S$17*100</f>
        <v>0.39022495788398726</v>
      </c>
      <c r="AN124" s="75">
        <f>+T124/'24 DS-016894'!T$17*100</f>
        <v>0.5354424936264862</v>
      </c>
    </row>
    <row r="125" spans="2:40" ht="12">
      <c r="B125" s="74" t="s">
        <v>494</v>
      </c>
      <c r="C125" s="76" t="s">
        <v>36</v>
      </c>
      <c r="D125" s="76" t="s">
        <v>36</v>
      </c>
      <c r="E125" s="76" t="s">
        <v>36</v>
      </c>
      <c r="F125" s="76" t="s">
        <v>36</v>
      </c>
      <c r="G125" s="76" t="s">
        <v>36</v>
      </c>
      <c r="H125" s="76" t="s">
        <v>36</v>
      </c>
      <c r="I125" s="76" t="s">
        <v>36</v>
      </c>
      <c r="J125" s="76">
        <v>116</v>
      </c>
      <c r="K125" s="76" t="s">
        <v>36</v>
      </c>
      <c r="L125" s="76" t="s">
        <v>36</v>
      </c>
      <c r="M125" s="76" t="s">
        <v>36</v>
      </c>
      <c r="N125" s="76">
        <v>46007</v>
      </c>
      <c r="O125" s="76" t="s">
        <v>36</v>
      </c>
      <c r="P125" s="76" t="s">
        <v>36</v>
      </c>
      <c r="Q125" s="76" t="s">
        <v>36</v>
      </c>
      <c r="R125" s="76" t="s">
        <v>36</v>
      </c>
      <c r="S125" s="76" t="s">
        <v>36</v>
      </c>
      <c r="T125" s="76">
        <v>33348240</v>
      </c>
      <c r="V125" s="74" t="s">
        <v>494</v>
      </c>
      <c r="W125" s="75"/>
      <c r="X125" s="75"/>
      <c r="Y125" s="75"/>
      <c r="Z125" s="75"/>
      <c r="AA125" s="75"/>
      <c r="AB125" s="75"/>
      <c r="AC125" s="75"/>
      <c r="AD125" s="75">
        <f>+J125/'24 DS-016894'!J$17*100</f>
        <v>1.3053939197485793E-05</v>
      </c>
      <c r="AE125" s="75"/>
      <c r="AF125" s="75"/>
      <c r="AG125" s="75"/>
      <c r="AH125" s="75">
        <f>+N125/'24 DS-016894'!N$17*100</f>
        <v>0.0025070092260522435</v>
      </c>
      <c r="AI125" s="75"/>
      <c r="AJ125" s="75"/>
      <c r="AK125" s="75"/>
      <c r="AL125" s="75"/>
      <c r="AM125" s="75"/>
      <c r="AN125" s="75">
        <f>+T125/'24 DS-016894'!T$17*100</f>
        <v>0.0011091319649273314</v>
      </c>
    </row>
    <row r="126" spans="2:40" ht="12">
      <c r="B126" s="74" t="s">
        <v>16</v>
      </c>
      <c r="C126" s="75">
        <v>18196258</v>
      </c>
      <c r="D126" s="75">
        <v>3348965</v>
      </c>
      <c r="E126" s="75">
        <v>6412249</v>
      </c>
      <c r="F126" s="75">
        <v>8869694</v>
      </c>
      <c r="G126" s="75">
        <v>12347435</v>
      </c>
      <c r="H126" s="75">
        <v>6904191</v>
      </c>
      <c r="I126" s="75">
        <v>1405743</v>
      </c>
      <c r="J126" s="75">
        <v>62541304</v>
      </c>
      <c r="K126" s="75">
        <v>9855677</v>
      </c>
      <c r="L126" s="75">
        <v>18472093</v>
      </c>
      <c r="M126" s="75">
        <v>12970506</v>
      </c>
      <c r="N126" s="75">
        <v>12739958</v>
      </c>
      <c r="O126" s="75">
        <v>5025018</v>
      </c>
      <c r="P126" s="75">
        <v>21258823</v>
      </c>
      <c r="Q126" s="75">
        <v>11809510</v>
      </c>
      <c r="R126" s="75">
        <v>18546823</v>
      </c>
      <c r="S126" s="75">
        <v>9912525</v>
      </c>
      <c r="T126" s="75">
        <v>103873494725</v>
      </c>
      <c r="V126" s="74" t="s">
        <v>16</v>
      </c>
      <c r="W126" s="75">
        <f>+C126/'24 DS-016894'!C$17*100</f>
        <v>1.6266202204107265</v>
      </c>
      <c r="X126" s="75">
        <f>+D126/'24 DS-016894'!D$17*100</f>
        <v>1.2589444208723528</v>
      </c>
      <c r="Y126" s="75">
        <f>+E126/'24 DS-016894'!E$17*100</f>
        <v>13.563614052576888</v>
      </c>
      <c r="Z126" s="75">
        <f>+F126/'24 DS-016894'!F$17*100</f>
        <v>60.8435066797431</v>
      </c>
      <c r="AA126" s="75">
        <f>+G126/'24 DS-016894'!G$17*100</f>
        <v>29.01525410258701</v>
      </c>
      <c r="AB126" s="75">
        <f>+H126/'24 DS-016894'!H$17*100</f>
        <v>7.3609624204904245</v>
      </c>
      <c r="AC126" s="75">
        <f>+I126/'24 DS-016894'!I$17*100</f>
        <v>0.359590721893627</v>
      </c>
      <c r="AD126" s="75">
        <f>+J126/'24 DS-016894'!J$17*100</f>
        <v>7.03802051506444</v>
      </c>
      <c r="AE126" s="75">
        <f>+K126/'24 DS-016894'!K$17*100</f>
        <v>0.2233197004506986</v>
      </c>
      <c r="AF126" s="75">
        <f>+L126/'24 DS-016894'!L$17*100</f>
        <v>0.5602202058777722</v>
      </c>
      <c r="AG126" s="75">
        <f>+M126/'24 DS-016894'!M$17*100</f>
        <v>0.3929530534091827</v>
      </c>
      <c r="AH126" s="75">
        <f>+N126/'24 DS-016894'!N$17*100</f>
        <v>0.6942246233294518</v>
      </c>
      <c r="AI126" s="75">
        <f>+O126/'24 DS-016894'!O$17*100</f>
        <v>0.3364839341774401</v>
      </c>
      <c r="AJ126" s="75">
        <f>+P126/'24 DS-016894'!P$17*100</f>
        <v>3.0522820702026903</v>
      </c>
      <c r="AK126" s="75">
        <f>+Q126/'24 DS-016894'!Q$17*100</f>
        <v>2.198941166083427</v>
      </c>
      <c r="AL126" s="75">
        <f>+R126/'24 DS-016894'!R$17*100</f>
        <v>6.3704800150807355</v>
      </c>
      <c r="AM126" s="75">
        <f>+S126/'24 DS-016894'!S$17*100</f>
        <v>0.5161954388584052</v>
      </c>
      <c r="AN126" s="75">
        <f>+T126/'24 DS-016894'!T$17*100</f>
        <v>3.4547374406627767</v>
      </c>
    </row>
    <row r="127" spans="2:40" ht="12">
      <c r="B127" s="74" t="s">
        <v>495</v>
      </c>
      <c r="C127" s="76" t="s">
        <v>36</v>
      </c>
      <c r="D127" s="76">
        <v>66</v>
      </c>
      <c r="E127" s="76">
        <v>20</v>
      </c>
      <c r="F127" s="76" t="s">
        <v>36</v>
      </c>
      <c r="G127" s="76" t="s">
        <v>36</v>
      </c>
      <c r="H127" s="76" t="s">
        <v>36</v>
      </c>
      <c r="I127" s="76">
        <v>5752</v>
      </c>
      <c r="J127" s="76">
        <v>69750</v>
      </c>
      <c r="K127" s="76">
        <v>111567</v>
      </c>
      <c r="L127" s="76">
        <v>201</v>
      </c>
      <c r="M127" s="76">
        <v>1453150</v>
      </c>
      <c r="N127" s="76">
        <v>893261</v>
      </c>
      <c r="O127" s="76">
        <v>138</v>
      </c>
      <c r="P127" s="76" t="s">
        <v>36</v>
      </c>
      <c r="Q127" s="76" t="s">
        <v>36</v>
      </c>
      <c r="R127" s="76" t="s">
        <v>36</v>
      </c>
      <c r="S127" s="76">
        <v>531009</v>
      </c>
      <c r="T127" s="76">
        <v>24194734268</v>
      </c>
      <c r="V127" s="74" t="s">
        <v>495</v>
      </c>
      <c r="W127" s="75" t="e">
        <f>+C127/'24 DS-016894'!C$17*100</f>
        <v>#VALUE!</v>
      </c>
      <c r="X127" s="75">
        <f>+D127/'24 DS-016894'!D$17*100</f>
        <v>2.481074952338268E-05</v>
      </c>
      <c r="Y127" s="75">
        <f>+E127/'24 DS-016894'!E$17*100</f>
        <v>4.230532548744408E-05</v>
      </c>
      <c r="Z127" s="75"/>
      <c r="AA127" s="75"/>
      <c r="AB127" s="75"/>
      <c r="AC127" s="75">
        <f>+I127/'24 DS-016894'!I$17*100</f>
        <v>0.0014713684025687073</v>
      </c>
      <c r="AD127" s="75">
        <f>+J127/'24 DS-016894'!J$17*100</f>
        <v>0.007849243612281329</v>
      </c>
      <c r="AE127" s="75">
        <f>+K127/'24 DS-016894'!K$17*100</f>
        <v>0.0025279956942768204</v>
      </c>
      <c r="AF127" s="75">
        <f>+L127/'24 DS-016894'!L$17*100</f>
        <v>6.095912432956689E-06</v>
      </c>
      <c r="AG127" s="75">
        <f>+M127/'24 DS-016894'!M$17*100</f>
        <v>0.04402447595811249</v>
      </c>
      <c r="AH127" s="75">
        <f>+N127/'24 DS-016894'!N$17*100</f>
        <v>0.04867549651732678</v>
      </c>
      <c r="AI127" s="75">
        <f>+O127/'24 DS-016894'!O$17*100</f>
        <v>9.240719718115783E-06</v>
      </c>
      <c r="AJ127" s="75"/>
      <c r="AK127" s="75"/>
      <c r="AL127" s="75"/>
      <c r="AM127" s="75">
        <f>+S127/'24 DS-016894'!S$17*100</f>
        <v>0.027652331145975716</v>
      </c>
      <c r="AN127" s="75">
        <f>+T127/'24 DS-016894'!T$17*100</f>
        <v>0.8046947353012177</v>
      </c>
    </row>
    <row r="128" spans="2:40" ht="12">
      <c r="B128" s="74" t="s">
        <v>361</v>
      </c>
      <c r="C128" s="75">
        <v>382382</v>
      </c>
      <c r="D128" s="75">
        <v>399020</v>
      </c>
      <c r="E128" s="75">
        <v>193597</v>
      </c>
      <c r="F128" s="75">
        <v>350795</v>
      </c>
      <c r="G128" s="75">
        <v>140593</v>
      </c>
      <c r="H128" s="75">
        <v>100450</v>
      </c>
      <c r="I128" s="75">
        <v>42277</v>
      </c>
      <c r="J128" s="75">
        <v>17303002</v>
      </c>
      <c r="K128" s="75">
        <v>1898054</v>
      </c>
      <c r="L128" s="75">
        <v>180217</v>
      </c>
      <c r="M128" s="75">
        <v>359027</v>
      </c>
      <c r="N128" s="75">
        <v>395169</v>
      </c>
      <c r="O128" s="75">
        <v>402503</v>
      </c>
      <c r="P128" s="75">
        <v>246175</v>
      </c>
      <c r="Q128" s="75">
        <v>352131</v>
      </c>
      <c r="R128" s="75">
        <v>69286</v>
      </c>
      <c r="S128" s="75">
        <v>1877832</v>
      </c>
      <c r="T128" s="75">
        <v>103763850943</v>
      </c>
      <c r="V128" s="74" t="s">
        <v>361</v>
      </c>
      <c r="W128" s="75">
        <f>+C128/'24 DS-016894'!C$17*100</f>
        <v>0.03418231886584013</v>
      </c>
      <c r="X128" s="75">
        <f>+D128/'24 DS-016894'!D$17*100</f>
        <v>0.14999977689121452</v>
      </c>
      <c r="Y128" s="75">
        <f>+E128/'24 DS-016894'!E$17*100</f>
        <v>0.4095092049196355</v>
      </c>
      <c r="Z128" s="75">
        <f>+F128/'24 DS-016894'!F$17*100</f>
        <v>2.4063511013706314</v>
      </c>
      <c r="AA128" s="75">
        <f>+G128/'24 DS-016894'!G$17*100</f>
        <v>0.33037967966990844</v>
      </c>
      <c r="AB128" s="75">
        <f>+H128/'24 DS-016894'!H$17*100</f>
        <v>0.10709562860272306</v>
      </c>
      <c r="AC128" s="75">
        <f>+I128/'24 DS-016894'!I$17*100</f>
        <v>0.01081450659864347</v>
      </c>
      <c r="AD128" s="75">
        <f>+J128/'24 DS-016894'!J$17*100</f>
        <v>1.9471753107066818</v>
      </c>
      <c r="AE128" s="75">
        <f>+K128/'24 DS-016894'!K$17*100</f>
        <v>0.0430079892755465</v>
      </c>
      <c r="AF128" s="75">
        <f>+L128/'24 DS-016894'!L$17*100</f>
        <v>0.0054656072185579885</v>
      </c>
      <c r="AG128" s="75">
        <f>+M128/'24 DS-016894'!M$17*100</f>
        <v>0.010877043340201118</v>
      </c>
      <c r="AH128" s="75">
        <f>+N128/'24 DS-016894'!N$17*100</f>
        <v>0.021533512918682787</v>
      </c>
      <c r="AI128" s="75">
        <f>+O128/'24 DS-016894'!O$17*100</f>
        <v>0.02695230006304896</v>
      </c>
      <c r="AJ128" s="75">
        <f>+P128/'24 DS-016894'!P$17*100</f>
        <v>0.035345114761628486</v>
      </c>
      <c r="AK128" s="75">
        <f>+Q128/'24 DS-016894'!Q$17*100</f>
        <v>0.06556710242458182</v>
      </c>
      <c r="AL128" s="75">
        <f>+R128/'24 DS-016894'!R$17*100</f>
        <v>0.02379841972530195</v>
      </c>
      <c r="AM128" s="75">
        <f>+S128/'24 DS-016894'!S$17*100</f>
        <v>0.09778823391036662</v>
      </c>
      <c r="AN128" s="75">
        <f>+T128/'24 DS-016894'!T$17*100</f>
        <v>3.4510907887443634</v>
      </c>
    </row>
    <row r="129" spans="2:40" ht="12">
      <c r="B129" s="74" t="s">
        <v>496</v>
      </c>
      <c r="C129" s="76" t="s">
        <v>36</v>
      </c>
      <c r="D129" s="76">
        <v>705047</v>
      </c>
      <c r="E129" s="76">
        <v>7</v>
      </c>
      <c r="F129" s="76">
        <v>7311</v>
      </c>
      <c r="G129" s="76">
        <v>5367529</v>
      </c>
      <c r="H129" s="76" t="s">
        <v>36</v>
      </c>
      <c r="I129" s="76">
        <v>214</v>
      </c>
      <c r="J129" s="76">
        <v>13216905</v>
      </c>
      <c r="K129" s="76">
        <v>68233</v>
      </c>
      <c r="L129" s="76">
        <v>42</v>
      </c>
      <c r="M129" s="76">
        <v>245915808</v>
      </c>
      <c r="N129" s="76">
        <v>113243986</v>
      </c>
      <c r="O129" s="76">
        <v>2232</v>
      </c>
      <c r="P129" s="76">
        <v>47662</v>
      </c>
      <c r="Q129" s="76">
        <v>254056</v>
      </c>
      <c r="R129" s="76" t="s">
        <v>36</v>
      </c>
      <c r="S129" s="76">
        <v>8391797</v>
      </c>
      <c r="T129" s="76">
        <v>17495890430</v>
      </c>
      <c r="V129" s="74" t="s">
        <v>496</v>
      </c>
      <c r="W129" s="75" t="e">
        <f>+C129/'24 DS-016894'!C$17*100</f>
        <v>#VALUE!</v>
      </c>
      <c r="X129" s="75">
        <f>+D129/'24 DS-016894'!D$17*100</f>
        <v>0.26504158362443014</v>
      </c>
      <c r="Y129" s="75">
        <f>+E129/'24 DS-016894'!E$17*100</f>
        <v>1.4806863920605425E-05</v>
      </c>
      <c r="Z129" s="75">
        <f>+F129/'24 DS-016894'!F$17*100</f>
        <v>0.05015132171815643</v>
      </c>
      <c r="AA129" s="75">
        <f>+G129/'24 DS-016894'!G$17*100</f>
        <v>12.613163611552098</v>
      </c>
      <c r="AB129" s="75"/>
      <c r="AC129" s="75">
        <f>+I129/'24 DS-016894'!I$17*100</f>
        <v>5.47414530858316E-05</v>
      </c>
      <c r="AD129" s="75">
        <f>+J129/'24 DS-016894'!J$17*100</f>
        <v>1.4873506400771204</v>
      </c>
      <c r="AE129" s="75">
        <f>+K129/'24 DS-016894'!K$17*100</f>
        <v>0.001546090960656738</v>
      </c>
      <c r="AF129" s="75">
        <f>+L129/'24 DS-016894'!L$17*100</f>
        <v>1.2737727471849796E-06</v>
      </c>
      <c r="AG129" s="145">
        <f>+M129/'24 DS-016894'!M$17*100</f>
        <v>7.450238844589897</v>
      </c>
      <c r="AH129" s="145">
        <f>+N129/'24 DS-016894'!N$17*100</f>
        <v>6.170880902839374</v>
      </c>
      <c r="AI129" s="75">
        <f>+O129/'24 DS-016894'!O$17*100</f>
        <v>0.0001494585971799596</v>
      </c>
      <c r="AJ129" s="75">
        <f>+P129/'24 DS-016894'!P$17*100</f>
        <v>0.006843176032370212</v>
      </c>
      <c r="AK129" s="75">
        <f>+Q129/'24 DS-016894'!Q$17*100</f>
        <v>0.0473054510212948</v>
      </c>
      <c r="AL129" s="75"/>
      <c r="AM129" s="75">
        <f>+S129/'24 DS-016894'!S$17*100</f>
        <v>0.4370034209473014</v>
      </c>
      <c r="AN129" s="75">
        <f>+T129/'24 DS-016894'!T$17*100</f>
        <v>0.5818973154439092</v>
      </c>
    </row>
    <row r="130" spans="2:40" ht="12">
      <c r="B130" s="74" t="s">
        <v>125</v>
      </c>
      <c r="C130" s="75">
        <v>3007</v>
      </c>
      <c r="D130" s="75">
        <v>6680820</v>
      </c>
      <c r="E130" s="75">
        <v>1224</v>
      </c>
      <c r="F130" s="75">
        <v>1</v>
      </c>
      <c r="G130" s="75">
        <v>277529</v>
      </c>
      <c r="H130" s="75">
        <v>91279</v>
      </c>
      <c r="I130" s="75">
        <v>804331</v>
      </c>
      <c r="J130" s="75">
        <v>8115351</v>
      </c>
      <c r="K130" s="75">
        <v>4152871</v>
      </c>
      <c r="L130" s="75">
        <v>514690</v>
      </c>
      <c r="M130" s="75">
        <v>3740614</v>
      </c>
      <c r="N130" s="75">
        <v>25335</v>
      </c>
      <c r="O130" s="75">
        <v>160263587</v>
      </c>
      <c r="P130" s="75">
        <v>15276</v>
      </c>
      <c r="Q130" s="75">
        <v>2620</v>
      </c>
      <c r="R130" s="75">
        <v>408</v>
      </c>
      <c r="S130" s="75">
        <v>7657301</v>
      </c>
      <c r="T130" s="75">
        <v>67748241769</v>
      </c>
      <c r="V130" s="74" t="s">
        <v>125</v>
      </c>
      <c r="W130" s="75">
        <f>+C130/'24 DS-016894'!C$17*100</f>
        <v>0.00026880510282801303</v>
      </c>
      <c r="X130" s="75">
        <f>+D130/'24 DS-016894'!D$17*100</f>
        <v>2.511456842890992</v>
      </c>
      <c r="Y130" s="75">
        <f>+E130/'24 DS-016894'!E$17*100</f>
        <v>0.0025890859198315773</v>
      </c>
      <c r="Z130" s="75">
        <f>+F130/'24 DS-016894'!F$17*100</f>
        <v>6.8597075253941226E-06</v>
      </c>
      <c r="AA130" s="75">
        <f>+G130/'24 DS-016894'!G$17*100</f>
        <v>0.6521657701244729</v>
      </c>
      <c r="AB130" s="75">
        <f>+H130/'24 DS-016894'!H$17*100</f>
        <v>0.09731788833477312</v>
      </c>
      <c r="AC130" s="75">
        <f>+I130/'24 DS-016894'!I$17*100</f>
        <v>0.2057488210372898</v>
      </c>
      <c r="AD130" s="75">
        <f>+J130/'24 DS-016894'!J$17*100</f>
        <v>0.9132525734504787</v>
      </c>
      <c r="AE130" s="75">
        <f>+K130/'24 DS-016894'!K$17*100</f>
        <v>0.09409986830233916</v>
      </c>
      <c r="AF130" s="75">
        <f>+L130/'24 DS-016894'!L$17*100</f>
        <v>0.015609478458300886</v>
      </c>
      <c r="AG130" s="75">
        <f>+M130/'24 DS-016894'!M$17*100</f>
        <v>0.11332523904041497</v>
      </c>
      <c r="AH130" s="75">
        <f>+N130/'24 DS-016894'!N$17*100</f>
        <v>0.0013805524972728843</v>
      </c>
      <c r="AI130" s="145">
        <f>+O130/'24 DS-016894'!O$17*100</f>
        <v>10.731528177441046</v>
      </c>
      <c r="AJ130" s="75">
        <f>+P130/'24 DS-016894'!P$17*100</f>
        <v>0.002193285155270181</v>
      </c>
      <c r="AK130" s="75">
        <f>+Q130/'24 DS-016894'!Q$17*100</f>
        <v>0.0004878463081989497</v>
      </c>
      <c r="AL130" s="75">
        <f>+R130/'24 DS-016894'!R$17*100</f>
        <v>0.00014014021949489356</v>
      </c>
      <c r="AM130" s="75">
        <f>+S130/'24 DS-016894'!S$17*100</f>
        <v>0.39875448991714074</v>
      </c>
      <c r="AN130" s="75">
        <f>+T130/'24 DS-016894'!T$17*100</f>
        <v>2.253244564439469</v>
      </c>
    </row>
    <row r="131" spans="2:40" ht="12">
      <c r="B131" s="74" t="s">
        <v>497</v>
      </c>
      <c r="C131" s="76" t="s">
        <v>36</v>
      </c>
      <c r="D131" s="76" t="s">
        <v>36</v>
      </c>
      <c r="E131" s="76" t="s">
        <v>36</v>
      </c>
      <c r="F131" s="76" t="s">
        <v>36</v>
      </c>
      <c r="G131" s="76" t="s">
        <v>36</v>
      </c>
      <c r="H131" s="76" t="s">
        <v>36</v>
      </c>
      <c r="I131" s="76" t="s">
        <v>36</v>
      </c>
      <c r="J131" s="76" t="s">
        <v>36</v>
      </c>
      <c r="K131" s="76" t="s">
        <v>36</v>
      </c>
      <c r="L131" s="76" t="s">
        <v>36</v>
      </c>
      <c r="M131" s="76" t="s">
        <v>36</v>
      </c>
      <c r="N131" s="76" t="s">
        <v>36</v>
      </c>
      <c r="O131" s="76" t="s">
        <v>36</v>
      </c>
      <c r="P131" s="76" t="s">
        <v>36</v>
      </c>
      <c r="Q131" s="76" t="s">
        <v>36</v>
      </c>
      <c r="R131" s="76" t="s">
        <v>36</v>
      </c>
      <c r="S131" s="76" t="s">
        <v>36</v>
      </c>
      <c r="T131" s="76">
        <v>180594</v>
      </c>
      <c r="V131" s="74" t="s">
        <v>497</v>
      </c>
      <c r="W131" s="75"/>
      <c r="X131" s="75"/>
      <c r="Y131" s="75"/>
      <c r="Z131" s="75"/>
      <c r="AA131" s="75"/>
      <c r="AB131" s="75"/>
      <c r="AC131" s="75"/>
      <c r="AD131" s="75"/>
      <c r="AE131" s="75"/>
      <c r="AF131" s="75"/>
      <c r="AG131" s="75"/>
      <c r="AH131" s="75"/>
      <c r="AI131" s="75"/>
      <c r="AJ131" s="75"/>
      <c r="AK131" s="75"/>
      <c r="AL131" s="75"/>
      <c r="AM131" s="75"/>
      <c r="AN131" s="75">
        <f>+T131/'24 DS-016894'!T$17*100</f>
        <v>6.006391284040371E-06</v>
      </c>
    </row>
    <row r="132" spans="2:40" ht="12">
      <c r="B132" s="74" t="s">
        <v>498</v>
      </c>
      <c r="C132" s="75" t="s">
        <v>36</v>
      </c>
      <c r="D132" s="75" t="s">
        <v>36</v>
      </c>
      <c r="E132" s="75" t="s">
        <v>36</v>
      </c>
      <c r="F132" s="75" t="s">
        <v>36</v>
      </c>
      <c r="G132" s="75" t="s">
        <v>36</v>
      </c>
      <c r="H132" s="75" t="s">
        <v>36</v>
      </c>
      <c r="I132" s="75" t="s">
        <v>36</v>
      </c>
      <c r="J132" s="75">
        <v>1738141</v>
      </c>
      <c r="K132" s="75">
        <v>13406</v>
      </c>
      <c r="L132" s="75" t="s">
        <v>36</v>
      </c>
      <c r="M132" s="75">
        <v>88529</v>
      </c>
      <c r="N132" s="75">
        <v>435</v>
      </c>
      <c r="O132" s="75">
        <v>531</v>
      </c>
      <c r="P132" s="75" t="s">
        <v>36</v>
      </c>
      <c r="Q132" s="75" t="s">
        <v>36</v>
      </c>
      <c r="R132" s="75" t="s">
        <v>36</v>
      </c>
      <c r="S132" s="75" t="s">
        <v>36</v>
      </c>
      <c r="T132" s="75">
        <v>23464874823</v>
      </c>
      <c r="V132" s="74" t="s">
        <v>498</v>
      </c>
      <c r="W132" s="75"/>
      <c r="X132" s="75"/>
      <c r="Y132" s="75"/>
      <c r="Z132" s="75"/>
      <c r="AA132" s="75"/>
      <c r="AB132" s="75"/>
      <c r="AC132" s="75"/>
      <c r="AD132" s="75">
        <f>+J132/'24 DS-016894'!J$17*100</f>
        <v>0.19559988733325132</v>
      </c>
      <c r="AE132" s="75">
        <f>+K132/'24 DS-016894'!K$17*100</f>
        <v>0.00030376643879888364</v>
      </c>
      <c r="AF132" s="75"/>
      <c r="AG132" s="75">
        <f>+M132/'24 DS-016894'!M$17*100</f>
        <v>0.002682065053226261</v>
      </c>
      <c r="AH132" s="75">
        <f>+N132/'24 DS-016894'!N$17*100</f>
        <v>2.37039801189542E-05</v>
      </c>
      <c r="AI132" s="75">
        <f>+O132/'24 DS-016894'!O$17*100</f>
        <v>3.5556682393619425E-05</v>
      </c>
      <c r="AJ132" s="75"/>
      <c r="AK132" s="75"/>
      <c r="AL132" s="75"/>
      <c r="AM132" s="75"/>
      <c r="AN132" s="75">
        <f>+T132/'24 DS-016894'!T$17*100</f>
        <v>0.7804202776280804</v>
      </c>
    </row>
    <row r="133" spans="2:40" ht="12">
      <c r="B133" s="74" t="s">
        <v>499</v>
      </c>
      <c r="C133" s="76" t="s">
        <v>36</v>
      </c>
      <c r="D133" s="76">
        <v>701</v>
      </c>
      <c r="E133" s="76">
        <v>2475</v>
      </c>
      <c r="F133" s="76">
        <v>13408</v>
      </c>
      <c r="G133" s="76" t="s">
        <v>36</v>
      </c>
      <c r="H133" s="76">
        <v>2414</v>
      </c>
      <c r="I133" s="76">
        <v>8</v>
      </c>
      <c r="J133" s="76">
        <v>9886907</v>
      </c>
      <c r="K133" s="76">
        <v>111445708</v>
      </c>
      <c r="L133" s="76">
        <v>23516</v>
      </c>
      <c r="M133" s="76">
        <v>16663118</v>
      </c>
      <c r="N133" s="76">
        <v>329649</v>
      </c>
      <c r="O133" s="76">
        <v>18115699</v>
      </c>
      <c r="P133" s="76">
        <v>4862016</v>
      </c>
      <c r="Q133" s="76" t="s">
        <v>36</v>
      </c>
      <c r="R133" s="76">
        <v>19201</v>
      </c>
      <c r="S133" s="76">
        <v>393745</v>
      </c>
      <c r="T133" s="76">
        <v>1057107723</v>
      </c>
      <c r="V133" s="74" t="s">
        <v>499</v>
      </c>
      <c r="W133" s="75"/>
      <c r="X133" s="75">
        <f>+D133/'24 DS-016894'!D$17*100</f>
        <v>0.00026352023357411</v>
      </c>
      <c r="Y133" s="75">
        <f>+E133/'24 DS-016894'!E$17*100</f>
        <v>0.005235284029071204</v>
      </c>
      <c r="Z133" s="75">
        <f>+F133/'24 DS-016894'!F$17*100</f>
        <v>0.0919749585004844</v>
      </c>
      <c r="AA133" s="75"/>
      <c r="AB133" s="75">
        <f>+H133/'24 DS-016894'!H$17*100</f>
        <v>0.0025737067938971974</v>
      </c>
      <c r="AC133" s="75">
        <f>+I133/'24 DS-016894'!I$17*100</f>
        <v>2.046409461152583E-06</v>
      </c>
      <c r="AD133" s="75">
        <f>+J133/'24 DS-016894'!J$17*100</f>
        <v>1.112612783010316</v>
      </c>
      <c r="AE133" s="75">
        <f>+K133/'24 DS-016894'!K$17*100</f>
        <v>2.5252473398911133</v>
      </c>
      <c r="AF133" s="75">
        <f>+L133/'24 DS-016894'!L$17*100</f>
        <v>0.0007131914267333806</v>
      </c>
      <c r="AG133" s="75">
        <f>+M133/'24 DS-016894'!M$17*100</f>
        <v>0.504824029025353</v>
      </c>
      <c r="AH133" s="75">
        <f>+N133/'24 DS-016894'!N$17*100</f>
        <v>0.017963203085593408</v>
      </c>
      <c r="AI133" s="75">
        <f>+O133/'24 DS-016894'!O$17*100</f>
        <v>1.2130586735996403</v>
      </c>
      <c r="AJ133" s="75">
        <f>+P133/'24 DS-016894'!P$17*100</f>
        <v>0.6980745952792684</v>
      </c>
      <c r="AK133" s="75"/>
      <c r="AL133" s="75">
        <f>+R133/'24 DS-016894'!R$17*100</f>
        <v>0.006595177339513362</v>
      </c>
      <c r="AM133" s="75">
        <f>+S133/'24 DS-016894'!S$17*100</f>
        <v>0.02050429865985738</v>
      </c>
      <c r="AN133" s="75">
        <f>+T133/'24 DS-016894'!T$17*100</f>
        <v>0.03515843612588992</v>
      </c>
    </row>
    <row r="134" spans="2:40" ht="12">
      <c r="B134" s="74" t="s">
        <v>27</v>
      </c>
      <c r="C134" s="75" t="s">
        <v>36</v>
      </c>
      <c r="D134" s="75" t="s">
        <v>36</v>
      </c>
      <c r="E134" s="75">
        <v>3</v>
      </c>
      <c r="F134" s="75">
        <v>446</v>
      </c>
      <c r="G134" s="75">
        <v>1210</v>
      </c>
      <c r="H134" s="75">
        <v>49953</v>
      </c>
      <c r="I134" s="75">
        <v>2</v>
      </c>
      <c r="J134" s="75">
        <v>8564</v>
      </c>
      <c r="K134" s="75">
        <v>3884</v>
      </c>
      <c r="L134" s="75" t="s">
        <v>36</v>
      </c>
      <c r="M134" s="75">
        <v>4862</v>
      </c>
      <c r="N134" s="75" t="s">
        <v>36</v>
      </c>
      <c r="O134" s="75" t="s">
        <v>36</v>
      </c>
      <c r="P134" s="75" t="s">
        <v>36</v>
      </c>
      <c r="Q134" s="75" t="s">
        <v>36</v>
      </c>
      <c r="R134" s="75" t="s">
        <v>36</v>
      </c>
      <c r="S134" s="75" t="s">
        <v>36</v>
      </c>
      <c r="T134" s="75">
        <v>4692032735</v>
      </c>
      <c r="V134" s="74" t="s">
        <v>27</v>
      </c>
      <c r="W134" s="75"/>
      <c r="X134" s="75"/>
      <c r="Y134" s="75">
        <f>+E134/'24 DS-016894'!E$17*100</f>
        <v>6.345798823116611E-06</v>
      </c>
      <c r="Z134" s="75">
        <f>+F134/'24 DS-016894'!F$17*100</f>
        <v>0.0030594295563257786</v>
      </c>
      <c r="AA134" s="75">
        <f>+G134/'24 DS-016894'!G$17*100</f>
        <v>0.002843380626351164</v>
      </c>
      <c r="AB134" s="75">
        <f>+H134/'24 DS-016894'!H$17*100</f>
        <v>0.05325781916965481</v>
      </c>
      <c r="AC134" s="75">
        <f>+I134/'24 DS-016894'!I$17*100</f>
        <v>5.116023652881458E-07</v>
      </c>
      <c r="AD134" s="75">
        <f>+J134/'24 DS-016894'!J$17*100</f>
        <v>0.0009637408214419684</v>
      </c>
      <c r="AE134" s="75">
        <f>+K134/'24 DS-016894'!K$17*100</f>
        <v>8.800752262381503E-05</v>
      </c>
      <c r="AF134" s="75"/>
      <c r="AG134" s="75">
        <f>+M134/'24 DS-016894'!M$17*100</f>
        <v>0.00014729862857127134</v>
      </c>
      <c r="AH134" s="75"/>
      <c r="AI134" s="75"/>
      <c r="AJ134" s="75"/>
      <c r="AK134" s="75"/>
      <c r="AL134" s="75"/>
      <c r="AM134" s="75"/>
      <c r="AN134" s="75">
        <f>+T134/'24 DS-016894'!T$17*100</f>
        <v>0.15605271783080338</v>
      </c>
    </row>
    <row r="135" spans="2:40" ht="12">
      <c r="B135" s="74" t="s">
        <v>362</v>
      </c>
      <c r="C135" s="76">
        <v>121079012</v>
      </c>
      <c r="D135" s="76">
        <v>62094050</v>
      </c>
      <c r="E135" s="76">
        <v>155640341</v>
      </c>
      <c r="F135" s="76">
        <v>253282059</v>
      </c>
      <c r="G135" s="76">
        <v>123738378</v>
      </c>
      <c r="H135" s="76">
        <v>6487176</v>
      </c>
      <c r="I135" s="76">
        <v>13381021</v>
      </c>
      <c r="J135" s="76">
        <v>564311619</v>
      </c>
      <c r="K135" s="76">
        <v>339406681</v>
      </c>
      <c r="L135" s="76">
        <v>67152719</v>
      </c>
      <c r="M135" s="76">
        <v>43654935</v>
      </c>
      <c r="N135" s="76">
        <v>203981981</v>
      </c>
      <c r="O135" s="76">
        <v>602949049</v>
      </c>
      <c r="P135" s="76">
        <v>178233284</v>
      </c>
      <c r="Q135" s="76">
        <v>501933566</v>
      </c>
      <c r="R135" s="76">
        <v>286590778</v>
      </c>
      <c r="S135" s="76">
        <v>386241324</v>
      </c>
      <c r="T135" s="76">
        <v>316183554535</v>
      </c>
      <c r="V135" s="74" t="s">
        <v>362</v>
      </c>
      <c r="W135" s="75">
        <f>+C135/'24 DS-016894'!C$17*100</f>
        <v>10.82363028632332</v>
      </c>
      <c r="X135" s="75">
        <f>+D135/'24 DS-016894'!D$17*100</f>
        <v>23.34242305215758</v>
      </c>
      <c r="Y135" s="75">
        <f>+E135/'24 DS-016894'!E$17*100</f>
        <v>329.22076424908937</v>
      </c>
      <c r="Z135" s="75">
        <f>+F135/'24 DS-016894'!F$17*100</f>
        <v>1737.440846169618</v>
      </c>
      <c r="AA135" s="75">
        <f>+G135/'24 DS-016894'!G$17*100</f>
        <v>290.772980777948</v>
      </c>
      <c r="AB135" s="75">
        <f>+H135/'24 DS-016894'!H$17*100</f>
        <v>6.916358303399687</v>
      </c>
      <c r="AC135" s="75">
        <f>+I135/'24 DS-016894'!I$17*100</f>
        <v>3.422880996785175</v>
      </c>
      <c r="AD135" s="75">
        <f>+J135/'24 DS-016894'!J$17*100</f>
        <v>63.50422036948938</v>
      </c>
      <c r="AE135" s="75">
        <f>+K135/'24 DS-016894'!K$17*100</f>
        <v>7.6906130681723655</v>
      </c>
      <c r="AF135" s="75">
        <f>+L135/'24 DS-016894'!L$17*100</f>
        <v>2.0366024609897853</v>
      </c>
      <c r="AG135" s="75">
        <f>+M135/'24 DS-016894'!M$17*100</f>
        <v>1.322565210997119</v>
      </c>
      <c r="AH135" s="75">
        <f>+N135/'24 DS-016894'!N$17*100</f>
        <v>11.115367407468721</v>
      </c>
      <c r="AI135" s="75">
        <f>+O135/'24 DS-016894'!O$17*100</f>
        <v>40.37451569647434</v>
      </c>
      <c r="AJ135" s="75">
        <f>+P135/'24 DS-016894'!P$17*100</f>
        <v>25.590234090878127</v>
      </c>
      <c r="AK135" s="75">
        <f>+Q135/'24 DS-016894'!Q$17*100</f>
        <v>93.46047218863887</v>
      </c>
      <c r="AL135" s="75">
        <f>+R135/'24 DS-016894'!R$17*100</f>
        <v>98.43846699542233</v>
      </c>
      <c r="AM135" s="75">
        <f>+S135/'24 DS-016894'!S$17*100</f>
        <v>20.11354420265588</v>
      </c>
      <c r="AN135" s="75">
        <f>+T135/'24 DS-016894'!T$17*100</f>
        <v>10.515975869164688</v>
      </c>
    </row>
    <row r="136" spans="2:40" ht="12">
      <c r="B136" s="74" t="s">
        <v>500</v>
      </c>
      <c r="C136" s="75" t="s">
        <v>36</v>
      </c>
      <c r="D136" s="75" t="s">
        <v>36</v>
      </c>
      <c r="E136" s="75" t="s">
        <v>36</v>
      </c>
      <c r="F136" s="75" t="s">
        <v>36</v>
      </c>
      <c r="G136" s="75" t="s">
        <v>36</v>
      </c>
      <c r="H136" s="75" t="s">
        <v>36</v>
      </c>
      <c r="I136" s="75">
        <v>49</v>
      </c>
      <c r="J136" s="75" t="s">
        <v>36</v>
      </c>
      <c r="K136" s="75">
        <v>504075</v>
      </c>
      <c r="L136" s="75">
        <v>652</v>
      </c>
      <c r="M136" s="75">
        <v>669</v>
      </c>
      <c r="N136" s="75">
        <v>194848</v>
      </c>
      <c r="O136" s="75" t="s">
        <v>36</v>
      </c>
      <c r="P136" s="75">
        <v>234</v>
      </c>
      <c r="Q136" s="75" t="s">
        <v>36</v>
      </c>
      <c r="R136" s="75" t="s">
        <v>36</v>
      </c>
      <c r="S136" s="75">
        <v>660</v>
      </c>
      <c r="T136" s="75">
        <v>73219701</v>
      </c>
      <c r="V136" s="74" t="s">
        <v>500</v>
      </c>
      <c r="W136" s="75"/>
      <c r="X136" s="75"/>
      <c r="Y136" s="75"/>
      <c r="Z136" s="75"/>
      <c r="AA136" s="75"/>
      <c r="AB136" s="75"/>
      <c r="AC136" s="75">
        <f>+I136/'24 DS-016894'!I$17*100</f>
        <v>1.2534257949559572E-05</v>
      </c>
      <c r="AD136" s="75"/>
      <c r="AE136" s="75">
        <f>+K136/'24 DS-016894'!K$17*100</f>
        <v>0.01142183109335725</v>
      </c>
      <c r="AF136" s="75">
        <f>+L136/'24 DS-016894'!L$17*100</f>
        <v>1.977380550391921E-05</v>
      </c>
      <c r="AG136" s="75">
        <f>+M136/'24 DS-016894'!M$17*100</f>
        <v>2.0267951977412696E-05</v>
      </c>
      <c r="AH136" s="75">
        <f>+N136/'24 DS-016894'!N$17*100</f>
        <v>0.010617639352225261</v>
      </c>
      <c r="AI136" s="75"/>
      <c r="AJ136" s="75">
        <f>+P136/'24 DS-016894'!P$17*100</f>
        <v>3.3597062472716836E-05</v>
      </c>
      <c r="AK136" s="75"/>
      <c r="AL136" s="75"/>
      <c r="AM136" s="75">
        <f>+S136/'24 DS-016894'!S$17*100</f>
        <v>3.436954657330473E-05</v>
      </c>
      <c r="AN136" s="75">
        <f>+T136/'24 DS-016894'!T$17*100</f>
        <v>0.0024352202947298474</v>
      </c>
    </row>
    <row r="137" spans="2:40" ht="12">
      <c r="B137" s="74" t="s">
        <v>127</v>
      </c>
      <c r="C137" s="76" t="s">
        <v>36</v>
      </c>
      <c r="D137" s="76">
        <v>77952</v>
      </c>
      <c r="E137" s="76">
        <v>0</v>
      </c>
      <c r="F137" s="76">
        <v>23838</v>
      </c>
      <c r="G137" s="76" t="s">
        <v>36</v>
      </c>
      <c r="H137" s="76">
        <v>806472</v>
      </c>
      <c r="I137" s="76">
        <v>11542</v>
      </c>
      <c r="J137" s="76">
        <v>3203030</v>
      </c>
      <c r="K137" s="76">
        <v>161976</v>
      </c>
      <c r="L137" s="76" t="s">
        <v>36</v>
      </c>
      <c r="M137" s="76">
        <v>4273140</v>
      </c>
      <c r="N137" s="76">
        <v>33408</v>
      </c>
      <c r="O137" s="76" t="s">
        <v>36</v>
      </c>
      <c r="P137" s="76">
        <v>10778</v>
      </c>
      <c r="Q137" s="76" t="s">
        <v>36</v>
      </c>
      <c r="R137" s="76">
        <v>3052</v>
      </c>
      <c r="S137" s="76">
        <v>3780</v>
      </c>
      <c r="T137" s="76">
        <v>697447817</v>
      </c>
      <c r="V137" s="74" t="s">
        <v>127</v>
      </c>
      <c r="W137" s="75"/>
      <c r="X137" s="75">
        <f>+D137/'24 DS-016894'!D$17*100</f>
        <v>0.029303750709798893</v>
      </c>
      <c r="Y137" s="75">
        <f>+E137/'24 DS-016894'!E$17*100</f>
        <v>0</v>
      </c>
      <c r="Z137" s="75">
        <f>+F137/'24 DS-016894'!F$17*100</f>
        <v>0.1635217079903451</v>
      </c>
      <c r="AA137" s="75"/>
      <c r="AB137" s="75">
        <f>+H137/'24 DS-016894'!H$17*100</f>
        <v>0.8598270362418644</v>
      </c>
      <c r="AC137" s="75">
        <f>+I137/'24 DS-016894'!I$17*100</f>
        <v>0.0029524572500778893</v>
      </c>
      <c r="AD137" s="75">
        <f>+J137/'24 DS-016894'!J$17*100</f>
        <v>0.3604496454114045</v>
      </c>
      <c r="AE137" s="75">
        <f>+K137/'24 DS-016894'!K$17*100</f>
        <v>0.003670212792099656</v>
      </c>
      <c r="AF137" s="75"/>
      <c r="AG137" s="75">
        <f>+M137/'24 DS-016894'!M$17*100</f>
        <v>0.12945858940622015</v>
      </c>
      <c r="AH137" s="75">
        <f>+N137/'24 DS-016894'!N$17*100</f>
        <v>0.0018204656731356827</v>
      </c>
      <c r="AI137" s="75"/>
      <c r="AJ137" s="75">
        <f>+P137/'24 DS-016894'!P$17*100</f>
        <v>0.0015474749544057353</v>
      </c>
      <c r="AK137" s="75"/>
      <c r="AL137" s="75">
        <f>+R137/'24 DS-016894'!R$17*100</f>
        <v>0.0010483037987706254</v>
      </c>
      <c r="AM137" s="75">
        <f>+S137/'24 DS-016894'!S$17*100</f>
        <v>0.000196843766738018</v>
      </c>
      <c r="AN137" s="75">
        <f>+T137/'24 DS-016894'!T$17*100</f>
        <v>0.023196476566783968</v>
      </c>
    </row>
    <row r="138" spans="2:40" ht="12">
      <c r="B138" s="74" t="s">
        <v>126</v>
      </c>
      <c r="C138" s="75" t="s">
        <v>36</v>
      </c>
      <c r="D138" s="75">
        <v>43807</v>
      </c>
      <c r="E138" s="75">
        <v>10704</v>
      </c>
      <c r="F138" s="75" t="s">
        <v>36</v>
      </c>
      <c r="G138" s="75">
        <v>192123</v>
      </c>
      <c r="H138" s="75">
        <v>4776</v>
      </c>
      <c r="I138" s="75">
        <v>3351</v>
      </c>
      <c r="J138" s="75">
        <v>219415</v>
      </c>
      <c r="K138" s="75">
        <v>122699</v>
      </c>
      <c r="L138" s="75" t="s">
        <v>36</v>
      </c>
      <c r="M138" s="75">
        <v>408</v>
      </c>
      <c r="N138" s="75">
        <v>87861</v>
      </c>
      <c r="O138" s="75">
        <v>12788</v>
      </c>
      <c r="P138" s="75">
        <v>53228</v>
      </c>
      <c r="Q138" s="75">
        <v>2630</v>
      </c>
      <c r="R138" s="75">
        <v>1948</v>
      </c>
      <c r="S138" s="75">
        <v>3722</v>
      </c>
      <c r="T138" s="75">
        <v>70026144468</v>
      </c>
      <c r="V138" s="74" t="s">
        <v>126</v>
      </c>
      <c r="W138" s="75"/>
      <c r="X138" s="75">
        <f>+D138/'24 DS-016894'!D$17*100</f>
        <v>0.016467947035921596</v>
      </c>
      <c r="Y138" s="75">
        <f>+E138/'24 DS-016894'!E$17*100</f>
        <v>0.02264181020088007</v>
      </c>
      <c r="Z138" s="75"/>
      <c r="AA138" s="75">
        <f>+G138/'24 DS-016894'!G$17*100</f>
        <v>0.45147009593096254</v>
      </c>
      <c r="AB138" s="75">
        <f>+H138/'24 DS-016894'!H$17*100</f>
        <v>0.0050919733420269325</v>
      </c>
      <c r="AC138" s="75">
        <f>+I138/'24 DS-016894'!I$17*100</f>
        <v>0.0008571897630402884</v>
      </c>
      <c r="AD138" s="75">
        <f>+J138/'24 DS-016894'!J$17*100</f>
        <v>0.02469163852600298</v>
      </c>
      <c r="AE138" s="75">
        <f>+K138/'24 DS-016894'!K$17*100</f>
        <v>0.002780235586616756</v>
      </c>
      <c r="AF138" s="75"/>
      <c r="AG138" s="75">
        <f>+M138/'24 DS-016894'!M$17*100</f>
        <v>1.2360724075910882E-05</v>
      </c>
      <c r="AH138" s="75">
        <f>+N138/'24 DS-016894'!N$17*100</f>
        <v>0.004787713556853874</v>
      </c>
      <c r="AI138" s="75">
        <f>+O138/'24 DS-016894'!O$17*100</f>
        <v>0.0008563066938787291</v>
      </c>
      <c r="AJ138" s="75">
        <f>+P138/'24 DS-016894'!P$17*100</f>
        <v>0.007642326672212699</v>
      </c>
      <c r="AK138" s="75">
        <f>+Q138/'24 DS-016894'!Q$17*100</f>
        <v>0.0004897083170088694</v>
      </c>
      <c r="AL138" s="75">
        <f>+R138/'24 DS-016894'!R$17*100</f>
        <v>0.0006691008519020899</v>
      </c>
      <c r="AM138" s="75">
        <f>+S138/'24 DS-016894'!S$17*100</f>
        <v>0.00019382341264521244</v>
      </c>
      <c r="AN138" s="75">
        <f>+T138/'24 DS-016894'!T$17*100</f>
        <v>2.3290055250315462</v>
      </c>
    </row>
    <row r="139" spans="2:40" ht="12">
      <c r="B139" s="74" t="s">
        <v>129</v>
      </c>
      <c r="C139" s="76">
        <v>601</v>
      </c>
      <c r="D139" s="76">
        <v>7291945</v>
      </c>
      <c r="E139" s="76">
        <v>4271416</v>
      </c>
      <c r="F139" s="76">
        <v>1</v>
      </c>
      <c r="G139" s="76">
        <v>126207</v>
      </c>
      <c r="H139" s="76" t="s">
        <v>36</v>
      </c>
      <c r="I139" s="76">
        <v>65111960</v>
      </c>
      <c r="J139" s="76">
        <v>13103960</v>
      </c>
      <c r="K139" s="76">
        <v>27205484</v>
      </c>
      <c r="L139" s="76">
        <v>19935</v>
      </c>
      <c r="M139" s="76">
        <v>132333052</v>
      </c>
      <c r="N139" s="76">
        <v>94</v>
      </c>
      <c r="O139" s="76" t="s">
        <v>36</v>
      </c>
      <c r="P139" s="76" t="s">
        <v>36</v>
      </c>
      <c r="Q139" s="76" t="s">
        <v>36</v>
      </c>
      <c r="R139" s="76" t="s">
        <v>36</v>
      </c>
      <c r="S139" s="76">
        <v>157439</v>
      </c>
      <c r="T139" s="76">
        <v>1260309974</v>
      </c>
      <c r="V139" s="74" t="s">
        <v>129</v>
      </c>
      <c r="W139" s="75">
        <f>+C139/'24 DS-016894'!C$17*100</f>
        <v>5.3725263318801406E-05</v>
      </c>
      <c r="X139" s="75">
        <f>+D139/'24 DS-016894'!D$17*100</f>
        <v>2.7411912262618596</v>
      </c>
      <c r="Y139" s="75">
        <f>+E139/'24 DS-016894'!E$17*100</f>
        <v>9.03518220861382</v>
      </c>
      <c r="Z139" s="75">
        <f>+F139/'24 DS-016894'!F$17*100</f>
        <v>6.8597075253941226E-06</v>
      </c>
      <c r="AA139" s="75">
        <f>+G139/'24 DS-016894'!G$17*100</f>
        <v>0.29657399893380276</v>
      </c>
      <c r="AB139" s="75"/>
      <c r="AC139" s="145">
        <f>+I139/'24 DS-016894'!I$17*100</f>
        <v>16.65571637227357</v>
      </c>
      <c r="AD139" s="75">
        <f>+J139/'24 DS-016894'!J$17*100</f>
        <v>1.4746404921231546</v>
      </c>
      <c r="AE139" s="75">
        <f>+K139/'24 DS-016894'!K$17*100</f>
        <v>0.6164488281724607</v>
      </c>
      <c r="AF139" s="75">
        <f>+L139/'24 DS-016894'!L$17*100</f>
        <v>0.000604587136074585</v>
      </c>
      <c r="AG139" s="145">
        <f>+M139/'24 DS-016894'!M$17*100</f>
        <v>4.009147896801879</v>
      </c>
      <c r="AH139" s="75">
        <f>+N139/'24 DS-016894'!N$17*100</f>
        <v>5.122239382026885E-06</v>
      </c>
      <c r="AI139" s="75"/>
      <c r="AJ139" s="75"/>
      <c r="AK139" s="75"/>
      <c r="AL139" s="75"/>
      <c r="AM139" s="75">
        <f>+S139/'24 DS-016894'!S$17*100</f>
        <v>0.008198647034779582</v>
      </c>
      <c r="AN139" s="75">
        <f>+T139/'24 DS-016894'!T$17*100</f>
        <v>0.041916757162600904</v>
      </c>
    </row>
    <row r="140" spans="2:40" ht="12">
      <c r="B140" s="74" t="s">
        <v>501</v>
      </c>
      <c r="C140" s="75" t="s">
        <v>36</v>
      </c>
      <c r="D140" s="75" t="s">
        <v>36</v>
      </c>
      <c r="E140" s="75" t="s">
        <v>36</v>
      </c>
      <c r="F140" s="75" t="s">
        <v>36</v>
      </c>
      <c r="G140" s="75" t="s">
        <v>36</v>
      </c>
      <c r="H140" s="75" t="s">
        <v>36</v>
      </c>
      <c r="I140" s="75" t="s">
        <v>36</v>
      </c>
      <c r="J140" s="75" t="s">
        <v>36</v>
      </c>
      <c r="K140" s="75">
        <v>4671436</v>
      </c>
      <c r="L140" s="75" t="s">
        <v>36</v>
      </c>
      <c r="M140" s="75" t="s">
        <v>36</v>
      </c>
      <c r="N140" s="75" t="s">
        <v>36</v>
      </c>
      <c r="O140" s="75" t="s">
        <v>36</v>
      </c>
      <c r="P140" s="75" t="s">
        <v>36</v>
      </c>
      <c r="Q140" s="75" t="s">
        <v>36</v>
      </c>
      <c r="R140" s="75" t="s">
        <v>36</v>
      </c>
      <c r="S140" s="75" t="s">
        <v>36</v>
      </c>
      <c r="T140" s="75">
        <v>147433921</v>
      </c>
      <c r="V140" s="74" t="s">
        <v>501</v>
      </c>
      <c r="W140" s="75"/>
      <c r="X140" s="75"/>
      <c r="Y140" s="75"/>
      <c r="Z140" s="75"/>
      <c r="AA140" s="75"/>
      <c r="AB140" s="75"/>
      <c r="AC140" s="75"/>
      <c r="AD140" s="75"/>
      <c r="AE140" s="75">
        <f>+K140/'24 DS-016894'!K$17*100</f>
        <v>0.10585002818118022</v>
      </c>
      <c r="AF140" s="75"/>
      <c r="AG140" s="75"/>
      <c r="AH140" s="75"/>
      <c r="AI140" s="75"/>
      <c r="AJ140" s="75"/>
      <c r="AK140" s="75"/>
      <c r="AL140" s="75"/>
      <c r="AM140" s="75"/>
      <c r="AN140" s="75">
        <f>+T140/'24 DS-016894'!T$17*100</f>
        <v>0.004903517381896944</v>
      </c>
    </row>
    <row r="141" spans="2:40" ht="12">
      <c r="B141" s="74" t="s">
        <v>502</v>
      </c>
      <c r="C141" s="76" t="s">
        <v>36</v>
      </c>
      <c r="D141" s="76">
        <v>361103</v>
      </c>
      <c r="E141" s="76">
        <v>25810</v>
      </c>
      <c r="F141" s="76">
        <v>36</v>
      </c>
      <c r="G141" s="76" t="s">
        <v>36</v>
      </c>
      <c r="H141" s="76" t="s">
        <v>36</v>
      </c>
      <c r="I141" s="76">
        <v>137022</v>
      </c>
      <c r="J141" s="76">
        <v>4116636</v>
      </c>
      <c r="K141" s="76">
        <v>1036</v>
      </c>
      <c r="L141" s="76">
        <v>85188</v>
      </c>
      <c r="M141" s="76">
        <v>841834</v>
      </c>
      <c r="N141" s="76">
        <v>66447</v>
      </c>
      <c r="O141" s="76">
        <v>11</v>
      </c>
      <c r="P141" s="76">
        <v>706427</v>
      </c>
      <c r="Q141" s="76" t="s">
        <v>36</v>
      </c>
      <c r="R141" s="76" t="s">
        <v>36</v>
      </c>
      <c r="S141" s="76">
        <v>2132414</v>
      </c>
      <c r="T141" s="76">
        <v>5554997470</v>
      </c>
      <c r="V141" s="74" t="s">
        <v>502</v>
      </c>
      <c r="W141" s="75"/>
      <c r="X141" s="75">
        <f>+D141/'24 DS-016894'!D$17*100</f>
        <v>0.13574600129003117</v>
      </c>
      <c r="Y141" s="75">
        <f>+E141/'24 DS-016894'!E$17*100</f>
        <v>0.054595022541546585</v>
      </c>
      <c r="Z141" s="75">
        <f>+F141/'24 DS-016894'!F$17*100</f>
        <v>0.00024694947091418845</v>
      </c>
      <c r="AA141" s="75"/>
      <c r="AB141" s="75"/>
      <c r="AC141" s="75">
        <f>+I141/'24 DS-016894'!I$17*100</f>
        <v>0.03505038964825616</v>
      </c>
      <c r="AD141" s="75">
        <f>+J141/'24 DS-016894'!J$17*100</f>
        <v>0.46326134519121664</v>
      </c>
      <c r="AE141" s="75">
        <f>+K141/'24 DS-016894'!K$17*100</f>
        <v>2.3474715097392473E-05</v>
      </c>
      <c r="AF141" s="75">
        <f>+L141/'24 DS-016894'!L$17*100</f>
        <v>0.002583575066361763</v>
      </c>
      <c r="AG141" s="75">
        <f>+M141/'24 DS-016894'!M$17*100</f>
        <v>0.025504112234608727</v>
      </c>
      <c r="AH141" s="75">
        <f>+N141/'24 DS-016894'!N$17*100</f>
        <v>0.0036208238321014936</v>
      </c>
      <c r="AI141" s="75">
        <f>+O141/'24 DS-016894'!O$17*100</f>
        <v>7.365791079657507E-07</v>
      </c>
      <c r="AJ141" s="75">
        <f>+P141/'24 DS-016894'!P$17*100</f>
        <v>0.10142680363852108</v>
      </c>
      <c r="AK141" s="75"/>
      <c r="AL141" s="75"/>
      <c r="AM141" s="75">
        <f>+S141/'24 DS-016894'!S$17*100</f>
        <v>0.11104560952510158</v>
      </c>
      <c r="AN141" s="75">
        <f>+T141/'24 DS-016894'!T$17*100</f>
        <v>0.18475413572252852</v>
      </c>
    </row>
    <row r="142" spans="2:40" ht="12">
      <c r="B142" s="74" t="s">
        <v>503</v>
      </c>
      <c r="C142" s="75" t="s">
        <v>36</v>
      </c>
      <c r="D142" s="75" t="s">
        <v>36</v>
      </c>
      <c r="E142" s="75" t="s">
        <v>36</v>
      </c>
      <c r="F142" s="75" t="s">
        <v>36</v>
      </c>
      <c r="G142" s="75" t="s">
        <v>36</v>
      </c>
      <c r="H142" s="75" t="s">
        <v>36</v>
      </c>
      <c r="I142" s="75" t="s">
        <v>36</v>
      </c>
      <c r="J142" s="75" t="s">
        <v>36</v>
      </c>
      <c r="K142" s="75" t="s">
        <v>36</v>
      </c>
      <c r="L142" s="75" t="s">
        <v>36</v>
      </c>
      <c r="M142" s="75" t="s">
        <v>36</v>
      </c>
      <c r="N142" s="75" t="s">
        <v>36</v>
      </c>
      <c r="O142" s="75" t="s">
        <v>36</v>
      </c>
      <c r="P142" s="75" t="s">
        <v>36</v>
      </c>
      <c r="Q142" s="75" t="s">
        <v>36</v>
      </c>
      <c r="R142" s="75" t="s">
        <v>36</v>
      </c>
      <c r="S142" s="75" t="s">
        <v>36</v>
      </c>
      <c r="T142" s="75">
        <v>132983</v>
      </c>
      <c r="V142" s="74" t="s">
        <v>503</v>
      </c>
      <c r="W142" s="75"/>
      <c r="X142" s="75"/>
      <c r="Y142" s="75"/>
      <c r="Z142" s="75"/>
      <c r="AA142" s="75"/>
      <c r="AB142" s="75"/>
      <c r="AC142" s="75"/>
      <c r="AD142" s="75"/>
      <c r="AE142" s="75"/>
      <c r="AF142" s="75"/>
      <c r="AG142" s="75"/>
      <c r="AH142" s="75"/>
      <c r="AI142" s="75"/>
      <c r="AJ142" s="75"/>
      <c r="AK142" s="75"/>
      <c r="AL142" s="75"/>
      <c r="AM142" s="75"/>
      <c r="AN142" s="75">
        <f>+T142/'24 DS-016894'!T$17*100</f>
        <v>4.422892965023981E-06</v>
      </c>
    </row>
    <row r="143" spans="2:40" ht="12">
      <c r="B143" s="74" t="s">
        <v>504</v>
      </c>
      <c r="C143" s="76" t="s">
        <v>36</v>
      </c>
      <c r="D143" s="76" t="s">
        <v>36</v>
      </c>
      <c r="E143" s="76" t="s">
        <v>36</v>
      </c>
      <c r="F143" s="76" t="s">
        <v>36</v>
      </c>
      <c r="G143" s="76" t="s">
        <v>36</v>
      </c>
      <c r="H143" s="76" t="s">
        <v>36</v>
      </c>
      <c r="I143" s="76" t="s">
        <v>36</v>
      </c>
      <c r="J143" s="76" t="s">
        <v>36</v>
      </c>
      <c r="K143" s="76" t="s">
        <v>36</v>
      </c>
      <c r="L143" s="76" t="s">
        <v>36</v>
      </c>
      <c r="M143" s="76" t="s">
        <v>36</v>
      </c>
      <c r="N143" s="76" t="s">
        <v>36</v>
      </c>
      <c r="O143" s="76" t="s">
        <v>36</v>
      </c>
      <c r="P143" s="76" t="s">
        <v>36</v>
      </c>
      <c r="Q143" s="76" t="s">
        <v>36</v>
      </c>
      <c r="R143" s="76" t="s">
        <v>36</v>
      </c>
      <c r="S143" s="76" t="s">
        <v>36</v>
      </c>
      <c r="T143" s="76">
        <v>8694569</v>
      </c>
      <c r="V143" s="74" t="s">
        <v>504</v>
      </c>
      <c r="W143" s="75"/>
      <c r="X143" s="75"/>
      <c r="Y143" s="75"/>
      <c r="Z143" s="75"/>
      <c r="AA143" s="75"/>
      <c r="AB143" s="75"/>
      <c r="AC143" s="75"/>
      <c r="AD143" s="75"/>
      <c r="AE143" s="75"/>
      <c r="AF143" s="75"/>
      <c r="AG143" s="75"/>
      <c r="AH143" s="75"/>
      <c r="AI143" s="75"/>
      <c r="AJ143" s="75"/>
      <c r="AK143" s="75"/>
      <c r="AL143" s="75"/>
      <c r="AM143" s="75"/>
      <c r="AN143" s="75">
        <f>+T143/'24 DS-016894'!T$17*100</f>
        <v>0.00028917341362441504</v>
      </c>
    </row>
    <row r="144" spans="2:40" ht="12">
      <c r="B144" s="74" t="s">
        <v>505</v>
      </c>
      <c r="C144" s="75" t="s">
        <v>36</v>
      </c>
      <c r="D144" s="75" t="s">
        <v>36</v>
      </c>
      <c r="E144" s="75" t="s">
        <v>36</v>
      </c>
      <c r="F144" s="75" t="s">
        <v>36</v>
      </c>
      <c r="G144" s="75" t="s">
        <v>36</v>
      </c>
      <c r="H144" s="75" t="s">
        <v>36</v>
      </c>
      <c r="I144" s="75" t="s">
        <v>36</v>
      </c>
      <c r="J144" s="75" t="s">
        <v>36</v>
      </c>
      <c r="K144" s="75" t="s">
        <v>36</v>
      </c>
      <c r="L144" s="75" t="s">
        <v>36</v>
      </c>
      <c r="M144" s="75" t="s">
        <v>36</v>
      </c>
      <c r="N144" s="75" t="s">
        <v>36</v>
      </c>
      <c r="O144" s="75" t="s">
        <v>36</v>
      </c>
      <c r="P144" s="75" t="s">
        <v>36</v>
      </c>
      <c r="Q144" s="75" t="s">
        <v>36</v>
      </c>
      <c r="R144" s="75" t="s">
        <v>36</v>
      </c>
      <c r="S144" s="75" t="s">
        <v>36</v>
      </c>
      <c r="T144" s="75">
        <v>3732727</v>
      </c>
      <c r="V144" s="74" t="s">
        <v>505</v>
      </c>
      <c r="W144" s="75"/>
      <c r="X144" s="75"/>
      <c r="Y144" s="75"/>
      <c r="Z144" s="75"/>
      <c r="AA144" s="75"/>
      <c r="AB144" s="75"/>
      <c r="AC144" s="75"/>
      <c r="AD144" s="75"/>
      <c r="AE144" s="75"/>
      <c r="AF144" s="75"/>
      <c r="AG144" s="75"/>
      <c r="AH144" s="75"/>
      <c r="AI144" s="75"/>
      <c r="AJ144" s="75"/>
      <c r="AK144" s="75"/>
      <c r="AL144" s="75"/>
      <c r="AM144" s="75"/>
      <c r="AN144" s="75">
        <f>+T144/'24 DS-016894'!T$17*100</f>
        <v>0.000124147086384388</v>
      </c>
    </row>
    <row r="145" spans="2:40" ht="12">
      <c r="B145" s="74" t="s">
        <v>506</v>
      </c>
      <c r="C145" s="76" t="s">
        <v>36</v>
      </c>
      <c r="D145" s="76" t="s">
        <v>36</v>
      </c>
      <c r="E145" s="76" t="s">
        <v>36</v>
      </c>
      <c r="F145" s="76" t="s">
        <v>36</v>
      </c>
      <c r="G145" s="76" t="s">
        <v>36</v>
      </c>
      <c r="H145" s="76" t="s">
        <v>36</v>
      </c>
      <c r="I145" s="76" t="s">
        <v>36</v>
      </c>
      <c r="J145" s="76" t="s">
        <v>36</v>
      </c>
      <c r="K145" s="76" t="s">
        <v>36</v>
      </c>
      <c r="L145" s="76" t="s">
        <v>36</v>
      </c>
      <c r="M145" s="76" t="s">
        <v>36</v>
      </c>
      <c r="N145" s="76" t="s">
        <v>36</v>
      </c>
      <c r="O145" s="76" t="s">
        <v>36</v>
      </c>
      <c r="P145" s="76" t="s">
        <v>36</v>
      </c>
      <c r="Q145" s="76" t="s">
        <v>36</v>
      </c>
      <c r="R145" s="76" t="s">
        <v>36</v>
      </c>
      <c r="S145" s="76" t="s">
        <v>36</v>
      </c>
      <c r="T145" s="76">
        <v>353416</v>
      </c>
      <c r="V145" s="74" t="s">
        <v>506</v>
      </c>
      <c r="W145" s="75"/>
      <c r="X145" s="75"/>
      <c r="Y145" s="75"/>
      <c r="Z145" s="75"/>
      <c r="AA145" s="75"/>
      <c r="AB145" s="75"/>
      <c r="AC145" s="75"/>
      <c r="AD145" s="75"/>
      <c r="AE145" s="75"/>
      <c r="AF145" s="75"/>
      <c r="AG145" s="75"/>
      <c r="AH145" s="75"/>
      <c r="AI145" s="75"/>
      <c r="AJ145" s="75"/>
      <c r="AK145" s="75"/>
      <c r="AL145" s="75"/>
      <c r="AM145" s="75"/>
      <c r="AN145" s="75">
        <f>+T145/'24 DS-016894'!T$17*100</f>
        <v>1.1754292955692946E-05</v>
      </c>
    </row>
    <row r="146" spans="2:40" ht="12">
      <c r="B146" s="74" t="s">
        <v>507</v>
      </c>
      <c r="C146" s="75" t="s">
        <v>36</v>
      </c>
      <c r="D146" s="75">
        <v>2829</v>
      </c>
      <c r="E146" s="75">
        <v>703</v>
      </c>
      <c r="F146" s="75" t="s">
        <v>36</v>
      </c>
      <c r="G146" s="75">
        <v>70486</v>
      </c>
      <c r="H146" s="75" t="s">
        <v>36</v>
      </c>
      <c r="I146" s="75">
        <v>66</v>
      </c>
      <c r="J146" s="75">
        <v>10948919</v>
      </c>
      <c r="K146" s="75">
        <v>164411</v>
      </c>
      <c r="L146" s="75">
        <v>92</v>
      </c>
      <c r="M146" s="75">
        <v>9079</v>
      </c>
      <c r="N146" s="75">
        <v>57</v>
      </c>
      <c r="O146" s="75">
        <v>7295</v>
      </c>
      <c r="P146" s="75" t="s">
        <v>36</v>
      </c>
      <c r="Q146" s="75">
        <v>219208</v>
      </c>
      <c r="R146" s="75" t="s">
        <v>36</v>
      </c>
      <c r="S146" s="75">
        <v>400</v>
      </c>
      <c r="T146" s="75">
        <v>72283860977</v>
      </c>
      <c r="V146" s="74" t="s">
        <v>507</v>
      </c>
      <c r="W146" s="75"/>
      <c r="X146" s="75">
        <f>+D146/'24 DS-016894'!D$17*100</f>
        <v>0.0010634789454795396</v>
      </c>
      <c r="Y146" s="75">
        <f>+E146/'24 DS-016894'!E$17*100</f>
        <v>0.0014870321908836593</v>
      </c>
      <c r="Z146" s="75"/>
      <c r="AA146" s="75">
        <f>+G146/'24 DS-016894'!G$17*100</f>
        <v>0.16563514613965963</v>
      </c>
      <c r="AB146" s="75"/>
      <c r="AC146" s="75">
        <f>+I146/'24 DS-016894'!I$17*100</f>
        <v>1.6882878054508814E-05</v>
      </c>
      <c r="AD146" s="75">
        <f>+J146/'24 DS-016894'!J$17*100</f>
        <v>1.2321251974499738</v>
      </c>
      <c r="AE146" s="75">
        <f>+K146/'24 DS-016894'!K$17*100</f>
        <v>0.0037253874361750905</v>
      </c>
      <c r="AF146" s="75">
        <f>+L146/'24 DS-016894'!L$17*100</f>
        <v>2.790168874786146E-06</v>
      </c>
      <c r="AG146" s="75">
        <f>+M146/'24 DS-016894'!M$17*100</f>
        <v>0.00027505640658136003</v>
      </c>
      <c r="AH146" s="75">
        <f>+N146/'24 DS-016894'!N$17*100</f>
        <v>3.106038774207792E-06</v>
      </c>
      <c r="AI146" s="75">
        <f>+O146/'24 DS-016894'!O$17*100</f>
        <v>0.0004884858720554684</v>
      </c>
      <c r="AJ146" s="75"/>
      <c r="AK146" s="75">
        <f>+Q146/'24 DS-016894'!Q$17*100</f>
        <v>0.04081672272048678</v>
      </c>
      <c r="AL146" s="75"/>
      <c r="AM146" s="75">
        <f>+S146/'24 DS-016894'!S$17*100</f>
        <v>2.083002822624529E-05</v>
      </c>
      <c r="AN146" s="75">
        <f>+T146/'24 DS-016894'!T$17*100</f>
        <v>2.4040951114048017</v>
      </c>
    </row>
    <row r="147" spans="2:40" ht="12">
      <c r="B147" s="74" t="s">
        <v>130</v>
      </c>
      <c r="C147" s="76" t="s">
        <v>36</v>
      </c>
      <c r="D147" s="76" t="s">
        <v>36</v>
      </c>
      <c r="E147" s="76" t="s">
        <v>36</v>
      </c>
      <c r="F147" s="76" t="s">
        <v>36</v>
      </c>
      <c r="G147" s="76" t="s">
        <v>36</v>
      </c>
      <c r="H147" s="76" t="s">
        <v>36</v>
      </c>
      <c r="I147" s="76" t="s">
        <v>36</v>
      </c>
      <c r="J147" s="76">
        <v>122</v>
      </c>
      <c r="K147" s="76">
        <v>409</v>
      </c>
      <c r="L147" s="76" t="s">
        <v>36</v>
      </c>
      <c r="M147" s="76">
        <v>1990</v>
      </c>
      <c r="N147" s="76" t="s">
        <v>36</v>
      </c>
      <c r="O147" s="76" t="s">
        <v>36</v>
      </c>
      <c r="P147" s="76" t="s">
        <v>36</v>
      </c>
      <c r="Q147" s="76" t="s">
        <v>36</v>
      </c>
      <c r="R147" s="76" t="s">
        <v>36</v>
      </c>
      <c r="S147" s="76" t="s">
        <v>36</v>
      </c>
      <c r="T147" s="76">
        <v>3506408066</v>
      </c>
      <c r="V147" s="74" t="s">
        <v>130</v>
      </c>
      <c r="W147" s="75"/>
      <c r="X147" s="75"/>
      <c r="Y147" s="75"/>
      <c r="Z147" s="75"/>
      <c r="AA147" s="75"/>
      <c r="AB147" s="75"/>
      <c r="AC147" s="75"/>
      <c r="AD147" s="75">
        <f>+J147/'24 DS-016894'!J$17*100</f>
        <v>1.3729142949079887E-05</v>
      </c>
      <c r="AE147" s="75">
        <f>+K147/'24 DS-016894'!K$17*100</f>
        <v>9.267527485360542E-06</v>
      </c>
      <c r="AF147" s="75"/>
      <c r="AG147" s="75">
        <f>+M147/'24 DS-016894'!M$17*100</f>
        <v>6.0288825762408474E-05</v>
      </c>
      <c r="AH147" s="75"/>
      <c r="AI147" s="75"/>
      <c r="AJ147" s="75"/>
      <c r="AK147" s="75"/>
      <c r="AL147" s="75"/>
      <c r="AM147" s="75"/>
      <c r="AN147" s="75">
        <f>+T147/'24 DS-016894'!T$17*100</f>
        <v>0.11661992561165517</v>
      </c>
    </row>
    <row r="148" spans="2:40" ht="12">
      <c r="B148" s="74" t="s">
        <v>508</v>
      </c>
      <c r="C148" s="75" t="s">
        <v>36</v>
      </c>
      <c r="D148" s="75" t="s">
        <v>36</v>
      </c>
      <c r="E148" s="75" t="s">
        <v>36</v>
      </c>
      <c r="F148" s="75" t="s">
        <v>36</v>
      </c>
      <c r="G148" s="75" t="s">
        <v>36</v>
      </c>
      <c r="H148" s="75" t="s">
        <v>36</v>
      </c>
      <c r="I148" s="75" t="s">
        <v>36</v>
      </c>
      <c r="J148" s="75" t="s">
        <v>36</v>
      </c>
      <c r="K148" s="75" t="s">
        <v>36</v>
      </c>
      <c r="L148" s="75" t="s">
        <v>36</v>
      </c>
      <c r="M148" s="75" t="s">
        <v>36</v>
      </c>
      <c r="N148" s="75" t="s">
        <v>36</v>
      </c>
      <c r="O148" s="75" t="s">
        <v>36</v>
      </c>
      <c r="P148" s="75" t="s">
        <v>36</v>
      </c>
      <c r="Q148" s="75" t="s">
        <v>36</v>
      </c>
      <c r="R148" s="75" t="s">
        <v>36</v>
      </c>
      <c r="S148" s="75" t="s">
        <v>36</v>
      </c>
      <c r="T148" s="75">
        <v>1727887411</v>
      </c>
      <c r="V148" s="74" t="s">
        <v>508</v>
      </c>
      <c r="W148" s="75"/>
      <c r="X148" s="75"/>
      <c r="Y148" s="75"/>
      <c r="Z148" s="75"/>
      <c r="AA148" s="75"/>
      <c r="AB148" s="75"/>
      <c r="AC148" s="75"/>
      <c r="AD148" s="75"/>
      <c r="AE148" s="75"/>
      <c r="AF148" s="75"/>
      <c r="AG148" s="75"/>
      <c r="AH148" s="75"/>
      <c r="AI148" s="75"/>
      <c r="AJ148" s="75"/>
      <c r="AK148" s="75"/>
      <c r="AL148" s="75"/>
      <c r="AM148" s="75"/>
      <c r="AN148" s="75">
        <f>+T148/'24 DS-016894'!T$17*100</f>
        <v>0.057467955110543444</v>
      </c>
    </row>
    <row r="149" spans="2:40" ht="12">
      <c r="B149" s="74" t="s">
        <v>128</v>
      </c>
      <c r="C149" s="76" t="s">
        <v>36</v>
      </c>
      <c r="D149" s="76">
        <v>318998</v>
      </c>
      <c r="E149" s="76" t="s">
        <v>36</v>
      </c>
      <c r="F149" s="76" t="s">
        <v>36</v>
      </c>
      <c r="G149" s="76" t="s">
        <v>36</v>
      </c>
      <c r="H149" s="76" t="s">
        <v>36</v>
      </c>
      <c r="I149" s="76">
        <v>1008</v>
      </c>
      <c r="J149" s="76">
        <v>12114</v>
      </c>
      <c r="K149" s="76">
        <v>70706</v>
      </c>
      <c r="L149" s="76">
        <v>2</v>
      </c>
      <c r="M149" s="76" t="s">
        <v>36</v>
      </c>
      <c r="N149" s="76" t="s">
        <v>36</v>
      </c>
      <c r="O149" s="76" t="s">
        <v>36</v>
      </c>
      <c r="P149" s="76">
        <v>842822</v>
      </c>
      <c r="Q149" s="76" t="s">
        <v>36</v>
      </c>
      <c r="R149" s="76" t="s">
        <v>36</v>
      </c>
      <c r="S149" s="76" t="s">
        <v>36</v>
      </c>
      <c r="T149" s="76">
        <v>29814695650</v>
      </c>
      <c r="V149" s="74" t="s">
        <v>128</v>
      </c>
      <c r="W149" s="75"/>
      <c r="X149" s="75">
        <f>+D149/'24 DS-016894'!D$17*100</f>
        <v>0.11991787085545498</v>
      </c>
      <c r="Y149" s="75"/>
      <c r="Z149" s="75"/>
      <c r="AA149" s="75"/>
      <c r="AB149" s="75"/>
      <c r="AC149" s="75">
        <f>+I149/'24 DS-016894'!I$17*100</f>
        <v>0.0002578475921052255</v>
      </c>
      <c r="AD149" s="75">
        <f>+J149/'24 DS-016894'!J$17*100</f>
        <v>0.0013632363744684732</v>
      </c>
      <c r="AE149" s="75">
        <f>+K149/'24 DS-016894'!K$17*100</f>
        <v>0.0016021266464056297</v>
      </c>
      <c r="AF149" s="75">
        <f>+L149/'24 DS-016894'!L$17*100</f>
        <v>6.065584510404666E-08</v>
      </c>
      <c r="AG149" s="75"/>
      <c r="AH149" s="75"/>
      <c r="AI149" s="75"/>
      <c r="AJ149" s="75">
        <f>+P149/'24 DS-016894'!P$17*100</f>
        <v>0.12101001447598354</v>
      </c>
      <c r="AK149" s="75"/>
      <c r="AL149" s="75"/>
      <c r="AM149" s="75"/>
      <c r="AN149" s="75">
        <f>+T149/'24 DS-016894'!T$17*100</f>
        <v>0.9916095113263806</v>
      </c>
    </row>
    <row r="150" spans="2:40" ht="12">
      <c r="B150" s="74" t="s">
        <v>509</v>
      </c>
      <c r="C150" s="75" t="s">
        <v>36</v>
      </c>
      <c r="D150" s="75">
        <v>828</v>
      </c>
      <c r="E150" s="75" t="s">
        <v>36</v>
      </c>
      <c r="F150" s="75" t="s">
        <v>36</v>
      </c>
      <c r="G150" s="75" t="s">
        <v>36</v>
      </c>
      <c r="H150" s="75" t="s">
        <v>36</v>
      </c>
      <c r="I150" s="75">
        <v>70613</v>
      </c>
      <c r="J150" s="75">
        <v>1752459</v>
      </c>
      <c r="K150" s="75" t="s">
        <v>36</v>
      </c>
      <c r="L150" s="75">
        <v>19282</v>
      </c>
      <c r="M150" s="75">
        <v>203165</v>
      </c>
      <c r="N150" s="75" t="s">
        <v>36</v>
      </c>
      <c r="O150" s="75" t="s">
        <v>36</v>
      </c>
      <c r="P150" s="75">
        <v>695</v>
      </c>
      <c r="Q150" s="75" t="s">
        <v>36</v>
      </c>
      <c r="R150" s="75" t="s">
        <v>36</v>
      </c>
      <c r="S150" s="75">
        <v>206109</v>
      </c>
      <c r="T150" s="75">
        <v>419931460</v>
      </c>
      <c r="V150" s="74" t="s">
        <v>509</v>
      </c>
      <c r="W150" s="75"/>
      <c r="X150" s="75">
        <f>+D150/'24 DS-016894'!D$17*100</f>
        <v>0.00031126213038425545</v>
      </c>
      <c r="Y150" s="75"/>
      <c r="Z150" s="75"/>
      <c r="AA150" s="75"/>
      <c r="AB150" s="75"/>
      <c r="AC150" s="75">
        <f>+I150/'24 DS-016894'!I$17*100</f>
        <v>0.01806288891004592</v>
      </c>
      <c r="AD150" s="75">
        <f>+J150/'24 DS-016894'!J$17*100</f>
        <v>0.19721114855247202</v>
      </c>
      <c r="AE150" s="75"/>
      <c r="AF150" s="75">
        <f>+L150/'24 DS-016894'!L$17*100</f>
        <v>0.0005847830026481138</v>
      </c>
      <c r="AG150" s="75">
        <f>+M150/'24 DS-016894'!M$17*100</f>
        <v>0.006155064967849104</v>
      </c>
      <c r="AH150" s="75"/>
      <c r="AI150" s="75"/>
      <c r="AJ150" s="75">
        <f>+P150/'24 DS-016894'!P$17*100</f>
        <v>9.978614708777009E-05</v>
      </c>
      <c r="AK150" s="75"/>
      <c r="AL150" s="75"/>
      <c r="AM150" s="75">
        <f>+S150/'24 DS-016894'!S$17*100</f>
        <v>0.010733140719207977</v>
      </c>
      <c r="AN150" s="75">
        <f>+T150/'24 DS-016894'!T$17*100</f>
        <v>0.013966536325893153</v>
      </c>
    </row>
    <row r="151" spans="2:40" ht="12">
      <c r="B151" s="74" t="s">
        <v>131</v>
      </c>
      <c r="C151" s="76">
        <v>192</v>
      </c>
      <c r="D151" s="76" t="s">
        <v>36</v>
      </c>
      <c r="E151" s="76">
        <v>5643</v>
      </c>
      <c r="F151" s="76">
        <v>5752</v>
      </c>
      <c r="G151" s="76">
        <v>45</v>
      </c>
      <c r="H151" s="76">
        <v>39287</v>
      </c>
      <c r="I151" s="76">
        <v>3614</v>
      </c>
      <c r="J151" s="76">
        <v>37011</v>
      </c>
      <c r="K151" s="76">
        <v>453065</v>
      </c>
      <c r="L151" s="76">
        <v>45</v>
      </c>
      <c r="M151" s="76">
        <v>548048</v>
      </c>
      <c r="N151" s="76">
        <v>25398</v>
      </c>
      <c r="O151" s="76">
        <v>931623</v>
      </c>
      <c r="P151" s="76" t="s">
        <v>36</v>
      </c>
      <c r="Q151" s="76">
        <v>160</v>
      </c>
      <c r="R151" s="76">
        <v>102</v>
      </c>
      <c r="S151" s="76">
        <v>298886</v>
      </c>
      <c r="T151" s="76">
        <v>601361672</v>
      </c>
      <c r="V151" s="74" t="s">
        <v>131</v>
      </c>
      <c r="W151" s="75">
        <f>+C151/'24 DS-016894'!C$17*100</f>
        <v>1.716347846457549E-05</v>
      </c>
      <c r="X151" s="75"/>
      <c r="Y151" s="75">
        <f>+E151/'24 DS-016894'!E$17*100</f>
        <v>0.011936447586282347</v>
      </c>
      <c r="Z151" s="75">
        <f>+F151/'24 DS-016894'!F$17*100</f>
        <v>0.039457037686066995</v>
      </c>
      <c r="AA151" s="75">
        <f>+G151/'24 DS-016894'!G$17*100</f>
        <v>0.00010574556048413419</v>
      </c>
      <c r="AB151" s="75">
        <f>+H151/'24 DS-016894'!H$17*100</f>
        <v>0.0418861718358903</v>
      </c>
      <c r="AC151" s="75">
        <f>+I151/'24 DS-016894'!I$17*100</f>
        <v>0.0009244654740756795</v>
      </c>
      <c r="AD151" s="75">
        <f>+J151/'24 DS-016894'!J$17*100</f>
        <v>0.004164994341708161</v>
      </c>
      <c r="AE151" s="75">
        <f>+K151/'24 DS-016894'!K$17*100</f>
        <v>0.010265995941698957</v>
      </c>
      <c r="AF151" s="75">
        <f>+L151/'24 DS-016894'!L$17*100</f>
        <v>1.3647565148410496E-06</v>
      </c>
      <c r="AG151" s="75">
        <f>+M151/'24 DS-016894'!M$17*100</f>
        <v>0.016603603206751978</v>
      </c>
      <c r="AH151" s="75">
        <f>+N151/'24 DS-016894'!N$17*100</f>
        <v>0.0013839854874970088</v>
      </c>
      <c r="AI151" s="75">
        <f>+O151/'24 DS-016894'!O$17*100</f>
        <v>0.062383094390943326</v>
      </c>
      <c r="AJ151" s="75"/>
      <c r="AK151" s="75">
        <f>+Q151/'24 DS-016894'!Q$17*100</f>
        <v>2.9792140958714487E-05</v>
      </c>
      <c r="AL151" s="75">
        <f>+R151/'24 DS-016894'!R$17*100</f>
        <v>3.503505487372339E-05</v>
      </c>
      <c r="AM151" s="75">
        <f>+S151/'24 DS-016894'!S$17*100</f>
        <v>0.015564509541073876</v>
      </c>
      <c r="AN151" s="75">
        <f>+T151/'24 DS-016894'!T$17*100</f>
        <v>0.020000739256324934</v>
      </c>
    </row>
    <row r="152" spans="2:40" ht="12">
      <c r="B152" s="74" t="s">
        <v>510</v>
      </c>
      <c r="C152" s="75" t="s">
        <v>36</v>
      </c>
      <c r="D152" s="75" t="s">
        <v>36</v>
      </c>
      <c r="E152" s="75" t="s">
        <v>36</v>
      </c>
      <c r="F152" s="75" t="s">
        <v>36</v>
      </c>
      <c r="G152" s="75" t="s">
        <v>36</v>
      </c>
      <c r="H152" s="75" t="s">
        <v>36</v>
      </c>
      <c r="I152" s="75" t="s">
        <v>36</v>
      </c>
      <c r="J152" s="75" t="s">
        <v>36</v>
      </c>
      <c r="K152" s="75" t="s">
        <v>36</v>
      </c>
      <c r="L152" s="75" t="s">
        <v>36</v>
      </c>
      <c r="M152" s="75" t="s">
        <v>36</v>
      </c>
      <c r="N152" s="75" t="s">
        <v>36</v>
      </c>
      <c r="O152" s="75" t="s">
        <v>36</v>
      </c>
      <c r="P152" s="75" t="s">
        <v>36</v>
      </c>
      <c r="Q152" s="75" t="s">
        <v>36</v>
      </c>
      <c r="R152" s="75" t="s">
        <v>36</v>
      </c>
      <c r="S152" s="75">
        <v>28</v>
      </c>
      <c r="T152" s="75">
        <v>3551230</v>
      </c>
      <c r="V152" s="74" t="s">
        <v>510</v>
      </c>
      <c r="W152" s="75"/>
      <c r="X152" s="75"/>
      <c r="Y152" s="75"/>
      <c r="Z152" s="75"/>
      <c r="AA152" s="75"/>
      <c r="AB152" s="75"/>
      <c r="AC152" s="75"/>
      <c r="AD152" s="75"/>
      <c r="AE152" s="75"/>
      <c r="AF152" s="75"/>
      <c r="AG152" s="75"/>
      <c r="AH152" s="75"/>
      <c r="AI152" s="75"/>
      <c r="AJ152" s="75"/>
      <c r="AK152" s="75"/>
      <c r="AL152" s="75"/>
      <c r="AM152" s="75">
        <f>+S152/'24 DS-016894'!S$17*100</f>
        <v>1.4581019758371704E-06</v>
      </c>
      <c r="AN152" s="75">
        <f>+T152/'24 DS-016894'!T$17*100</f>
        <v>0.00011811066214615485</v>
      </c>
    </row>
    <row r="153" spans="2:40" ht="12">
      <c r="B153" s="74" t="s">
        <v>511</v>
      </c>
      <c r="C153" s="76" t="s">
        <v>36</v>
      </c>
      <c r="D153" s="76" t="s">
        <v>36</v>
      </c>
      <c r="E153" s="76" t="s">
        <v>36</v>
      </c>
      <c r="F153" s="76" t="s">
        <v>36</v>
      </c>
      <c r="G153" s="76" t="s">
        <v>36</v>
      </c>
      <c r="H153" s="76" t="s">
        <v>36</v>
      </c>
      <c r="I153" s="76" t="s">
        <v>36</v>
      </c>
      <c r="J153" s="76">
        <v>1785</v>
      </c>
      <c r="K153" s="76" t="s">
        <v>36</v>
      </c>
      <c r="L153" s="76" t="s">
        <v>36</v>
      </c>
      <c r="M153" s="76" t="s">
        <v>36</v>
      </c>
      <c r="N153" s="76" t="s">
        <v>36</v>
      </c>
      <c r="O153" s="76" t="s">
        <v>36</v>
      </c>
      <c r="P153" s="76" t="s">
        <v>36</v>
      </c>
      <c r="Q153" s="76" t="s">
        <v>36</v>
      </c>
      <c r="R153" s="76" t="s">
        <v>36</v>
      </c>
      <c r="S153" s="76" t="s">
        <v>36</v>
      </c>
      <c r="T153" s="76">
        <v>1265534644</v>
      </c>
      <c r="V153" s="74" t="s">
        <v>511</v>
      </c>
      <c r="W153" s="75"/>
      <c r="X153" s="75"/>
      <c r="Y153" s="75"/>
      <c r="Z153" s="75"/>
      <c r="AA153" s="75"/>
      <c r="AB153" s="75"/>
      <c r="AC153" s="75"/>
      <c r="AD153" s="75">
        <f>+J153/'24 DS-016894'!J$17*100</f>
        <v>0.0002008731160992426</v>
      </c>
      <c r="AE153" s="75"/>
      <c r="AF153" s="75"/>
      <c r="AG153" s="75"/>
      <c r="AH153" s="75"/>
      <c r="AI153" s="75"/>
      <c r="AJ153" s="75"/>
      <c r="AK153" s="75"/>
      <c r="AL153" s="75"/>
      <c r="AM153" s="75"/>
      <c r="AN153" s="75">
        <f>+T153/'24 DS-016894'!T$17*100</f>
        <v>0.042090524908760724</v>
      </c>
    </row>
    <row r="154" spans="2:40" ht="12">
      <c r="B154" s="74" t="s">
        <v>512</v>
      </c>
      <c r="C154" s="75" t="s">
        <v>36</v>
      </c>
      <c r="D154" s="75">
        <v>46379</v>
      </c>
      <c r="E154" s="75" t="s">
        <v>36</v>
      </c>
      <c r="F154" s="75" t="s">
        <v>36</v>
      </c>
      <c r="G154" s="75" t="s">
        <v>36</v>
      </c>
      <c r="H154" s="75">
        <v>2653</v>
      </c>
      <c r="I154" s="75">
        <v>139121</v>
      </c>
      <c r="J154" s="75">
        <v>2677244</v>
      </c>
      <c r="K154" s="75">
        <v>8147</v>
      </c>
      <c r="L154" s="75">
        <v>1558464</v>
      </c>
      <c r="M154" s="75">
        <v>1155385</v>
      </c>
      <c r="N154" s="75">
        <v>6599</v>
      </c>
      <c r="O154" s="75" t="s">
        <v>36</v>
      </c>
      <c r="P154" s="75">
        <v>16681</v>
      </c>
      <c r="Q154" s="75" t="s">
        <v>36</v>
      </c>
      <c r="R154" s="75" t="s">
        <v>36</v>
      </c>
      <c r="S154" s="75">
        <v>361018</v>
      </c>
      <c r="T154" s="75">
        <v>3178668270</v>
      </c>
      <c r="V154" s="74" t="s">
        <v>512</v>
      </c>
      <c r="W154" s="75"/>
      <c r="X154" s="75">
        <f>+D154/'24 DS-016894'!D$17*100</f>
        <v>0.01743481442643887</v>
      </c>
      <c r="Y154" s="75"/>
      <c r="Z154" s="75"/>
      <c r="AA154" s="75"/>
      <c r="AB154" s="75">
        <f>+H154/'24 DS-016894'!H$17*100</f>
        <v>0.0028285186927130344</v>
      </c>
      <c r="AC154" s="75">
        <f>+I154/'24 DS-016894'!I$17*100</f>
        <v>0.03558731633062607</v>
      </c>
      <c r="AD154" s="75">
        <f>+J154/'24 DS-016894'!J$17*100</f>
        <v>0.30128086545546257</v>
      </c>
      <c r="AE154" s="75">
        <f>+K154/'24 DS-016894'!K$17*100</f>
        <v>0.00018460280299078809</v>
      </c>
      <c r="AF154" s="75">
        <f>+L154/'24 DS-016894'!L$17*100</f>
        <v>0.04726497549211648</v>
      </c>
      <c r="AG154" s="75">
        <f>+M154/'24 DS-016894'!M$17*100</f>
        <v>0.035003419574623267</v>
      </c>
      <c r="AH154" s="75">
        <f>+N154/'24 DS-016894'!N$17*100</f>
        <v>0.00035959210299995123</v>
      </c>
      <c r="AI154" s="75"/>
      <c r="AJ154" s="75">
        <f>+P154/'24 DS-016894'!P$17*100</f>
        <v>0.002395011107296536</v>
      </c>
      <c r="AK154" s="75"/>
      <c r="AL154" s="75"/>
      <c r="AM154" s="75">
        <f>+S154/'24 DS-016894'!S$17*100</f>
        <v>0.018800037825456556</v>
      </c>
      <c r="AN154" s="75">
        <f>+T154/'24 DS-016894'!T$17*100</f>
        <v>0.10571959971972318</v>
      </c>
    </row>
    <row r="155" spans="2:40" ht="12">
      <c r="B155" s="74" t="s">
        <v>513</v>
      </c>
      <c r="C155" s="76" t="s">
        <v>36</v>
      </c>
      <c r="D155" s="76" t="s">
        <v>36</v>
      </c>
      <c r="E155" s="76" t="s">
        <v>36</v>
      </c>
      <c r="F155" s="76" t="s">
        <v>36</v>
      </c>
      <c r="G155" s="76" t="s">
        <v>36</v>
      </c>
      <c r="H155" s="76" t="s">
        <v>36</v>
      </c>
      <c r="I155" s="76" t="s">
        <v>36</v>
      </c>
      <c r="J155" s="76" t="s">
        <v>36</v>
      </c>
      <c r="K155" s="76" t="s">
        <v>36</v>
      </c>
      <c r="L155" s="76" t="s">
        <v>36</v>
      </c>
      <c r="M155" s="76" t="s">
        <v>36</v>
      </c>
      <c r="N155" s="76" t="s">
        <v>36</v>
      </c>
      <c r="O155" s="76" t="s">
        <v>36</v>
      </c>
      <c r="P155" s="76" t="s">
        <v>36</v>
      </c>
      <c r="Q155" s="76" t="s">
        <v>36</v>
      </c>
      <c r="R155" s="76" t="s">
        <v>36</v>
      </c>
      <c r="S155" s="76" t="s">
        <v>36</v>
      </c>
      <c r="T155" s="76">
        <v>724062512</v>
      </c>
      <c r="V155" s="74" t="s">
        <v>513</v>
      </c>
      <c r="W155" s="75"/>
      <c r="X155" s="75"/>
      <c r="Y155" s="75"/>
      <c r="Z155" s="75"/>
      <c r="AA155" s="75"/>
      <c r="AB155" s="75"/>
      <c r="AC155" s="75"/>
      <c r="AD155" s="75"/>
      <c r="AE155" s="75"/>
      <c r="AF155" s="75"/>
      <c r="AG155" s="75"/>
      <c r="AH155" s="75"/>
      <c r="AI155" s="75"/>
      <c r="AJ155" s="75"/>
      <c r="AK155" s="75"/>
      <c r="AL155" s="75"/>
      <c r="AM155" s="75"/>
      <c r="AN155" s="75">
        <f>+T155/'24 DS-016894'!T$17*100</f>
        <v>0.024081656982940614</v>
      </c>
    </row>
    <row r="156" spans="2:40" ht="12">
      <c r="B156" s="74" t="s">
        <v>514</v>
      </c>
      <c r="C156" s="75" t="s">
        <v>36</v>
      </c>
      <c r="D156" s="75" t="s">
        <v>36</v>
      </c>
      <c r="E156" s="75" t="s">
        <v>36</v>
      </c>
      <c r="F156" s="75" t="s">
        <v>36</v>
      </c>
      <c r="G156" s="75" t="s">
        <v>36</v>
      </c>
      <c r="H156" s="75" t="s">
        <v>36</v>
      </c>
      <c r="I156" s="75" t="s">
        <v>36</v>
      </c>
      <c r="J156" s="75" t="s">
        <v>36</v>
      </c>
      <c r="K156" s="75" t="s">
        <v>36</v>
      </c>
      <c r="L156" s="75" t="s">
        <v>36</v>
      </c>
      <c r="M156" s="75" t="s">
        <v>36</v>
      </c>
      <c r="N156" s="75" t="s">
        <v>36</v>
      </c>
      <c r="O156" s="75" t="s">
        <v>36</v>
      </c>
      <c r="P156" s="75" t="s">
        <v>36</v>
      </c>
      <c r="Q156" s="75" t="s">
        <v>36</v>
      </c>
      <c r="R156" s="75" t="s">
        <v>36</v>
      </c>
      <c r="S156" s="75" t="s">
        <v>36</v>
      </c>
      <c r="T156" s="75">
        <v>297931401</v>
      </c>
      <c r="V156" s="74" t="s">
        <v>514</v>
      </c>
      <c r="W156" s="75"/>
      <c r="X156" s="75"/>
      <c r="Y156" s="75"/>
      <c r="Z156" s="75"/>
      <c r="AA156" s="75"/>
      <c r="AB156" s="75"/>
      <c r="AC156" s="75"/>
      <c r="AD156" s="75"/>
      <c r="AE156" s="75"/>
      <c r="AF156" s="75"/>
      <c r="AG156" s="75"/>
      <c r="AH156" s="75"/>
      <c r="AI156" s="75"/>
      <c r="AJ156" s="75"/>
      <c r="AK156" s="75"/>
      <c r="AL156" s="75"/>
      <c r="AM156" s="75"/>
      <c r="AN156" s="75">
        <f>+T156/'24 DS-016894'!T$17*100</f>
        <v>0.00990892593446259</v>
      </c>
    </row>
    <row r="157" spans="2:40" ht="12">
      <c r="B157" s="74" t="s">
        <v>13</v>
      </c>
      <c r="C157" s="76">
        <v>3929606</v>
      </c>
      <c r="D157" s="76">
        <v>1674895</v>
      </c>
      <c r="E157" s="76">
        <v>1853026</v>
      </c>
      <c r="F157" s="76">
        <v>2656199</v>
      </c>
      <c r="G157" s="76">
        <v>4415915</v>
      </c>
      <c r="H157" s="76">
        <v>2356211</v>
      </c>
      <c r="I157" s="76">
        <v>1581841</v>
      </c>
      <c r="J157" s="76">
        <v>38243570</v>
      </c>
      <c r="K157" s="76">
        <v>14455298</v>
      </c>
      <c r="L157" s="76">
        <v>8579152</v>
      </c>
      <c r="M157" s="76">
        <v>2991042</v>
      </c>
      <c r="N157" s="76">
        <v>5083673</v>
      </c>
      <c r="O157" s="76">
        <v>6694612</v>
      </c>
      <c r="P157" s="76">
        <v>4091454</v>
      </c>
      <c r="Q157" s="76">
        <v>1329009</v>
      </c>
      <c r="R157" s="76">
        <v>2060738</v>
      </c>
      <c r="S157" s="76">
        <v>3488811</v>
      </c>
      <c r="T157" s="76">
        <v>27702322889</v>
      </c>
      <c r="V157" s="74" t="s">
        <v>13</v>
      </c>
      <c r="W157" s="75">
        <f>+C157/'24 DS-016894'!C$17*100</f>
        <v>0.35127972893368037</v>
      </c>
      <c r="X157" s="75">
        <f>+D157/'24 DS-016894'!D$17*100</f>
        <v>0.6296272776206976</v>
      </c>
      <c r="Y157" s="75">
        <f>+E157/'24 DS-016894'!E$17*100</f>
        <v>3.919643403334827</v>
      </c>
      <c r="Z157" s="75">
        <f>+F157/'24 DS-016894'!F$17*100</f>
        <v>18.220748269244343</v>
      </c>
      <c r="AA157" s="75">
        <f>+G157/'24 DS-016894'!G$17*100</f>
        <v>10.376964593895455</v>
      </c>
      <c r="AB157" s="75">
        <f>+H157/'24 DS-016894'!H$17*100</f>
        <v>2.5120945561538153</v>
      </c>
      <c r="AC157" s="75">
        <f>+I157/'24 DS-016894'!I$17*100</f>
        <v>0.40463679855488294</v>
      </c>
      <c r="AD157" s="75">
        <f>+J157/'24 DS-016894'!J$17*100</f>
        <v>4.30370032305855</v>
      </c>
      <c r="AE157" s="75">
        <f>+K157/'24 DS-016894'!K$17*100</f>
        <v>0.3275424731640031</v>
      </c>
      <c r="AF157" s="75">
        <f>+L157/'24 DS-016894'!L$17*100</f>
        <v>0.260187857418036</v>
      </c>
      <c r="AG157" s="75">
        <f>+M157/'24 DS-016894'!M$17*100</f>
        <v>0.09061628642514861</v>
      </c>
      <c r="AH157" s="75">
        <f>+N157/'24 DS-016894'!N$17*100</f>
        <v>0.2770190430419868</v>
      </c>
      <c r="AI157" s="75">
        <f>+O157/'24 DS-016894'!O$17*100</f>
        <v>0.44828284864880097</v>
      </c>
      <c r="AJ157" s="75">
        <f>+P157/'24 DS-016894'!P$17*100</f>
        <v>0.5874394685566119</v>
      </c>
      <c r="AK157" s="75">
        <f>+Q157/'24 DS-016894'!Q$17*100</f>
        <v>0.24746264664625112</v>
      </c>
      <c r="AL157" s="75">
        <f>+R157/'24 DS-016894'!R$17*100</f>
        <v>0.707824205003598</v>
      </c>
      <c r="AM157" s="75">
        <f>+S157/'24 DS-016894'!S$17*100</f>
        <v>0.18168007901508765</v>
      </c>
      <c r="AN157" s="75">
        <f>+T157/'24 DS-016894'!T$17*100</f>
        <v>0.9213539250925374</v>
      </c>
    </row>
    <row r="158" spans="2:40" ht="12">
      <c r="B158" s="74" t="s">
        <v>15</v>
      </c>
      <c r="C158" s="75">
        <v>1072625</v>
      </c>
      <c r="D158" s="75">
        <v>340792</v>
      </c>
      <c r="E158" s="75">
        <v>326709</v>
      </c>
      <c r="F158" s="75">
        <v>965090</v>
      </c>
      <c r="G158" s="75">
        <v>204140</v>
      </c>
      <c r="H158" s="75">
        <v>315587</v>
      </c>
      <c r="I158" s="75">
        <v>94301</v>
      </c>
      <c r="J158" s="75">
        <v>5676329</v>
      </c>
      <c r="K158" s="75">
        <v>18638851</v>
      </c>
      <c r="L158" s="75">
        <v>139724</v>
      </c>
      <c r="M158" s="75">
        <v>1706642</v>
      </c>
      <c r="N158" s="75">
        <v>3150694</v>
      </c>
      <c r="O158" s="75">
        <v>524245</v>
      </c>
      <c r="P158" s="75">
        <v>1627278</v>
      </c>
      <c r="Q158" s="75">
        <v>526631</v>
      </c>
      <c r="R158" s="75">
        <v>1579270</v>
      </c>
      <c r="S158" s="75">
        <v>10764094</v>
      </c>
      <c r="T158" s="75">
        <v>16400062286</v>
      </c>
      <c r="V158" s="74" t="s">
        <v>15</v>
      </c>
      <c r="W158" s="75">
        <f>+C158/'24 DS-016894'!C$17*100</f>
        <v>0.09588529212534003</v>
      </c>
      <c r="X158" s="75">
        <f>+D158/'24 DS-016894'!D$17*100</f>
        <v>0.1281106810844338</v>
      </c>
      <c r="Y158" s="75">
        <f>+E158/'24 DS-016894'!E$17*100</f>
        <v>0.6910765292338683</v>
      </c>
      <c r="Z158" s="75">
        <f>+F158/'24 DS-016894'!F$17*100</f>
        <v>6.620235135682615</v>
      </c>
      <c r="AA158" s="75">
        <f>+G158/'24 DS-016894'!G$17*100</f>
        <v>0.47970886038291455</v>
      </c>
      <c r="AB158" s="75">
        <f>+H158/'24 DS-016894'!H$17*100</f>
        <v>0.33646578540415695</v>
      </c>
      <c r="AC158" s="75">
        <f>+I158/'24 DS-016894'!I$17*100</f>
        <v>0.02412230732451872</v>
      </c>
      <c r="AD158" s="75">
        <f>+J158/'24 DS-016894'!J$17*100</f>
        <v>0.6387797726803909</v>
      </c>
      <c r="AE158" s="75">
        <f>+K158/'24 DS-016894'!K$17*100</f>
        <v>0.42233756464068417</v>
      </c>
      <c r="AF158" s="75">
        <f>+L158/'24 DS-016894'!L$17*100</f>
        <v>0.004237538650658908</v>
      </c>
      <c r="AG158" s="75">
        <f>+M158/'24 DS-016894'!M$17*100</f>
        <v>0.051704242299903676</v>
      </c>
      <c r="AH158" s="75">
        <f>+N158/'24 DS-016894'!N$17*100</f>
        <v>0.17168732859059377</v>
      </c>
      <c r="AI158" s="75">
        <f>+O158/'24 DS-016894'!O$17*100</f>
        <v>0.03510435585959137</v>
      </c>
      <c r="AJ158" s="75">
        <f>+P158/'24 DS-016894'!P$17*100</f>
        <v>0.23364000267725513</v>
      </c>
      <c r="AK158" s="75">
        <f>+Q158/'24 DS-016894'!Q$17*100</f>
        <v>0.0980591561576798</v>
      </c>
      <c r="AL158" s="75">
        <f>+R158/'24 DS-016894'!R$17*100</f>
        <v>0.5424491285335798</v>
      </c>
      <c r="AM158" s="75">
        <f>+S158/'24 DS-016894'!S$17*100</f>
        <v>0.560540954624894</v>
      </c>
      <c r="AN158" s="75">
        <f>+T158/'24 DS-016894'!T$17*100</f>
        <v>0.5454510735259732</v>
      </c>
    </row>
    <row r="159" spans="2:40" ht="12">
      <c r="B159" s="74" t="s">
        <v>12</v>
      </c>
      <c r="C159" s="76">
        <v>12899457</v>
      </c>
      <c r="D159" s="76">
        <v>3238435</v>
      </c>
      <c r="E159" s="76">
        <v>3682314</v>
      </c>
      <c r="F159" s="76">
        <v>1485082</v>
      </c>
      <c r="G159" s="76">
        <v>2883971</v>
      </c>
      <c r="H159" s="76">
        <v>4106124</v>
      </c>
      <c r="I159" s="76">
        <v>2178190</v>
      </c>
      <c r="J159" s="76">
        <v>9310427</v>
      </c>
      <c r="K159" s="76">
        <v>5781325</v>
      </c>
      <c r="L159" s="76">
        <v>22177659</v>
      </c>
      <c r="M159" s="76">
        <v>5185327</v>
      </c>
      <c r="N159" s="76">
        <v>13439182</v>
      </c>
      <c r="O159" s="76">
        <v>12213048</v>
      </c>
      <c r="P159" s="76">
        <v>5065767</v>
      </c>
      <c r="Q159" s="76">
        <v>5607534</v>
      </c>
      <c r="R159" s="76">
        <v>5351555</v>
      </c>
      <c r="S159" s="76">
        <v>15719954</v>
      </c>
      <c r="T159" s="76">
        <v>14041708700</v>
      </c>
      <c r="V159" s="74" t="s">
        <v>12</v>
      </c>
      <c r="W159" s="75">
        <f>+C159/'24 DS-016894'!C$17*100</f>
        <v>1.1531226688761331</v>
      </c>
      <c r="X159" s="75">
        <f>+D159/'24 DS-016894'!D$17*100</f>
        <v>1.2173939338296333</v>
      </c>
      <c r="Y159" s="75">
        <f>+E159/'24 DS-016894'!E$17*100</f>
        <v>7.789074615848607</v>
      </c>
      <c r="Z159" s="75">
        <f>+F159/'24 DS-016894'!F$17*100</f>
        <v>10.187228171227353</v>
      </c>
      <c r="AA159" s="75">
        <f>+G159/'24 DS-016894'!G$17*100</f>
        <v>6.777047329221977</v>
      </c>
      <c r="AB159" s="75">
        <f>+H159/'24 DS-016894'!H$17*100</f>
        <v>4.377779302147612</v>
      </c>
      <c r="AC159" s="75">
        <f>+I159/'24 DS-016894'!I$17*100</f>
        <v>0.5571835780234932</v>
      </c>
      <c r="AD159" s="75">
        <f>+J159/'24 DS-016894'!J$17*100</f>
        <v>1.0477392065571558</v>
      </c>
      <c r="AE159" s="75">
        <f>+K159/'24 DS-016894'!K$17*100</f>
        <v>0.13099899349462601</v>
      </c>
      <c r="AF159" s="75">
        <f>+L159/'24 DS-016894'!L$17*100</f>
        <v>0.672602324537183</v>
      </c>
      <c r="AG159" s="75">
        <f>+M159/'24 DS-016894'!M$17*100</f>
        <v>0.15709410855483025</v>
      </c>
      <c r="AH159" s="75">
        <f>+N159/'24 DS-016894'!N$17*100</f>
        <v>0.7323266734322004</v>
      </c>
      <c r="AI159" s="75">
        <f>+O159/'24 DS-016894'!O$17*100</f>
        <v>0.8178069092166269</v>
      </c>
      <c r="AJ159" s="75">
        <f>+P159/'24 DS-016894'!P$17*100</f>
        <v>0.7273285913300314</v>
      </c>
      <c r="AK159" s="75">
        <f>+Q159/'24 DS-016894'!Q$17*100</f>
        <v>1.0441277709924004</v>
      </c>
      <c r="AL159" s="75">
        <f>+R159/'24 DS-016894'!R$17*100</f>
        <v>1.8381570890661645</v>
      </c>
      <c r="AM159" s="75">
        <f>+S159/'24 DS-016894'!S$17*100</f>
        <v>0.8186177138381939</v>
      </c>
      <c r="AN159" s="75">
        <f>+T159/'24 DS-016894'!T$17*100</f>
        <v>0.4670143900058355</v>
      </c>
    </row>
    <row r="160" spans="2:40" ht="12">
      <c r="B160" s="74" t="s">
        <v>515</v>
      </c>
      <c r="C160" s="75" t="s">
        <v>36</v>
      </c>
      <c r="D160" s="75" t="s">
        <v>36</v>
      </c>
      <c r="E160" s="75" t="s">
        <v>36</v>
      </c>
      <c r="F160" s="75" t="s">
        <v>36</v>
      </c>
      <c r="G160" s="75" t="s">
        <v>36</v>
      </c>
      <c r="H160" s="75" t="s">
        <v>36</v>
      </c>
      <c r="I160" s="75" t="s">
        <v>36</v>
      </c>
      <c r="J160" s="75" t="s">
        <v>36</v>
      </c>
      <c r="K160" s="75" t="s">
        <v>36</v>
      </c>
      <c r="L160" s="75" t="s">
        <v>36</v>
      </c>
      <c r="M160" s="75">
        <v>136720</v>
      </c>
      <c r="N160" s="75" t="s">
        <v>36</v>
      </c>
      <c r="O160" s="75" t="s">
        <v>36</v>
      </c>
      <c r="P160" s="75" t="s">
        <v>36</v>
      </c>
      <c r="Q160" s="75" t="s">
        <v>36</v>
      </c>
      <c r="R160" s="75" t="s">
        <v>36</v>
      </c>
      <c r="S160" s="75" t="s">
        <v>36</v>
      </c>
      <c r="T160" s="75">
        <v>25566128101</v>
      </c>
      <c r="V160" s="74" t="s">
        <v>515</v>
      </c>
      <c r="W160" s="75"/>
      <c r="X160" s="75"/>
      <c r="Y160" s="75"/>
      <c r="Z160" s="75"/>
      <c r="AA160" s="75"/>
      <c r="AB160" s="75"/>
      <c r="AC160" s="75"/>
      <c r="AD160" s="75"/>
      <c r="AE160" s="75"/>
      <c r="AF160" s="75"/>
      <c r="AG160" s="75">
        <f>+M160/'24 DS-016894'!M$17*100</f>
        <v>0.0041420544011238625</v>
      </c>
      <c r="AH160" s="75"/>
      <c r="AI160" s="75"/>
      <c r="AJ160" s="75"/>
      <c r="AK160" s="75"/>
      <c r="AL160" s="75"/>
      <c r="AM160" s="75"/>
      <c r="AN160" s="75">
        <f>+T160/'24 DS-016894'!T$17*100</f>
        <v>0.85030604002628</v>
      </c>
    </row>
    <row r="161" spans="2:40" ht="12">
      <c r="B161" s="74" t="s">
        <v>136</v>
      </c>
      <c r="C161" s="76">
        <v>823926694</v>
      </c>
      <c r="D161" s="76">
        <v>21948702</v>
      </c>
      <c r="E161" s="76">
        <v>5598496</v>
      </c>
      <c r="F161" s="76">
        <v>1168621</v>
      </c>
      <c r="G161" s="76">
        <v>2157639</v>
      </c>
      <c r="H161" s="76">
        <v>12402416</v>
      </c>
      <c r="I161" s="76">
        <v>223974758</v>
      </c>
      <c r="J161" s="76">
        <v>227506537</v>
      </c>
      <c r="K161" s="76">
        <v>5342952</v>
      </c>
      <c r="L161" s="76" t="s">
        <v>36</v>
      </c>
      <c r="M161" s="76">
        <v>137324553</v>
      </c>
      <c r="N161" s="76">
        <v>143727539</v>
      </c>
      <c r="O161" s="76">
        <v>10297427</v>
      </c>
      <c r="P161" s="76">
        <v>260785573</v>
      </c>
      <c r="Q161" s="76">
        <v>262</v>
      </c>
      <c r="R161" s="76">
        <v>4402550</v>
      </c>
      <c r="S161" s="76">
        <v>453026084</v>
      </c>
      <c r="T161" s="76">
        <v>21728513085</v>
      </c>
      <c r="V161" s="74" t="s">
        <v>136</v>
      </c>
      <c r="W161" s="145">
        <f>+C161/'24 DS-016894'!C$17*100</f>
        <v>73.6533753586348</v>
      </c>
      <c r="X161" s="75">
        <f>+D161/'24 DS-016894'!D$17*100</f>
        <v>8.250965874020736</v>
      </c>
      <c r="Y161" s="75">
        <f>+E161/'24 DS-016894'!E$17*100</f>
        <v>11.842309776007685</v>
      </c>
      <c r="Z161" s="75">
        <f>+F161/'24 DS-016894'!F$17*100</f>
        <v>8.016398268033605</v>
      </c>
      <c r="AA161" s="75">
        <f>+G161/'24 DS-016894'!G$17*100</f>
        <v>5.07023878616504</v>
      </c>
      <c r="AB161" s="75">
        <f>+H161/'24 DS-016894'!H$17*100</f>
        <v>13.222942137505925</v>
      </c>
      <c r="AC161" s="145">
        <f>+I161/'24 DS-016894'!I$17*100</f>
        <v>57.29300797882003</v>
      </c>
      <c r="AD161" s="145">
        <f>+J161/'24 DS-016894'!J$17*100</f>
        <v>25.602211215763376</v>
      </c>
      <c r="AE161" s="75">
        <f>+K161/'24 DS-016894'!K$17*100</f>
        <v>0.121065903454675</v>
      </c>
      <c r="AF161" s="75"/>
      <c r="AG161" s="75">
        <f>+M161/'24 DS-016894'!M$17*100</f>
        <v>4.160369873727451</v>
      </c>
      <c r="AH161" s="145">
        <f>+N161/'24 DS-016894'!N$17*100</f>
        <v>7.831987878166011</v>
      </c>
      <c r="AI161" s="75">
        <f>+O161/'24 DS-016894'!O$17*100</f>
        <v>0.689533599454767</v>
      </c>
      <c r="AJ161" s="75">
        <f>+P161/'24 DS-016894'!P$17*100</f>
        <v>37.44285977805238</v>
      </c>
      <c r="AK161" s="75">
        <f>+Q161/'24 DS-016894'!Q$17*100</f>
        <v>4.878463081989497E-05</v>
      </c>
      <c r="AL161" s="75">
        <f>+R161/'24 DS-016894'!R$17*100</f>
        <v>1.5121919689638326</v>
      </c>
      <c r="AM161" s="145">
        <f>+S161/'24 DS-016894'!S$17*100</f>
        <v>23.591365292363424</v>
      </c>
      <c r="AN161" s="75">
        <f>+T161/'24 DS-016894'!T$17*100</f>
        <v>0.7226704741514179</v>
      </c>
    </row>
    <row r="162" spans="2:40" ht="12">
      <c r="B162" s="74" t="s">
        <v>516</v>
      </c>
      <c r="C162" s="75" t="s">
        <v>36</v>
      </c>
      <c r="D162" s="75">
        <v>45257</v>
      </c>
      <c r="E162" s="75" t="s">
        <v>36</v>
      </c>
      <c r="F162" s="75" t="s">
        <v>36</v>
      </c>
      <c r="G162" s="75">
        <v>211641</v>
      </c>
      <c r="H162" s="75" t="s">
        <v>36</v>
      </c>
      <c r="I162" s="75">
        <v>7778</v>
      </c>
      <c r="J162" s="75">
        <v>36667</v>
      </c>
      <c r="K162" s="75">
        <v>21664990</v>
      </c>
      <c r="L162" s="75" t="s">
        <v>36</v>
      </c>
      <c r="M162" s="75" t="s">
        <v>36</v>
      </c>
      <c r="N162" s="75" t="s">
        <v>36</v>
      </c>
      <c r="O162" s="75">
        <v>19070431</v>
      </c>
      <c r="P162" s="75" t="s">
        <v>36</v>
      </c>
      <c r="Q162" s="75">
        <v>4547371</v>
      </c>
      <c r="R162" s="75">
        <v>15357989</v>
      </c>
      <c r="S162" s="75">
        <v>2250228</v>
      </c>
      <c r="T162" s="75">
        <v>2563264027</v>
      </c>
      <c r="V162" s="74" t="s">
        <v>516</v>
      </c>
      <c r="W162" s="75"/>
      <c r="X162" s="75">
        <f>+D162/'24 DS-016894'!D$17*100</f>
        <v>0.017013031684541366</v>
      </c>
      <c r="Y162" s="75"/>
      <c r="Z162" s="75"/>
      <c r="AA162" s="75">
        <f>+G162/'24 DS-016894'!G$17*100</f>
        <v>0.49733547036494763</v>
      </c>
      <c r="AB162" s="75"/>
      <c r="AC162" s="75">
        <f>+I162/'24 DS-016894'!I$17*100</f>
        <v>0.001989621598605599</v>
      </c>
      <c r="AD162" s="75">
        <f>+J162/'24 DS-016894'!J$17*100</f>
        <v>0.0041262826599501</v>
      </c>
      <c r="AE162" s="75">
        <f>+K162/'24 DS-016894'!K$17*100</f>
        <v>0.49090682223731363</v>
      </c>
      <c r="AF162" s="75"/>
      <c r="AG162" s="75"/>
      <c r="AH162" s="75"/>
      <c r="AI162" s="75">
        <f>+O162/'24 DS-016894'!O$17*100</f>
        <v>1.2769891867729455</v>
      </c>
      <c r="AJ162" s="75"/>
      <c r="AK162" s="75">
        <f>+Q162/'24 DS-016894'!Q$17*100</f>
        <v>0.8467244863973152</v>
      </c>
      <c r="AL162" s="75">
        <f>+R162/'24 DS-016894'!R$17*100</f>
        <v>5.275176346716081</v>
      </c>
      <c r="AM162" s="75">
        <f>+S162/'24 DS-016894'!S$17*100</f>
        <v>0.11718078188871872</v>
      </c>
      <c r="AN162" s="75">
        <f>+T162/'24 DS-016894'!T$17*100</f>
        <v>0.08525181739408298</v>
      </c>
    </row>
    <row r="163" spans="2:40" ht="12">
      <c r="B163" s="74" t="s">
        <v>30</v>
      </c>
      <c r="C163" s="76" t="s">
        <v>36</v>
      </c>
      <c r="D163" s="76" t="s">
        <v>36</v>
      </c>
      <c r="E163" s="76" t="s">
        <v>36</v>
      </c>
      <c r="F163" s="76" t="s">
        <v>36</v>
      </c>
      <c r="G163" s="76" t="s">
        <v>36</v>
      </c>
      <c r="H163" s="76" t="s">
        <v>36</v>
      </c>
      <c r="I163" s="76" t="s">
        <v>36</v>
      </c>
      <c r="J163" s="76">
        <v>879181</v>
      </c>
      <c r="K163" s="76" t="s">
        <v>36</v>
      </c>
      <c r="L163" s="76">
        <v>87574</v>
      </c>
      <c r="M163" s="76">
        <v>21312</v>
      </c>
      <c r="N163" s="76">
        <v>10104</v>
      </c>
      <c r="O163" s="76" t="s">
        <v>36</v>
      </c>
      <c r="P163" s="76">
        <v>133612</v>
      </c>
      <c r="Q163" s="76" t="s">
        <v>36</v>
      </c>
      <c r="R163" s="76">
        <v>20971</v>
      </c>
      <c r="S163" s="76" t="s">
        <v>36</v>
      </c>
      <c r="T163" s="76">
        <v>1294067417</v>
      </c>
      <c r="V163" s="74" t="s">
        <v>30</v>
      </c>
      <c r="W163" s="75"/>
      <c r="X163" s="75"/>
      <c r="Y163" s="75"/>
      <c r="Z163" s="75"/>
      <c r="AA163" s="75"/>
      <c r="AB163" s="75"/>
      <c r="AC163" s="75"/>
      <c r="AD163" s="75">
        <f>+J163/'24 DS-016894'!J$17*100</f>
        <v>0.09893771825504102</v>
      </c>
      <c r="AE163" s="75"/>
      <c r="AF163" s="75">
        <f>+L163/'24 DS-016894'!L$17*100</f>
        <v>0.002655937489570891</v>
      </c>
      <c r="AG163" s="75">
        <f>+M163/'24 DS-016894'!M$17*100</f>
        <v>0.0006456660576122861</v>
      </c>
      <c r="AH163" s="75">
        <f>+N163/'24 DS-016894'!N$17*100</f>
        <v>0.0005505862416595707</v>
      </c>
      <c r="AI163" s="75"/>
      <c r="AJ163" s="75">
        <f>+P163/'24 DS-016894'!P$17*100</f>
        <v>0.019183635517541202</v>
      </c>
      <c r="AK163" s="75"/>
      <c r="AL163" s="75">
        <f>+R163/'24 DS-016894'!R$17*100</f>
        <v>0.007203138585851502</v>
      </c>
      <c r="AM163" s="75"/>
      <c r="AN163" s="75">
        <f>+T163/'24 DS-016894'!T$17*100</f>
        <v>0.043039498845085865</v>
      </c>
    </row>
    <row r="164" spans="2:40" ht="12">
      <c r="B164" s="74" t="s">
        <v>132</v>
      </c>
      <c r="C164" s="75" t="s">
        <v>36</v>
      </c>
      <c r="D164" s="75">
        <v>1355444</v>
      </c>
      <c r="E164" s="75">
        <v>4244</v>
      </c>
      <c r="F164" s="75" t="s">
        <v>36</v>
      </c>
      <c r="G164" s="75">
        <v>1354</v>
      </c>
      <c r="H164" s="75">
        <v>41</v>
      </c>
      <c r="I164" s="75">
        <v>1409</v>
      </c>
      <c r="J164" s="75">
        <v>167662</v>
      </c>
      <c r="K164" s="75">
        <v>61</v>
      </c>
      <c r="L164" s="75">
        <v>1914</v>
      </c>
      <c r="M164" s="75">
        <v>6648</v>
      </c>
      <c r="N164" s="75">
        <v>2302</v>
      </c>
      <c r="O164" s="75">
        <v>71287</v>
      </c>
      <c r="P164" s="75">
        <v>153</v>
      </c>
      <c r="Q164" s="75" t="s">
        <v>36</v>
      </c>
      <c r="R164" s="75" t="s">
        <v>36</v>
      </c>
      <c r="S164" s="75">
        <v>30730048</v>
      </c>
      <c r="T164" s="75">
        <v>1175771436</v>
      </c>
      <c r="V164" s="74" t="s">
        <v>132</v>
      </c>
      <c r="W164" s="75"/>
      <c r="X164" s="75">
        <f>+D164/'24 DS-016894'!D$17*100</f>
        <v>0.5095391148026048</v>
      </c>
      <c r="Y164" s="75">
        <f>+E164/'24 DS-016894'!E$17*100</f>
        <v>0.008977190068435633</v>
      </c>
      <c r="Z164" s="75"/>
      <c r="AA164" s="75">
        <f>+G164/'24 DS-016894'!G$17*100</f>
        <v>0.0031817664199003935</v>
      </c>
      <c r="AB164" s="75">
        <f>+H164/'24 DS-016894'!H$17*100</f>
        <v>4.371250147049921E-05</v>
      </c>
      <c r="AC164" s="75">
        <f>+I164/'24 DS-016894'!I$17*100</f>
        <v>0.0003604238663454987</v>
      </c>
      <c r="AD164" s="75">
        <f>+J164/'24 DS-016894'!J$17*100</f>
        <v>0.01886766856662813</v>
      </c>
      <c r="AE164" s="75">
        <f>+K164/'24 DS-016894'!K$17*100</f>
        <v>1.382198475811719E-06</v>
      </c>
      <c r="AF164" s="75">
        <f>+L164/'24 DS-016894'!L$17*100</f>
        <v>5.804764376457265E-05</v>
      </c>
      <c r="AG164" s="75">
        <f>+M164/'24 DS-016894'!M$17*100</f>
        <v>0.00020140709229572439</v>
      </c>
      <c r="AH164" s="75">
        <f>+N164/'24 DS-016894'!N$17*100</f>
        <v>0.00012544037295133924</v>
      </c>
      <c r="AI164" s="75">
        <f>+O164/'24 DS-016894'!O$17*100</f>
        <v>0.004773501351777679</v>
      </c>
      <c r="AJ164" s="75">
        <f>+P164/'24 DS-016894'!P$17*100</f>
        <v>2.1967310078314853E-05</v>
      </c>
      <c r="AK164" s="75"/>
      <c r="AL164" s="75"/>
      <c r="AM164" s="75">
        <f>+S164/'24 DS-016894'!S$17*100</f>
        <v>1.6002694180846817</v>
      </c>
      <c r="AN164" s="75">
        <f>+T164/'24 DS-016894'!T$17*100</f>
        <v>0.03910508270049964</v>
      </c>
    </row>
    <row r="165" spans="2:40" ht="12">
      <c r="B165" s="74" t="s">
        <v>517</v>
      </c>
      <c r="C165" s="76" t="s">
        <v>36</v>
      </c>
      <c r="D165" s="76" t="s">
        <v>36</v>
      </c>
      <c r="E165" s="76" t="s">
        <v>36</v>
      </c>
      <c r="F165" s="76" t="s">
        <v>36</v>
      </c>
      <c r="G165" s="76" t="s">
        <v>36</v>
      </c>
      <c r="H165" s="76" t="s">
        <v>36</v>
      </c>
      <c r="I165" s="76" t="s">
        <v>36</v>
      </c>
      <c r="J165" s="76" t="s">
        <v>36</v>
      </c>
      <c r="K165" s="76" t="s">
        <v>36</v>
      </c>
      <c r="L165" s="76" t="s">
        <v>36</v>
      </c>
      <c r="M165" s="76" t="s">
        <v>36</v>
      </c>
      <c r="N165" s="76" t="s">
        <v>36</v>
      </c>
      <c r="O165" s="76" t="s">
        <v>36</v>
      </c>
      <c r="P165" s="76" t="s">
        <v>36</v>
      </c>
      <c r="Q165" s="76" t="s">
        <v>36</v>
      </c>
      <c r="R165" s="76" t="s">
        <v>36</v>
      </c>
      <c r="S165" s="76" t="s">
        <v>36</v>
      </c>
      <c r="T165" s="76">
        <v>997835483</v>
      </c>
      <c r="V165" s="74" t="s">
        <v>517</v>
      </c>
      <c r="W165" s="75"/>
      <c r="X165" s="75"/>
      <c r="Y165" s="75"/>
      <c r="Z165" s="75"/>
      <c r="AA165" s="75"/>
      <c r="AB165" s="75"/>
      <c r="AC165" s="75"/>
      <c r="AD165" s="75"/>
      <c r="AE165" s="75"/>
      <c r="AF165" s="75"/>
      <c r="AG165" s="75"/>
      <c r="AH165" s="75"/>
      <c r="AI165" s="75"/>
      <c r="AJ165" s="75"/>
      <c r="AK165" s="75"/>
      <c r="AL165" s="75"/>
      <c r="AM165" s="75"/>
      <c r="AN165" s="75">
        <f>+T165/'24 DS-016894'!T$17*100</f>
        <v>0.03318709562885486</v>
      </c>
    </row>
    <row r="166" spans="2:40" ht="12">
      <c r="B166" s="74" t="s">
        <v>31</v>
      </c>
      <c r="C166" s="75">
        <v>2453733</v>
      </c>
      <c r="D166" s="75">
        <v>390547</v>
      </c>
      <c r="E166" s="75">
        <v>14988254</v>
      </c>
      <c r="F166" s="75">
        <v>25613</v>
      </c>
      <c r="G166" s="75" t="s">
        <v>36</v>
      </c>
      <c r="H166" s="75">
        <v>4468179</v>
      </c>
      <c r="I166" s="75" t="s">
        <v>36</v>
      </c>
      <c r="J166" s="75">
        <v>11129489</v>
      </c>
      <c r="K166" s="75">
        <v>1059994</v>
      </c>
      <c r="L166" s="75" t="s">
        <v>36</v>
      </c>
      <c r="M166" s="75">
        <v>15324</v>
      </c>
      <c r="N166" s="75">
        <v>49979</v>
      </c>
      <c r="O166" s="75">
        <v>3070421</v>
      </c>
      <c r="P166" s="75">
        <v>2585597</v>
      </c>
      <c r="Q166" s="75">
        <v>5235380</v>
      </c>
      <c r="R166" s="75">
        <v>4506200</v>
      </c>
      <c r="S166" s="75">
        <v>361956</v>
      </c>
      <c r="T166" s="75">
        <v>6965531507</v>
      </c>
      <c r="V166" s="74" t="s">
        <v>31</v>
      </c>
      <c r="W166" s="75">
        <f>+C166/'24 DS-016894'!C$17*100</f>
        <v>0.21934684116311567</v>
      </c>
      <c r="X166" s="75">
        <f>+D166/'24 DS-016894'!D$17*100</f>
        <v>0.14681460294103843</v>
      </c>
      <c r="Y166" s="145">
        <f>+E166/'24 DS-016894'!E$17*100</f>
        <v>31.70414819792428</v>
      </c>
      <c r="Z166" s="75">
        <f>+F166/'24 DS-016894'!F$17*100</f>
        <v>0.17569768884791967</v>
      </c>
      <c r="AA166" s="75"/>
      <c r="AB166" s="75">
        <f>+H166/'24 DS-016894'!H$17*100</f>
        <v>4.763787344096432</v>
      </c>
      <c r="AC166" s="75"/>
      <c r="AD166" s="75">
        <f>+J166/'24 DS-016894'!J$17*100</f>
        <v>1.252445454354198</v>
      </c>
      <c r="AE166" s="75">
        <f>+K166/'24 DS-016894'!K$17*100</f>
        <v>0.02401839493720602</v>
      </c>
      <c r="AF166" s="75"/>
      <c r="AG166" s="75">
        <f>+M166/'24 DS-016894'!M$17*100</f>
        <v>0.0004642542542628882</v>
      </c>
      <c r="AH166" s="75">
        <f>+N166/'24 DS-016894'!N$17*100</f>
        <v>0.002723451085897039</v>
      </c>
      <c r="AI166" s="75">
        <f>+O166/'24 DS-016894'!O$17*100</f>
        <v>0.2056007237508462</v>
      </c>
      <c r="AJ166" s="75">
        <f>+P166/'24 DS-016894'!P$17*100</f>
        <v>0.3712327518729454</v>
      </c>
      <c r="AK166" s="75">
        <f>+Q166/'24 DS-016894'!Q$17*100</f>
        <v>0.9748323683277166</v>
      </c>
      <c r="AL166" s="75">
        <f>+R166/'24 DS-016894'!R$17*100</f>
        <v>1.547793767372278</v>
      </c>
      <c r="AM166" s="75">
        <f>+S166/'24 DS-016894'!S$17*100</f>
        <v>0.0188488842416471</v>
      </c>
      <c r="AN166" s="75">
        <f>+T166/'24 DS-016894'!T$17*100</f>
        <v>0.23166720783831907</v>
      </c>
    </row>
    <row r="167" spans="2:40" ht="12">
      <c r="B167" s="74" t="s">
        <v>518</v>
      </c>
      <c r="C167" s="76" t="s">
        <v>36</v>
      </c>
      <c r="D167" s="76">
        <v>611</v>
      </c>
      <c r="E167" s="76" t="s">
        <v>36</v>
      </c>
      <c r="F167" s="76" t="s">
        <v>36</v>
      </c>
      <c r="G167" s="76" t="s">
        <v>36</v>
      </c>
      <c r="H167" s="76" t="s">
        <v>36</v>
      </c>
      <c r="I167" s="76">
        <v>1258</v>
      </c>
      <c r="J167" s="76">
        <v>1459</v>
      </c>
      <c r="K167" s="76">
        <v>40</v>
      </c>
      <c r="L167" s="76" t="s">
        <v>36</v>
      </c>
      <c r="M167" s="76">
        <v>7149577</v>
      </c>
      <c r="N167" s="76" t="s">
        <v>36</v>
      </c>
      <c r="O167" s="76" t="s">
        <v>36</v>
      </c>
      <c r="P167" s="76" t="s">
        <v>36</v>
      </c>
      <c r="Q167" s="76" t="s">
        <v>36</v>
      </c>
      <c r="R167" s="76" t="s">
        <v>36</v>
      </c>
      <c r="S167" s="76">
        <v>16084</v>
      </c>
      <c r="T167" s="76">
        <v>47218803</v>
      </c>
      <c r="V167" s="74" t="s">
        <v>518</v>
      </c>
      <c r="W167" s="75"/>
      <c r="X167" s="75">
        <f>+D167/'24 DS-016894'!D$17*100</f>
        <v>0.0002296873933149518</v>
      </c>
      <c r="Y167" s="75"/>
      <c r="Z167" s="75"/>
      <c r="AA167" s="75"/>
      <c r="AB167" s="75"/>
      <c r="AC167" s="75">
        <f>+I167/'24 DS-016894'!I$17*100</f>
        <v>0.00032179788776624373</v>
      </c>
      <c r="AD167" s="75">
        <f>+J167/'24 DS-016894'!J$17*100</f>
        <v>0.00016418704559596355</v>
      </c>
      <c r="AE167" s="75">
        <f>+K167/'24 DS-016894'!K$17*100</f>
        <v>9.063596562699796E-07</v>
      </c>
      <c r="AF167" s="75"/>
      <c r="AG167" s="75">
        <f>+M167/'24 DS-016894'!M$17*100</f>
        <v>0.2166028150894086</v>
      </c>
      <c r="AH167" s="75"/>
      <c r="AI167" s="75"/>
      <c r="AJ167" s="75"/>
      <c r="AK167" s="75"/>
      <c r="AL167" s="75"/>
      <c r="AM167" s="75">
        <f>+S167/'24 DS-016894'!S$17*100</f>
        <v>0.0008375754349773231</v>
      </c>
      <c r="AN167" s="75">
        <f>+T167/'24 DS-016894'!T$17*100</f>
        <v>0.0015704542054665125</v>
      </c>
    </row>
    <row r="168" spans="2:40" ht="12">
      <c r="B168" s="74" t="s">
        <v>519</v>
      </c>
      <c r="C168" s="75" t="s">
        <v>36</v>
      </c>
      <c r="D168" s="75">
        <v>20</v>
      </c>
      <c r="E168" s="75" t="s">
        <v>36</v>
      </c>
      <c r="F168" s="75" t="s">
        <v>36</v>
      </c>
      <c r="G168" s="75">
        <v>31493</v>
      </c>
      <c r="H168" s="75" t="s">
        <v>36</v>
      </c>
      <c r="I168" s="75">
        <v>315</v>
      </c>
      <c r="J168" s="75">
        <v>7</v>
      </c>
      <c r="K168" s="75">
        <v>133012</v>
      </c>
      <c r="L168" s="75" t="s">
        <v>36</v>
      </c>
      <c r="M168" s="75">
        <v>148</v>
      </c>
      <c r="N168" s="75" t="s">
        <v>36</v>
      </c>
      <c r="O168" s="75" t="s">
        <v>36</v>
      </c>
      <c r="P168" s="75" t="s">
        <v>36</v>
      </c>
      <c r="Q168" s="75" t="s">
        <v>36</v>
      </c>
      <c r="R168" s="75" t="s">
        <v>36</v>
      </c>
      <c r="S168" s="75" t="s">
        <v>36</v>
      </c>
      <c r="T168" s="75">
        <v>4323655426</v>
      </c>
      <c r="V168" s="74" t="s">
        <v>519</v>
      </c>
      <c r="W168" s="75"/>
      <c r="X168" s="75">
        <f>+D168/'24 DS-016894'!D$17*100</f>
        <v>7.5184089464796E-06</v>
      </c>
      <c r="Y168" s="75"/>
      <c r="Z168" s="75"/>
      <c r="AA168" s="75">
        <f>+G168/'24 DS-016894'!G$17*100</f>
        <v>0.0740054430294853</v>
      </c>
      <c r="AB168" s="75"/>
      <c r="AC168" s="75">
        <f>+I168/'24 DS-016894'!I$17*100</f>
        <v>8.057737253288297E-05</v>
      </c>
      <c r="AD168" s="75">
        <f>+J168/'24 DS-016894'!J$17*100</f>
        <v>7.877377101931083E-07</v>
      </c>
      <c r="AE168" s="75">
        <f>+K168/'24 DS-016894'!K$17*100</f>
        <v>0.0030139177649945634</v>
      </c>
      <c r="AF168" s="75"/>
      <c r="AG168" s="75">
        <f>+M168/'24 DS-016894'!M$17*100</f>
        <v>4.4837920667519865E-06</v>
      </c>
      <c r="AH168" s="75"/>
      <c r="AI168" s="75"/>
      <c r="AJ168" s="75"/>
      <c r="AK168" s="75"/>
      <c r="AL168" s="75"/>
      <c r="AM168" s="75"/>
      <c r="AN168" s="75">
        <f>+T168/'24 DS-016894'!T$17*100</f>
        <v>0.14380082542011507</v>
      </c>
    </row>
    <row r="169" spans="2:40" ht="12">
      <c r="B169" s="74" t="s">
        <v>520</v>
      </c>
      <c r="C169" s="76" t="s">
        <v>36</v>
      </c>
      <c r="D169" s="76" t="s">
        <v>36</v>
      </c>
      <c r="E169" s="76" t="s">
        <v>36</v>
      </c>
      <c r="F169" s="76" t="s">
        <v>36</v>
      </c>
      <c r="G169" s="76" t="s">
        <v>36</v>
      </c>
      <c r="H169" s="76" t="s">
        <v>36</v>
      </c>
      <c r="I169" s="76" t="s">
        <v>36</v>
      </c>
      <c r="J169" s="76" t="s">
        <v>36</v>
      </c>
      <c r="K169" s="76">
        <v>6073677</v>
      </c>
      <c r="L169" s="76" t="s">
        <v>36</v>
      </c>
      <c r="M169" s="76" t="s">
        <v>36</v>
      </c>
      <c r="N169" s="76" t="s">
        <v>36</v>
      </c>
      <c r="O169" s="76" t="s">
        <v>36</v>
      </c>
      <c r="P169" s="76" t="s">
        <v>36</v>
      </c>
      <c r="Q169" s="76" t="s">
        <v>36</v>
      </c>
      <c r="R169" s="76" t="s">
        <v>36</v>
      </c>
      <c r="S169" s="76" t="s">
        <v>36</v>
      </c>
      <c r="T169" s="76">
        <v>137308162</v>
      </c>
      <c r="V169" s="74" t="s">
        <v>520</v>
      </c>
      <c r="W169" s="75"/>
      <c r="X169" s="75"/>
      <c r="Y169" s="75"/>
      <c r="Z169" s="75"/>
      <c r="AA169" s="75"/>
      <c r="AB169" s="75"/>
      <c r="AC169" s="75"/>
      <c r="AD169" s="75"/>
      <c r="AE169" s="75">
        <f>+K169/'24 DS-016894'!K$17*100</f>
        <v>0.13762339495037204</v>
      </c>
      <c r="AF169" s="75"/>
      <c r="AG169" s="75"/>
      <c r="AH169" s="75"/>
      <c r="AI169" s="75"/>
      <c r="AJ169" s="75"/>
      <c r="AK169" s="75"/>
      <c r="AL169" s="75"/>
      <c r="AM169" s="75"/>
      <c r="AN169" s="75">
        <f>+T169/'24 DS-016894'!T$17*100</f>
        <v>0.00456674389771755</v>
      </c>
    </row>
    <row r="170" spans="2:40" ht="12">
      <c r="B170" s="74" t="s">
        <v>521</v>
      </c>
      <c r="C170" s="75" t="s">
        <v>36</v>
      </c>
      <c r="D170" s="75" t="s">
        <v>36</v>
      </c>
      <c r="E170" s="75" t="s">
        <v>36</v>
      </c>
      <c r="F170" s="75" t="s">
        <v>36</v>
      </c>
      <c r="G170" s="75" t="s">
        <v>36</v>
      </c>
      <c r="H170" s="75" t="s">
        <v>36</v>
      </c>
      <c r="I170" s="75" t="s">
        <v>36</v>
      </c>
      <c r="J170" s="75">
        <v>522</v>
      </c>
      <c r="K170" s="75" t="s">
        <v>36</v>
      </c>
      <c r="L170" s="75" t="s">
        <v>36</v>
      </c>
      <c r="M170" s="75">
        <v>6</v>
      </c>
      <c r="N170" s="75" t="s">
        <v>36</v>
      </c>
      <c r="O170" s="75" t="s">
        <v>36</v>
      </c>
      <c r="P170" s="75" t="s">
        <v>36</v>
      </c>
      <c r="Q170" s="75" t="s">
        <v>36</v>
      </c>
      <c r="R170" s="75" t="s">
        <v>36</v>
      </c>
      <c r="S170" s="75" t="s">
        <v>36</v>
      </c>
      <c r="T170" s="75">
        <v>46353556</v>
      </c>
      <c r="V170" s="74" t="s">
        <v>521</v>
      </c>
      <c r="W170" s="75"/>
      <c r="X170" s="75"/>
      <c r="Y170" s="75"/>
      <c r="Z170" s="75"/>
      <c r="AA170" s="75"/>
      <c r="AB170" s="75"/>
      <c r="AC170" s="75"/>
      <c r="AD170" s="75">
        <f>+J170/'24 DS-016894'!J$17*100</f>
        <v>5.874272638868607E-05</v>
      </c>
      <c r="AE170" s="75"/>
      <c r="AF170" s="75"/>
      <c r="AG170" s="75">
        <f>+M170/'24 DS-016894'!M$17*100</f>
        <v>1.8177535405751297E-07</v>
      </c>
      <c r="AH170" s="75"/>
      <c r="AI170" s="75"/>
      <c r="AJ170" s="75"/>
      <c r="AK170" s="75"/>
      <c r="AL170" s="75"/>
      <c r="AM170" s="75"/>
      <c r="AN170" s="75">
        <f>+T170/'24 DS-016894'!T$17*100</f>
        <v>0.0015416768815280535</v>
      </c>
    </row>
    <row r="171" spans="2:40" ht="12">
      <c r="B171" s="74" t="s">
        <v>522</v>
      </c>
      <c r="C171" s="76" t="s">
        <v>36</v>
      </c>
      <c r="D171" s="76" t="s">
        <v>36</v>
      </c>
      <c r="E171" s="76" t="s">
        <v>36</v>
      </c>
      <c r="F171" s="76" t="s">
        <v>36</v>
      </c>
      <c r="G171" s="76" t="s">
        <v>36</v>
      </c>
      <c r="H171" s="76" t="s">
        <v>36</v>
      </c>
      <c r="I171" s="76" t="s">
        <v>36</v>
      </c>
      <c r="J171" s="76" t="s">
        <v>36</v>
      </c>
      <c r="K171" s="76" t="s">
        <v>36</v>
      </c>
      <c r="L171" s="76" t="s">
        <v>36</v>
      </c>
      <c r="M171" s="76" t="s">
        <v>36</v>
      </c>
      <c r="N171" s="76" t="s">
        <v>36</v>
      </c>
      <c r="O171" s="76" t="s">
        <v>36</v>
      </c>
      <c r="P171" s="76" t="s">
        <v>36</v>
      </c>
      <c r="Q171" s="76" t="s">
        <v>36</v>
      </c>
      <c r="R171" s="76" t="s">
        <v>36</v>
      </c>
      <c r="S171" s="76" t="s">
        <v>36</v>
      </c>
      <c r="T171" s="76">
        <v>544299</v>
      </c>
      <c r="V171" s="74" t="s">
        <v>522</v>
      </c>
      <c r="W171" s="75"/>
      <c r="X171" s="75"/>
      <c r="Y171" s="75"/>
      <c r="Z171" s="75"/>
      <c r="AA171" s="75"/>
      <c r="AB171" s="75"/>
      <c r="AC171" s="75"/>
      <c r="AD171" s="75"/>
      <c r="AE171" s="75"/>
      <c r="AF171" s="75"/>
      <c r="AG171" s="75"/>
      <c r="AH171" s="75"/>
      <c r="AI171" s="75"/>
      <c r="AJ171" s="75"/>
      <c r="AK171" s="75"/>
      <c r="AL171" s="75"/>
      <c r="AM171" s="75"/>
      <c r="AN171" s="75">
        <f>+T171/'24 DS-016894'!T$17*100</f>
        <v>1.8102886970286332E-05</v>
      </c>
    </row>
    <row r="172" spans="2:40" ht="12">
      <c r="B172" s="74" t="s">
        <v>523</v>
      </c>
      <c r="C172" s="75" t="s">
        <v>36</v>
      </c>
      <c r="D172" s="75" t="s">
        <v>36</v>
      </c>
      <c r="E172" s="75" t="s">
        <v>36</v>
      </c>
      <c r="F172" s="75" t="s">
        <v>36</v>
      </c>
      <c r="G172" s="75" t="s">
        <v>36</v>
      </c>
      <c r="H172" s="75" t="s">
        <v>36</v>
      </c>
      <c r="I172" s="75" t="s">
        <v>36</v>
      </c>
      <c r="J172" s="75" t="s">
        <v>36</v>
      </c>
      <c r="K172" s="75" t="s">
        <v>36</v>
      </c>
      <c r="L172" s="75" t="s">
        <v>36</v>
      </c>
      <c r="M172" s="75" t="s">
        <v>36</v>
      </c>
      <c r="N172" s="75" t="s">
        <v>36</v>
      </c>
      <c r="O172" s="75" t="s">
        <v>36</v>
      </c>
      <c r="P172" s="75" t="s">
        <v>36</v>
      </c>
      <c r="Q172" s="75" t="s">
        <v>36</v>
      </c>
      <c r="R172" s="75" t="s">
        <v>36</v>
      </c>
      <c r="S172" s="75" t="s">
        <v>36</v>
      </c>
      <c r="T172" s="75" t="s">
        <v>36</v>
      </c>
      <c r="V172" s="74" t="s">
        <v>523</v>
      </c>
      <c r="W172" s="75"/>
      <c r="X172" s="75"/>
      <c r="Y172" s="75"/>
      <c r="Z172" s="75"/>
      <c r="AA172" s="75"/>
      <c r="AB172" s="75"/>
      <c r="AC172" s="75"/>
      <c r="AD172" s="75"/>
      <c r="AE172" s="75"/>
      <c r="AF172" s="75"/>
      <c r="AG172" s="75"/>
      <c r="AH172" s="75"/>
      <c r="AI172" s="75"/>
      <c r="AJ172" s="75"/>
      <c r="AK172" s="75"/>
      <c r="AL172" s="75"/>
      <c r="AM172" s="75"/>
      <c r="AN172" s="75"/>
    </row>
    <row r="173" spans="2:40" ht="12">
      <c r="B173" s="74" t="s">
        <v>524</v>
      </c>
      <c r="C173" s="76" t="s">
        <v>36</v>
      </c>
      <c r="D173" s="76" t="s">
        <v>36</v>
      </c>
      <c r="E173" s="76" t="s">
        <v>36</v>
      </c>
      <c r="F173" s="76" t="s">
        <v>36</v>
      </c>
      <c r="G173" s="76" t="s">
        <v>36</v>
      </c>
      <c r="H173" s="76" t="s">
        <v>36</v>
      </c>
      <c r="I173" s="76" t="s">
        <v>36</v>
      </c>
      <c r="J173" s="76">
        <v>38</v>
      </c>
      <c r="K173" s="76" t="s">
        <v>36</v>
      </c>
      <c r="L173" s="76" t="s">
        <v>36</v>
      </c>
      <c r="M173" s="76" t="s">
        <v>36</v>
      </c>
      <c r="N173" s="76" t="s">
        <v>36</v>
      </c>
      <c r="O173" s="76" t="s">
        <v>36</v>
      </c>
      <c r="P173" s="76">
        <v>4368907</v>
      </c>
      <c r="Q173" s="76" t="s">
        <v>36</v>
      </c>
      <c r="R173" s="76" t="s">
        <v>36</v>
      </c>
      <c r="S173" s="76" t="s">
        <v>36</v>
      </c>
      <c r="T173" s="76">
        <v>756058278</v>
      </c>
      <c r="V173" s="74" t="s">
        <v>524</v>
      </c>
      <c r="W173" s="75"/>
      <c r="X173" s="75"/>
      <c r="Y173" s="75"/>
      <c r="Z173" s="75"/>
      <c r="AA173" s="75"/>
      <c r="AB173" s="75"/>
      <c r="AC173" s="75"/>
      <c r="AD173" s="75">
        <f>+J173/'24 DS-016894'!J$17*100</f>
        <v>4.276290426762588E-06</v>
      </c>
      <c r="AE173" s="75"/>
      <c r="AF173" s="75"/>
      <c r="AG173" s="75"/>
      <c r="AH173" s="75"/>
      <c r="AI173" s="75"/>
      <c r="AJ173" s="75">
        <f>+P173/'24 DS-016894'!P$17*100</f>
        <v>0.6272753906687601</v>
      </c>
      <c r="AK173" s="75"/>
      <c r="AL173" s="75"/>
      <c r="AM173" s="75"/>
      <c r="AN173" s="75">
        <f>+T173/'24 DS-016894'!T$17*100</f>
        <v>0.02514580689948599</v>
      </c>
    </row>
    <row r="174" spans="2:40" ht="12">
      <c r="B174" s="74" t="s">
        <v>525</v>
      </c>
      <c r="C174" s="75" t="s">
        <v>36</v>
      </c>
      <c r="D174" s="75" t="s">
        <v>36</v>
      </c>
      <c r="E174" s="75" t="s">
        <v>36</v>
      </c>
      <c r="F174" s="75" t="s">
        <v>36</v>
      </c>
      <c r="G174" s="75" t="s">
        <v>36</v>
      </c>
      <c r="H174" s="75" t="s">
        <v>36</v>
      </c>
      <c r="I174" s="75" t="s">
        <v>36</v>
      </c>
      <c r="J174" s="75" t="s">
        <v>36</v>
      </c>
      <c r="K174" s="75" t="s">
        <v>36</v>
      </c>
      <c r="L174" s="75" t="s">
        <v>36</v>
      </c>
      <c r="M174" s="75" t="s">
        <v>36</v>
      </c>
      <c r="N174" s="75" t="s">
        <v>36</v>
      </c>
      <c r="O174" s="75" t="s">
        <v>36</v>
      </c>
      <c r="P174" s="75" t="s">
        <v>36</v>
      </c>
      <c r="Q174" s="75" t="s">
        <v>36</v>
      </c>
      <c r="R174" s="75" t="s">
        <v>36</v>
      </c>
      <c r="S174" s="75" t="s">
        <v>36</v>
      </c>
      <c r="T174" s="75">
        <v>1600276</v>
      </c>
      <c r="V174" s="74" t="s">
        <v>525</v>
      </c>
      <c r="W174" s="75"/>
      <c r="X174" s="75"/>
      <c r="Y174" s="75"/>
      <c r="Z174" s="75"/>
      <c r="AA174" s="75"/>
      <c r="AB174" s="75"/>
      <c r="AC174" s="75"/>
      <c r="AD174" s="75"/>
      <c r="AE174" s="75"/>
      <c r="AF174" s="75"/>
      <c r="AG174" s="75"/>
      <c r="AH174" s="75"/>
      <c r="AI174" s="75"/>
      <c r="AJ174" s="75"/>
      <c r="AK174" s="75"/>
      <c r="AL174" s="75"/>
      <c r="AM174" s="75"/>
      <c r="AN174" s="75">
        <f>+T174/'24 DS-016894'!T$17*100</f>
        <v>5.322371628325963E-05</v>
      </c>
    </row>
    <row r="175" spans="2:40" ht="12">
      <c r="B175" s="74" t="s">
        <v>17</v>
      </c>
      <c r="C175" s="76">
        <v>339352</v>
      </c>
      <c r="D175" s="76">
        <v>14605</v>
      </c>
      <c r="E175" s="76">
        <v>11591</v>
      </c>
      <c r="F175" s="76">
        <v>41975</v>
      </c>
      <c r="G175" s="76">
        <v>466</v>
      </c>
      <c r="H175" s="76">
        <v>156</v>
      </c>
      <c r="I175" s="76">
        <v>344645</v>
      </c>
      <c r="J175" s="76">
        <v>48830</v>
      </c>
      <c r="K175" s="76">
        <v>2740224</v>
      </c>
      <c r="L175" s="76">
        <v>7967</v>
      </c>
      <c r="M175" s="76">
        <v>8082</v>
      </c>
      <c r="N175" s="76">
        <v>210716</v>
      </c>
      <c r="O175" s="76">
        <v>888411</v>
      </c>
      <c r="P175" s="76">
        <v>58807</v>
      </c>
      <c r="Q175" s="76">
        <v>2702</v>
      </c>
      <c r="R175" s="76">
        <v>38089</v>
      </c>
      <c r="S175" s="76">
        <v>9896</v>
      </c>
      <c r="T175" s="76">
        <v>2435900675</v>
      </c>
      <c r="V175" s="74" t="s">
        <v>17</v>
      </c>
      <c r="W175" s="75">
        <f>+C175/'24 DS-016894'!C$17*100</f>
        <v>0.030335733041201157</v>
      </c>
      <c r="X175" s="75">
        <f>+D175/'24 DS-016894'!D$17*100</f>
        <v>0.005490318133166729</v>
      </c>
      <c r="Y175" s="75">
        <f>+E175/'24 DS-016894'!E$17*100</f>
        <v>0.024518051386248213</v>
      </c>
      <c r="Z175" s="75">
        <f>+F175/'24 DS-016894'!F$17*100</f>
        <v>0.2879362233784183</v>
      </c>
      <c r="AA175" s="75">
        <f>+G175/'24 DS-016894'!G$17*100</f>
        <v>0.001095054026346812</v>
      </c>
      <c r="AB175" s="75">
        <f>+H175/'24 DS-016894'!H$17*100</f>
        <v>0.00016632073730238724</v>
      </c>
      <c r="AC175" s="75">
        <f>+I175/'24 DS-016894'!I$17*100</f>
        <v>0.08816059859236651</v>
      </c>
      <c r="AD175" s="75">
        <f>+J175/'24 DS-016894'!J$17*100</f>
        <v>0.005495033198389925</v>
      </c>
      <c r="AE175" s="75">
        <f>+K175/'24 DS-016894'!K$17*100</f>
        <v>0.06209071206856872</v>
      </c>
      <c r="AF175" s="75">
        <f>+L175/'24 DS-016894'!L$17*100</f>
        <v>0.00024162255897196982</v>
      </c>
      <c r="AG175" s="75">
        <f>+M175/'24 DS-016894'!M$17*100</f>
        <v>0.00024485140191546996</v>
      </c>
      <c r="AH175" s="75">
        <f>+N175/'24 DS-016894'!N$17*100</f>
        <v>0.011482316953438054</v>
      </c>
      <c r="AI175" s="75">
        <f>+O175/'24 DS-016894'!O$17*100</f>
        <v>0.05948954380790551</v>
      </c>
      <c r="AJ175" s="75">
        <f>+P175/'24 DS-016894'!P$17*100</f>
        <v>0.008443343815525892</v>
      </c>
      <c r="AK175" s="75">
        <f>+Q175/'24 DS-016894'!Q$17*100</f>
        <v>0.0005031147804402909</v>
      </c>
      <c r="AL175" s="75">
        <f>+R175/'24 DS-016894'!R$17*100</f>
        <v>0.013082845147894609</v>
      </c>
      <c r="AM175" s="75">
        <f>+S175/'24 DS-016894'!S$17*100</f>
        <v>0.0005153348983173084</v>
      </c>
      <c r="AN175" s="75">
        <f>+T175/'24 DS-016894'!T$17*100</f>
        <v>0.08101582878228544</v>
      </c>
    </row>
    <row r="176" spans="2:40" ht="12">
      <c r="B176" s="74" t="s">
        <v>526</v>
      </c>
      <c r="C176" s="75" t="s">
        <v>36</v>
      </c>
      <c r="D176" s="75" t="s">
        <v>36</v>
      </c>
      <c r="E176" s="75">
        <v>1060</v>
      </c>
      <c r="F176" s="75" t="s">
        <v>36</v>
      </c>
      <c r="G176" s="75" t="s">
        <v>36</v>
      </c>
      <c r="H176" s="75" t="s">
        <v>36</v>
      </c>
      <c r="I176" s="75" t="s">
        <v>36</v>
      </c>
      <c r="J176" s="75">
        <v>94619</v>
      </c>
      <c r="K176" s="75">
        <v>308</v>
      </c>
      <c r="L176" s="75" t="s">
        <v>36</v>
      </c>
      <c r="M176" s="75">
        <v>2646698</v>
      </c>
      <c r="N176" s="75" t="s">
        <v>36</v>
      </c>
      <c r="O176" s="75">
        <v>855</v>
      </c>
      <c r="P176" s="75">
        <v>1354</v>
      </c>
      <c r="Q176" s="75" t="s">
        <v>36</v>
      </c>
      <c r="R176" s="75">
        <v>33395</v>
      </c>
      <c r="S176" s="75">
        <v>1600478</v>
      </c>
      <c r="T176" s="75">
        <v>596761830</v>
      </c>
      <c r="V176" s="74" t="s">
        <v>526</v>
      </c>
      <c r="W176" s="75"/>
      <c r="X176" s="75"/>
      <c r="Y176" s="75">
        <f>+E176/'24 DS-016894'!E$17*100</f>
        <v>0.002242182250834536</v>
      </c>
      <c r="Z176" s="75"/>
      <c r="AA176" s="75"/>
      <c r="AB176" s="75"/>
      <c r="AC176" s="75"/>
      <c r="AD176" s="75">
        <f>+J176/'24 DS-016894'!J$17*100</f>
        <v>0.010647850628680244</v>
      </c>
      <c r="AE176" s="75">
        <f>+K176/'24 DS-016894'!K$17*100</f>
        <v>6.978969353278842E-06</v>
      </c>
      <c r="AF176" s="75"/>
      <c r="AG176" s="75">
        <f>+M176/'24 DS-016894'!M$17*100</f>
        <v>0.08018407767221858</v>
      </c>
      <c r="AH176" s="75"/>
      <c r="AI176" s="75">
        <f>+O176/'24 DS-016894'!O$17*100</f>
        <v>5.725228521006518E-05</v>
      </c>
      <c r="AJ176" s="75">
        <f>+P176/'24 DS-016894'!P$17*100</f>
        <v>0.00019440351533358375</v>
      </c>
      <c r="AK176" s="75"/>
      <c r="AL176" s="75">
        <f>+R176/'24 DS-016894'!R$17*100</f>
        <v>0.011470545661843065</v>
      </c>
      <c r="AM176" s="75">
        <f>+S176/'24 DS-016894'!S$17*100</f>
        <v>0.08334500478871153</v>
      </c>
      <c r="AN176" s="75">
        <f>+T176/'24 DS-016894'!T$17*100</f>
        <v>0.0198477527180304</v>
      </c>
    </row>
    <row r="177" spans="2:40" ht="12">
      <c r="B177" s="74" t="s">
        <v>527</v>
      </c>
      <c r="C177" s="76" t="s">
        <v>36</v>
      </c>
      <c r="D177" s="76" t="s">
        <v>36</v>
      </c>
      <c r="E177" s="76" t="s">
        <v>36</v>
      </c>
      <c r="F177" s="76" t="s">
        <v>36</v>
      </c>
      <c r="G177" s="76" t="s">
        <v>36</v>
      </c>
      <c r="H177" s="76" t="s">
        <v>36</v>
      </c>
      <c r="I177" s="76" t="s">
        <v>36</v>
      </c>
      <c r="J177" s="76" t="s">
        <v>36</v>
      </c>
      <c r="K177" s="76" t="s">
        <v>36</v>
      </c>
      <c r="L177" s="76" t="s">
        <v>36</v>
      </c>
      <c r="M177" s="76" t="s">
        <v>36</v>
      </c>
      <c r="N177" s="76" t="s">
        <v>36</v>
      </c>
      <c r="O177" s="76" t="s">
        <v>36</v>
      </c>
      <c r="P177" s="76" t="s">
        <v>36</v>
      </c>
      <c r="Q177" s="76" t="s">
        <v>36</v>
      </c>
      <c r="R177" s="76" t="s">
        <v>36</v>
      </c>
      <c r="S177" s="76" t="s">
        <v>36</v>
      </c>
      <c r="T177" s="76">
        <v>52953836</v>
      </c>
      <c r="V177" s="74" t="s">
        <v>527</v>
      </c>
      <c r="W177" s="75"/>
      <c r="X177" s="75"/>
      <c r="Y177" s="75"/>
      <c r="Z177" s="75"/>
      <c r="AA177" s="75"/>
      <c r="AB177" s="75"/>
      <c r="AC177" s="75"/>
      <c r="AD177" s="75"/>
      <c r="AE177" s="75"/>
      <c r="AF177" s="75"/>
      <c r="AG177" s="75"/>
      <c r="AH177" s="75"/>
      <c r="AI177" s="75"/>
      <c r="AJ177" s="75"/>
      <c r="AK177" s="75"/>
      <c r="AL177" s="75"/>
      <c r="AM177" s="75"/>
      <c r="AN177" s="75">
        <f>+T177/'24 DS-016894'!T$17*100</f>
        <v>0.0017611961582716107</v>
      </c>
    </row>
    <row r="178" spans="2:40" ht="12">
      <c r="B178" s="74" t="s">
        <v>528</v>
      </c>
      <c r="C178" s="75" t="s">
        <v>36</v>
      </c>
      <c r="D178" s="75" t="s">
        <v>36</v>
      </c>
      <c r="E178" s="75" t="s">
        <v>36</v>
      </c>
      <c r="F178" s="75" t="s">
        <v>36</v>
      </c>
      <c r="G178" s="75" t="s">
        <v>36</v>
      </c>
      <c r="H178" s="75" t="s">
        <v>36</v>
      </c>
      <c r="I178" s="75" t="s">
        <v>36</v>
      </c>
      <c r="J178" s="75" t="s">
        <v>36</v>
      </c>
      <c r="K178" s="75">
        <v>5870691</v>
      </c>
      <c r="L178" s="75">
        <v>401</v>
      </c>
      <c r="M178" s="75">
        <v>195985</v>
      </c>
      <c r="N178" s="75" t="s">
        <v>36</v>
      </c>
      <c r="O178" s="75" t="s">
        <v>36</v>
      </c>
      <c r="P178" s="75" t="s">
        <v>36</v>
      </c>
      <c r="Q178" s="75" t="s">
        <v>36</v>
      </c>
      <c r="R178" s="75" t="s">
        <v>36</v>
      </c>
      <c r="S178" s="75" t="s">
        <v>36</v>
      </c>
      <c r="T178" s="75">
        <v>243222811</v>
      </c>
      <c r="V178" s="74" t="s">
        <v>528</v>
      </c>
      <c r="W178" s="75"/>
      <c r="X178" s="75"/>
      <c r="Y178" s="75"/>
      <c r="Z178" s="75"/>
      <c r="AA178" s="75"/>
      <c r="AB178" s="75"/>
      <c r="AC178" s="75"/>
      <c r="AD178" s="75"/>
      <c r="AE178" s="75">
        <f>+K178/'24 DS-016894'!K$17*100</f>
        <v>0.13302393692068157</v>
      </c>
      <c r="AF178" s="75">
        <f>+L178/'24 DS-016894'!L$17*100</f>
        <v>1.2161496943361354E-05</v>
      </c>
      <c r="AG178" s="75">
        <f>+M178/'24 DS-016894'!M$17*100</f>
        <v>0.005937540460826947</v>
      </c>
      <c r="AH178" s="75"/>
      <c r="AI178" s="75"/>
      <c r="AJ178" s="75"/>
      <c r="AK178" s="75"/>
      <c r="AL178" s="75"/>
      <c r="AM178" s="75"/>
      <c r="AN178" s="75">
        <f>+T178/'24 DS-016894'!T$17*100</f>
        <v>0.0080893682629002</v>
      </c>
    </row>
    <row r="179" spans="2:40" ht="12">
      <c r="B179" s="74" t="s">
        <v>135</v>
      </c>
      <c r="C179" s="76">
        <v>109</v>
      </c>
      <c r="D179" s="76">
        <v>5048419</v>
      </c>
      <c r="E179" s="76" t="s">
        <v>36</v>
      </c>
      <c r="F179" s="76" t="s">
        <v>36</v>
      </c>
      <c r="G179" s="76">
        <v>77490</v>
      </c>
      <c r="H179" s="76" t="s">
        <v>36</v>
      </c>
      <c r="I179" s="76">
        <v>202708</v>
      </c>
      <c r="J179" s="76">
        <v>40032878</v>
      </c>
      <c r="K179" s="76">
        <v>28176791</v>
      </c>
      <c r="L179" s="76">
        <v>2719637</v>
      </c>
      <c r="M179" s="76">
        <v>74341717</v>
      </c>
      <c r="N179" s="76">
        <v>24946964</v>
      </c>
      <c r="O179" s="76" t="s">
        <v>36</v>
      </c>
      <c r="P179" s="76">
        <v>1157616</v>
      </c>
      <c r="Q179" s="76">
        <v>154</v>
      </c>
      <c r="R179" s="76">
        <v>45900</v>
      </c>
      <c r="S179" s="76">
        <v>26577939</v>
      </c>
      <c r="T179" s="76">
        <v>28280507471</v>
      </c>
      <c r="V179" s="74" t="s">
        <v>135</v>
      </c>
      <c r="W179" s="75">
        <f>+C179/'24 DS-016894'!C$17*100</f>
        <v>9.743849753326711E-06</v>
      </c>
      <c r="X179" s="75">
        <f>+D179/'24 DS-016894'!D$17*100</f>
        <v>1.89780392875888</v>
      </c>
      <c r="Y179" s="75"/>
      <c r="Z179" s="75"/>
      <c r="AA179" s="75">
        <f>+G179/'24 DS-016894'!G$17*100</f>
        <v>0.1820938551536791</v>
      </c>
      <c r="AB179" s="75"/>
      <c r="AC179" s="75">
        <f>+I179/'24 DS-016894'!I$17*100</f>
        <v>0.05185294613141474</v>
      </c>
      <c r="AD179" s="75">
        <f>+J179/'24 DS-016894'!J$17*100</f>
        <v>4.505058235451437</v>
      </c>
      <c r="AE179" s="75">
        <f>+K179/'24 DS-016894'!K$17*100</f>
        <v>0.6384576651387763</v>
      </c>
      <c r="AF179" s="75">
        <f>+L179/'24 DS-016894'!L$17*100</f>
        <v>0.08248094030561706</v>
      </c>
      <c r="AG179" s="75">
        <f>+M179/'24 DS-016894'!M$17*100</f>
        <v>2.2522486548197387</v>
      </c>
      <c r="AH179" s="75">
        <f>+N179/'24 DS-016894'!N$17*100</f>
        <v>1.359407675136244</v>
      </c>
      <c r="AI179" s="75"/>
      <c r="AJ179" s="75">
        <f>+P179/'24 DS-016894'!P$17*100</f>
        <v>0.16620725244195117</v>
      </c>
      <c r="AK179" s="75">
        <f>+Q179/'24 DS-016894'!Q$17*100</f>
        <v>2.8674935672762693E-05</v>
      </c>
      <c r="AL179" s="75">
        <f>+R179/'24 DS-016894'!R$17*100</f>
        <v>0.015765774693175527</v>
      </c>
      <c r="AM179" s="75">
        <f>+S179/'24 DS-016894'!S$17*100</f>
        <v>1.3840480489135638</v>
      </c>
      <c r="AN179" s="75">
        <f>+T179/'24 DS-016894'!T$17*100</f>
        <v>0.9405838155312636</v>
      </c>
    </row>
    <row r="180" spans="2:40" ht="12">
      <c r="B180" s="74" t="s">
        <v>133</v>
      </c>
      <c r="C180" s="75" t="s">
        <v>36</v>
      </c>
      <c r="D180" s="75" t="s">
        <v>36</v>
      </c>
      <c r="E180" s="75">
        <v>86</v>
      </c>
      <c r="F180" s="75">
        <v>87</v>
      </c>
      <c r="G180" s="75" t="s">
        <v>36</v>
      </c>
      <c r="H180" s="75" t="s">
        <v>36</v>
      </c>
      <c r="I180" s="75">
        <v>206</v>
      </c>
      <c r="J180" s="75">
        <v>4023</v>
      </c>
      <c r="K180" s="75">
        <v>67</v>
      </c>
      <c r="L180" s="75" t="s">
        <v>36</v>
      </c>
      <c r="M180" s="75">
        <v>763</v>
      </c>
      <c r="N180" s="75" t="s">
        <v>36</v>
      </c>
      <c r="O180" s="75">
        <v>275</v>
      </c>
      <c r="P180" s="75">
        <v>1</v>
      </c>
      <c r="Q180" s="75" t="s">
        <v>36</v>
      </c>
      <c r="R180" s="75">
        <v>644</v>
      </c>
      <c r="S180" s="75">
        <v>4511556</v>
      </c>
      <c r="T180" s="75">
        <v>35567702677</v>
      </c>
      <c r="V180" s="74" t="s">
        <v>133</v>
      </c>
      <c r="W180" s="75"/>
      <c r="X180" s="75"/>
      <c r="Y180" s="75">
        <f>+E180/'24 DS-016894'!E$17*100</f>
        <v>0.00018191289959600953</v>
      </c>
      <c r="Z180" s="75">
        <f>+F180/'24 DS-016894'!F$17*100</f>
        <v>0.0005967945547092887</v>
      </c>
      <c r="AA180" s="75"/>
      <c r="AB180" s="75"/>
      <c r="AC180" s="75">
        <f>+I180/'24 DS-016894'!I$17*100</f>
        <v>5.269504362467902E-05</v>
      </c>
      <c r="AD180" s="75">
        <f>+J180/'24 DS-016894'!J$17*100</f>
        <v>0.00045272411544383916</v>
      </c>
      <c r="AE180" s="75">
        <f>+K180/'24 DS-016894'!K$17*100</f>
        <v>1.5181524242522158E-06</v>
      </c>
      <c r="AF180" s="75"/>
      <c r="AG180" s="75">
        <f>+M180/'24 DS-016894'!M$17*100</f>
        <v>2.3115765857647067E-05</v>
      </c>
      <c r="AH180" s="75"/>
      <c r="AI180" s="75">
        <f>+O180/'24 DS-016894'!O$17*100</f>
        <v>1.8414477699143768E-05</v>
      </c>
      <c r="AJ180" s="75">
        <f>+P180/'24 DS-016894'!P$17*100</f>
        <v>1.4357719005434544E-07</v>
      </c>
      <c r="AK180" s="75"/>
      <c r="AL180" s="75">
        <f>+R180/'24 DS-016894'!R$17*100</f>
        <v>0.00022120171900664575</v>
      </c>
      <c r="AM180" s="75">
        <f>+S180/'24 DS-016894'!S$17*100</f>
        <v>0.23493959706071574</v>
      </c>
      <c r="AN180" s="75">
        <f>+T180/'24 DS-016894'!T$17*100</f>
        <v>1.1829492638319778</v>
      </c>
    </row>
    <row r="181" spans="2:40" ht="12">
      <c r="B181" s="74" t="s">
        <v>529</v>
      </c>
      <c r="C181" s="76" t="s">
        <v>36</v>
      </c>
      <c r="D181" s="76" t="s">
        <v>36</v>
      </c>
      <c r="E181" s="76" t="s">
        <v>36</v>
      </c>
      <c r="F181" s="76" t="s">
        <v>36</v>
      </c>
      <c r="G181" s="76" t="s">
        <v>36</v>
      </c>
      <c r="H181" s="76" t="s">
        <v>36</v>
      </c>
      <c r="I181" s="76">
        <v>3222</v>
      </c>
      <c r="J181" s="76">
        <v>29388</v>
      </c>
      <c r="K181" s="76" t="s">
        <v>36</v>
      </c>
      <c r="L181" s="76">
        <v>131</v>
      </c>
      <c r="M181" s="76">
        <v>2985698</v>
      </c>
      <c r="N181" s="76" t="s">
        <v>36</v>
      </c>
      <c r="O181" s="76" t="s">
        <v>36</v>
      </c>
      <c r="P181" s="76" t="s">
        <v>36</v>
      </c>
      <c r="Q181" s="76" t="s">
        <v>36</v>
      </c>
      <c r="R181" s="76" t="s">
        <v>36</v>
      </c>
      <c r="S181" s="76">
        <v>1583647</v>
      </c>
      <c r="T181" s="76">
        <v>2898333165</v>
      </c>
      <c r="V181" s="74" t="s">
        <v>529</v>
      </c>
      <c r="W181" s="75"/>
      <c r="X181" s="75"/>
      <c r="Y181" s="75"/>
      <c r="Z181" s="75"/>
      <c r="AA181" s="75"/>
      <c r="AB181" s="75"/>
      <c r="AC181" s="75">
        <f>+I181/'24 DS-016894'!I$17*100</f>
        <v>0.000824191410479203</v>
      </c>
      <c r="AD181" s="75">
        <f>+J181/'24 DS-016894'!J$17*100</f>
        <v>0.0033071479753078665</v>
      </c>
      <c r="AE181" s="75"/>
      <c r="AF181" s="75">
        <f>+L181/'24 DS-016894'!L$17*100</f>
        <v>3.972957854315055E-06</v>
      </c>
      <c r="AG181" s="75">
        <f>+M181/'24 DS-016894'!M$17*100</f>
        <v>0.09045438517646806</v>
      </c>
      <c r="AH181" s="75"/>
      <c r="AI181" s="75"/>
      <c r="AJ181" s="75"/>
      <c r="AK181" s="75"/>
      <c r="AL181" s="75"/>
      <c r="AM181" s="75">
        <f>+S181/'24 DS-016894'!S$17*100</f>
        <v>0.08246852927602169</v>
      </c>
      <c r="AN181" s="75">
        <f>+T181/'24 DS-016894'!T$17*100</f>
        <v>0.09639591049814027</v>
      </c>
    </row>
    <row r="182" spans="2:40" ht="12">
      <c r="B182" s="74" t="s">
        <v>137</v>
      </c>
      <c r="C182" s="75">
        <v>11968</v>
      </c>
      <c r="D182" s="75" t="s">
        <v>36</v>
      </c>
      <c r="E182" s="75" t="s">
        <v>36</v>
      </c>
      <c r="F182" s="75" t="s">
        <v>36</v>
      </c>
      <c r="G182" s="75">
        <v>228344</v>
      </c>
      <c r="H182" s="75" t="s">
        <v>36</v>
      </c>
      <c r="I182" s="75" t="s">
        <v>36</v>
      </c>
      <c r="J182" s="75" t="s">
        <v>36</v>
      </c>
      <c r="K182" s="75" t="s">
        <v>36</v>
      </c>
      <c r="L182" s="75" t="s">
        <v>36</v>
      </c>
      <c r="M182" s="75">
        <v>495</v>
      </c>
      <c r="N182" s="75" t="s">
        <v>36</v>
      </c>
      <c r="O182" s="75">
        <v>41321981</v>
      </c>
      <c r="P182" s="75" t="s">
        <v>36</v>
      </c>
      <c r="Q182" s="75" t="s">
        <v>36</v>
      </c>
      <c r="R182" s="75" t="s">
        <v>36</v>
      </c>
      <c r="S182" s="75">
        <v>520894</v>
      </c>
      <c r="T182" s="75">
        <v>1336035072</v>
      </c>
      <c r="V182" s="74" t="s">
        <v>137</v>
      </c>
      <c r="W182" s="75">
        <f>+C182/'24 DS-016894'!C$17*100</f>
        <v>0.0010698568242918723</v>
      </c>
      <c r="X182" s="75"/>
      <c r="Y182" s="75"/>
      <c r="Z182" s="75"/>
      <c r="AA182" s="75">
        <f>+G182/'24 DS-016894'!G$17*100</f>
        <v>0.5365858725153142</v>
      </c>
      <c r="AB182" s="75"/>
      <c r="AC182" s="75"/>
      <c r="AD182" s="75"/>
      <c r="AE182" s="75"/>
      <c r="AF182" s="75"/>
      <c r="AG182" s="75">
        <f>+M182/'24 DS-016894'!M$17*100</f>
        <v>1.4996466709744819E-05</v>
      </c>
      <c r="AH182" s="75"/>
      <c r="AI182" s="75">
        <f>+O182/'24 DS-016894'!O$17*100</f>
        <v>2.766991627668882</v>
      </c>
      <c r="AJ182" s="75"/>
      <c r="AK182" s="75"/>
      <c r="AL182" s="75"/>
      <c r="AM182" s="75">
        <f>+S182/'24 DS-016894'!S$17*100</f>
        <v>0.02712559180720454</v>
      </c>
      <c r="AN182" s="75">
        <f>+T182/'24 DS-016894'!T$17*100</f>
        <v>0.04443530467032709</v>
      </c>
    </row>
    <row r="183" spans="2:40" ht="12">
      <c r="B183" s="74" t="s">
        <v>530</v>
      </c>
      <c r="C183" s="76" t="s">
        <v>36</v>
      </c>
      <c r="D183" s="76" t="s">
        <v>36</v>
      </c>
      <c r="E183" s="76" t="s">
        <v>36</v>
      </c>
      <c r="F183" s="76" t="s">
        <v>36</v>
      </c>
      <c r="G183" s="76" t="s">
        <v>36</v>
      </c>
      <c r="H183" s="76" t="s">
        <v>36</v>
      </c>
      <c r="I183" s="76" t="s">
        <v>36</v>
      </c>
      <c r="J183" s="76" t="s">
        <v>36</v>
      </c>
      <c r="K183" s="76">
        <v>1</v>
      </c>
      <c r="L183" s="76" t="s">
        <v>36</v>
      </c>
      <c r="M183" s="76" t="s">
        <v>36</v>
      </c>
      <c r="N183" s="76" t="s">
        <v>36</v>
      </c>
      <c r="O183" s="76" t="s">
        <v>36</v>
      </c>
      <c r="P183" s="76" t="s">
        <v>36</v>
      </c>
      <c r="Q183" s="76" t="s">
        <v>36</v>
      </c>
      <c r="R183" s="76" t="s">
        <v>36</v>
      </c>
      <c r="S183" s="76" t="s">
        <v>36</v>
      </c>
      <c r="T183" s="76">
        <v>184209977</v>
      </c>
      <c r="V183" s="74" t="s">
        <v>530</v>
      </c>
      <c r="W183" s="75"/>
      <c r="X183" s="75"/>
      <c r="Y183" s="75"/>
      <c r="Z183" s="75"/>
      <c r="AA183" s="75"/>
      <c r="AB183" s="75"/>
      <c r="AC183" s="75"/>
      <c r="AD183" s="75"/>
      <c r="AE183" s="75">
        <f>+K183/'24 DS-016894'!K$17*100</f>
        <v>2.265899140674949E-08</v>
      </c>
      <c r="AF183" s="75"/>
      <c r="AG183" s="75"/>
      <c r="AH183" s="75"/>
      <c r="AI183" s="75"/>
      <c r="AJ183" s="75"/>
      <c r="AK183" s="75"/>
      <c r="AL183" s="75"/>
      <c r="AM183" s="75"/>
      <c r="AN183" s="75">
        <f>+T183/'24 DS-016894'!T$17*100</f>
        <v>0.006126655372194411</v>
      </c>
    </row>
    <row r="184" spans="2:40" ht="12">
      <c r="B184" s="74" t="s">
        <v>531</v>
      </c>
      <c r="C184" s="75" t="s">
        <v>36</v>
      </c>
      <c r="D184" s="75" t="s">
        <v>36</v>
      </c>
      <c r="E184" s="75" t="s">
        <v>36</v>
      </c>
      <c r="F184" s="75" t="s">
        <v>36</v>
      </c>
      <c r="G184" s="75" t="s">
        <v>36</v>
      </c>
      <c r="H184" s="75" t="s">
        <v>36</v>
      </c>
      <c r="I184" s="75" t="s">
        <v>36</v>
      </c>
      <c r="J184" s="75" t="s">
        <v>36</v>
      </c>
      <c r="K184" s="75" t="s">
        <v>36</v>
      </c>
      <c r="L184" s="75" t="s">
        <v>36</v>
      </c>
      <c r="M184" s="75" t="s">
        <v>36</v>
      </c>
      <c r="N184" s="75" t="s">
        <v>36</v>
      </c>
      <c r="O184" s="75" t="s">
        <v>36</v>
      </c>
      <c r="P184" s="75" t="s">
        <v>36</v>
      </c>
      <c r="Q184" s="75" t="s">
        <v>36</v>
      </c>
      <c r="R184" s="75" t="s">
        <v>36</v>
      </c>
      <c r="S184" s="75" t="s">
        <v>36</v>
      </c>
      <c r="T184" s="75">
        <v>150774614</v>
      </c>
      <c r="V184" s="74" t="s">
        <v>531</v>
      </c>
      <c r="W184" s="75"/>
      <c r="X184" s="75"/>
      <c r="Y184" s="75"/>
      <c r="Z184" s="75"/>
      <c r="AA184" s="75"/>
      <c r="AB184" s="75"/>
      <c r="AC184" s="75"/>
      <c r="AD184" s="75"/>
      <c r="AE184" s="75"/>
      <c r="AF184" s="75"/>
      <c r="AG184" s="75"/>
      <c r="AH184" s="75"/>
      <c r="AI184" s="75"/>
      <c r="AJ184" s="75"/>
      <c r="AK184" s="75"/>
      <c r="AL184" s="75"/>
      <c r="AM184" s="75"/>
      <c r="AN184" s="75">
        <f>+T184/'24 DS-016894'!T$17*100</f>
        <v>0.005014625775962388</v>
      </c>
    </row>
    <row r="185" spans="2:40" ht="12">
      <c r="B185" s="74" t="s">
        <v>532</v>
      </c>
      <c r="C185" s="76" t="s">
        <v>36</v>
      </c>
      <c r="D185" s="76" t="s">
        <v>36</v>
      </c>
      <c r="E185" s="76" t="s">
        <v>36</v>
      </c>
      <c r="F185" s="76" t="s">
        <v>36</v>
      </c>
      <c r="G185" s="76" t="s">
        <v>36</v>
      </c>
      <c r="H185" s="76" t="s">
        <v>36</v>
      </c>
      <c r="I185" s="76" t="s">
        <v>36</v>
      </c>
      <c r="J185" s="76" t="s">
        <v>36</v>
      </c>
      <c r="K185" s="76" t="s">
        <v>36</v>
      </c>
      <c r="L185" s="76" t="s">
        <v>36</v>
      </c>
      <c r="M185" s="76" t="s">
        <v>36</v>
      </c>
      <c r="N185" s="76" t="s">
        <v>36</v>
      </c>
      <c r="O185" s="76" t="s">
        <v>36</v>
      </c>
      <c r="P185" s="76" t="s">
        <v>36</v>
      </c>
      <c r="Q185" s="76" t="s">
        <v>36</v>
      </c>
      <c r="R185" s="76" t="s">
        <v>36</v>
      </c>
      <c r="S185" s="76" t="s">
        <v>36</v>
      </c>
      <c r="T185" s="76">
        <v>425571</v>
      </c>
      <c r="V185" s="74" t="s">
        <v>532</v>
      </c>
      <c r="W185" s="75"/>
      <c r="X185" s="75"/>
      <c r="Y185" s="75"/>
      <c r="Z185" s="75"/>
      <c r="AA185" s="75"/>
      <c r="AB185" s="75"/>
      <c r="AC185" s="75"/>
      <c r="AD185" s="75"/>
      <c r="AE185" s="75"/>
      <c r="AF185" s="75"/>
      <c r="AG185" s="75"/>
      <c r="AH185" s="75"/>
      <c r="AI185" s="75"/>
      <c r="AJ185" s="75"/>
      <c r="AK185" s="75"/>
      <c r="AL185" s="75"/>
      <c r="AM185" s="75"/>
      <c r="AN185" s="75">
        <f>+T185/'24 DS-016894'!T$17*100</f>
        <v>1.4154102268848052E-05</v>
      </c>
    </row>
    <row r="186" spans="2:40" ht="12">
      <c r="B186" s="74" t="s">
        <v>533</v>
      </c>
      <c r="C186" s="75" t="s">
        <v>36</v>
      </c>
      <c r="D186" s="75">
        <v>6</v>
      </c>
      <c r="E186" s="75" t="s">
        <v>36</v>
      </c>
      <c r="F186" s="75" t="s">
        <v>36</v>
      </c>
      <c r="G186" s="75" t="s">
        <v>36</v>
      </c>
      <c r="H186" s="75">
        <v>8</v>
      </c>
      <c r="I186" s="75">
        <v>1521</v>
      </c>
      <c r="J186" s="75">
        <v>82881</v>
      </c>
      <c r="K186" s="75">
        <v>468621</v>
      </c>
      <c r="L186" s="75">
        <v>758</v>
      </c>
      <c r="M186" s="75">
        <v>2738</v>
      </c>
      <c r="N186" s="75">
        <v>23</v>
      </c>
      <c r="O186" s="75">
        <v>413</v>
      </c>
      <c r="P186" s="75">
        <v>1446</v>
      </c>
      <c r="Q186" s="75" t="s">
        <v>36</v>
      </c>
      <c r="R186" s="75">
        <v>350</v>
      </c>
      <c r="S186" s="75">
        <v>83889</v>
      </c>
      <c r="T186" s="75">
        <v>27307375091</v>
      </c>
      <c r="V186" s="74" t="s">
        <v>533</v>
      </c>
      <c r="W186" s="75"/>
      <c r="X186" s="75">
        <f>+D186/'24 DS-016894'!D$17*100</f>
        <v>2.2555226839438802E-06</v>
      </c>
      <c r="Y186" s="75"/>
      <c r="Z186" s="75"/>
      <c r="AA186" s="75"/>
      <c r="AB186" s="75">
        <f>+H186/'24 DS-016894'!H$17*100</f>
        <v>8.529268579609601E-06</v>
      </c>
      <c r="AC186" s="75">
        <f>+I186/'24 DS-016894'!I$17*100</f>
        <v>0.0003890735988016349</v>
      </c>
      <c r="AD186" s="75">
        <f>+J186/'24 DS-016894'!J$17*100</f>
        <v>0.009326927022645</v>
      </c>
      <c r="AE186" s="75">
        <f>+K186/'24 DS-016894'!K$17*100</f>
        <v>0.010618479212022353</v>
      </c>
      <c r="AF186" s="75">
        <f>+L186/'24 DS-016894'!L$17*100</f>
        <v>2.298856529443368E-05</v>
      </c>
      <c r="AG186" s="75">
        <f>+M186/'24 DS-016894'!M$17*100</f>
        <v>8.295015323491175E-05</v>
      </c>
      <c r="AH186" s="75">
        <f>+N186/'24 DS-016894'!N$17*100</f>
        <v>1.2533138913470038E-06</v>
      </c>
      <c r="AI186" s="75">
        <f>+O186/'24 DS-016894'!O$17*100</f>
        <v>2.765519741725955E-05</v>
      </c>
      <c r="AJ186" s="75">
        <f>+P186/'24 DS-016894'!P$17*100</f>
        <v>0.00020761261681858352</v>
      </c>
      <c r="AK186" s="75"/>
      <c r="AL186" s="75">
        <f>+R186/'24 DS-016894'!R$17*100</f>
        <v>0.00012021832554709008</v>
      </c>
      <c r="AM186" s="75">
        <f>+S186/'24 DS-016894'!S$17*100</f>
        <v>0.004368525594678728</v>
      </c>
      <c r="AN186" s="75">
        <f>+T186/'24 DS-016894'!T$17*100</f>
        <v>0.9082183225168252</v>
      </c>
    </row>
    <row r="187" spans="2:40" ht="12">
      <c r="B187" s="74" t="s">
        <v>139</v>
      </c>
      <c r="C187" s="76" t="s">
        <v>36</v>
      </c>
      <c r="D187" s="76" t="s">
        <v>36</v>
      </c>
      <c r="E187" s="76" t="s">
        <v>36</v>
      </c>
      <c r="F187" s="76" t="s">
        <v>36</v>
      </c>
      <c r="G187" s="76" t="s">
        <v>36</v>
      </c>
      <c r="H187" s="76" t="s">
        <v>36</v>
      </c>
      <c r="I187" s="76" t="s">
        <v>36</v>
      </c>
      <c r="J187" s="76">
        <v>571676</v>
      </c>
      <c r="K187" s="76">
        <v>150</v>
      </c>
      <c r="L187" s="76">
        <v>23630390</v>
      </c>
      <c r="M187" s="76" t="s">
        <v>36</v>
      </c>
      <c r="N187" s="76" t="s">
        <v>36</v>
      </c>
      <c r="O187" s="76" t="s">
        <v>36</v>
      </c>
      <c r="P187" s="76" t="s">
        <v>36</v>
      </c>
      <c r="Q187" s="76" t="s">
        <v>36</v>
      </c>
      <c r="R187" s="76" t="s">
        <v>36</v>
      </c>
      <c r="S187" s="76" t="s">
        <v>36</v>
      </c>
      <c r="T187" s="76">
        <v>571064138</v>
      </c>
      <c r="V187" s="74" t="s">
        <v>139</v>
      </c>
      <c r="W187" s="75"/>
      <c r="X187" s="75"/>
      <c r="Y187" s="75"/>
      <c r="Z187" s="75"/>
      <c r="AA187" s="75"/>
      <c r="AB187" s="75"/>
      <c r="AC187" s="75"/>
      <c r="AD187" s="75">
        <f>+J187/'24 DS-016894'!J$17*100</f>
        <v>0.06433296331605076</v>
      </c>
      <c r="AE187" s="75">
        <f>+K187/'24 DS-016894'!K$17*100</f>
        <v>3.3988487110124236E-06</v>
      </c>
      <c r="AF187" s="145">
        <f>+L187/'24 DS-016894'!L$17*100</f>
        <v>0.7166606377941065</v>
      </c>
      <c r="AG187" s="75"/>
      <c r="AH187" s="75"/>
      <c r="AI187" s="75"/>
      <c r="AJ187" s="75"/>
      <c r="AK187" s="75"/>
      <c r="AL187" s="75"/>
      <c r="AM187" s="75"/>
      <c r="AN187" s="75">
        <f>+T187/'24 DS-016894'!T$17*100</f>
        <v>0.018993070983040566</v>
      </c>
    </row>
    <row r="188" spans="2:40" ht="12">
      <c r="B188" s="74" t="s">
        <v>14</v>
      </c>
      <c r="C188" s="75">
        <v>1332287800</v>
      </c>
      <c r="D188" s="75">
        <v>418240275</v>
      </c>
      <c r="E188" s="75">
        <v>182845334</v>
      </c>
      <c r="F188" s="75">
        <v>189238881</v>
      </c>
      <c r="G188" s="75">
        <v>210551374</v>
      </c>
      <c r="H188" s="75">
        <v>397986012</v>
      </c>
      <c r="I188" s="75">
        <v>120855167</v>
      </c>
      <c r="J188" s="75">
        <v>1264474538</v>
      </c>
      <c r="K188" s="75">
        <v>337629894</v>
      </c>
      <c r="L188" s="75">
        <v>920898887</v>
      </c>
      <c r="M188" s="75">
        <v>1315590381</v>
      </c>
      <c r="N188" s="75">
        <v>752733771</v>
      </c>
      <c r="O188" s="75">
        <v>751189253</v>
      </c>
      <c r="P188" s="75">
        <v>248458924</v>
      </c>
      <c r="Q188" s="75">
        <v>528010582</v>
      </c>
      <c r="R188" s="75">
        <v>111112766</v>
      </c>
      <c r="S188" s="75">
        <v>1163592404</v>
      </c>
      <c r="T188" s="75">
        <v>586006327584</v>
      </c>
      <c r="V188" s="74" t="s">
        <v>14</v>
      </c>
      <c r="W188" s="75">
        <f>+C188/'24 DS-016894'!C$17*100</f>
        <v>119.09735918706592</v>
      </c>
      <c r="X188" s="75">
        <f>+D188/'24 DS-016894'!D$17*100</f>
        <v>157.22507126690442</v>
      </c>
      <c r="Y188" s="75">
        <f>+E188/'24 DS-016894'!E$17*100</f>
        <v>386.7665684365212</v>
      </c>
      <c r="Z188" s="75">
        <f>+F188/'24 DS-016894'!F$17*100</f>
        <v>1298.1233760928628</v>
      </c>
      <c r="AA188" s="75">
        <f>+G188/'24 DS-016894'!G$17*100</f>
        <v>494.7749567629902</v>
      </c>
      <c r="AB188" s="75">
        <f>+H188/'24 DS-016894'!H$17*100</f>
        <v>424.3161984094662</v>
      </c>
      <c r="AC188" s="75">
        <f>+I188/'24 DS-016894'!I$17*100</f>
        <v>30.914894647246932</v>
      </c>
      <c r="AD188" s="75">
        <f>+J188/'24 DS-016894'!J$17*100</f>
        <v>142.29632530880122</v>
      </c>
      <c r="AE188" s="75">
        <f>+K188/'24 DS-016894'!K$17*100</f>
        <v>7.650352866807742</v>
      </c>
      <c r="AF188" s="75">
        <f>+L188/'24 DS-016894'!L$17*100</f>
        <v>27.928950123180478</v>
      </c>
      <c r="AG188" s="75">
        <f>+M188/'24 DS-016894'!M$17*100</f>
        <v>39.856984550155566</v>
      </c>
      <c r="AH188" s="75">
        <f>+N188/'24 DS-016894'!N$17*100</f>
        <v>41.01789963827454</v>
      </c>
      <c r="AI188" s="75">
        <f>+O188/'24 DS-016894'!O$17*100</f>
        <v>50.300937262563515</v>
      </c>
      <c r="AJ188" s="75">
        <f>+P188/'24 DS-016894'!P$17*100</f>
        <v>35.673034151846174</v>
      </c>
      <c r="AK188" s="75">
        <f>+Q188/'24 DS-016894'!Q$17*100</f>
        <v>98.31603554148046</v>
      </c>
      <c r="AL188" s="75">
        <f>+R188/'24 DS-016894'!R$17*100</f>
        <v>38.16511621550183</v>
      </c>
      <c r="AM188" s="75">
        <f>+S188/'24 DS-016894'!S$17*100</f>
        <v>60.59415654791154</v>
      </c>
      <c r="AN188" s="75">
        <f>+T188/'24 DS-016894'!T$17*100</f>
        <v>19.490034543744777</v>
      </c>
    </row>
    <row r="189" spans="2:40" ht="12">
      <c r="B189" s="74" t="s">
        <v>534</v>
      </c>
      <c r="C189" s="76">
        <v>133</v>
      </c>
      <c r="D189" s="76">
        <v>144392</v>
      </c>
      <c r="E189" s="76">
        <v>67195</v>
      </c>
      <c r="F189" s="76">
        <v>26686</v>
      </c>
      <c r="G189" s="76">
        <v>21739</v>
      </c>
      <c r="H189" s="76">
        <v>258</v>
      </c>
      <c r="I189" s="76">
        <v>716</v>
      </c>
      <c r="J189" s="76">
        <v>5341</v>
      </c>
      <c r="K189" s="76">
        <v>304189</v>
      </c>
      <c r="L189" s="76">
        <v>152</v>
      </c>
      <c r="M189" s="76">
        <v>42907</v>
      </c>
      <c r="N189" s="76">
        <v>183919</v>
      </c>
      <c r="O189" s="76">
        <v>134529</v>
      </c>
      <c r="P189" s="76">
        <v>149521</v>
      </c>
      <c r="Q189" s="76">
        <v>261</v>
      </c>
      <c r="R189" s="76">
        <v>40</v>
      </c>
      <c r="S189" s="76">
        <v>10730</v>
      </c>
      <c r="T189" s="76">
        <v>161009637020</v>
      </c>
      <c r="V189" s="74" t="s">
        <v>534</v>
      </c>
      <c r="W189" s="75">
        <f>+C189/'24 DS-016894'!C$17*100</f>
        <v>1.1889284561398646E-05</v>
      </c>
      <c r="X189" s="75">
        <f>+D189/'24 DS-016894'!D$17*100</f>
        <v>0.05427990523000412</v>
      </c>
      <c r="Y189" s="75">
        <f>+E189/'24 DS-016894'!E$17*100</f>
        <v>0.14213531730644025</v>
      </c>
      <c r="Z189" s="75">
        <f>+F189/'24 DS-016894'!F$17*100</f>
        <v>0.18305815502266756</v>
      </c>
      <c r="AA189" s="75">
        <f>+G189/'24 DS-016894'!G$17*100</f>
        <v>0.05108450531921318</v>
      </c>
      <c r="AB189" s="75">
        <f>+H189/'24 DS-016894'!H$17*100</f>
        <v>0.00027506891169240967</v>
      </c>
      <c r="AC189" s="75">
        <f>+I189/'24 DS-016894'!I$17*100</f>
        <v>0.0001831536467731562</v>
      </c>
      <c r="AD189" s="75">
        <f>+J189/'24 DS-016894'!J$17*100</f>
        <v>0.0006010438728773416</v>
      </c>
      <c r="AE189" s="75">
        <f>+K189/'24 DS-016894'!K$17*100</f>
        <v>0.006892615937027721</v>
      </c>
      <c r="AF189" s="75">
        <f>+L189/'24 DS-016894'!L$17*100</f>
        <v>4.609844227907546E-06</v>
      </c>
      <c r="AG189" s="75">
        <f>+M189/'24 DS-016894'!M$17*100</f>
        <v>0.001299905852757618</v>
      </c>
      <c r="AH189" s="75">
        <f>+N189/'24 DS-016894'!N$17*100</f>
        <v>0.010022097286202156</v>
      </c>
      <c r="AI189" s="75">
        <f>+O189/'24 DS-016894'!O$17*100</f>
        <v>0.009008295528684044</v>
      </c>
      <c r="AJ189" s="75">
        <f>+P189/'24 DS-016894'!P$17*100</f>
        <v>0.021467805034115786</v>
      </c>
      <c r="AK189" s="75">
        <f>+Q189/'24 DS-016894'!Q$17*100</f>
        <v>4.8598429938903006E-05</v>
      </c>
      <c r="AL189" s="75">
        <f>+R189/'24 DS-016894'!R$17*100</f>
        <v>1.3739237205381724E-05</v>
      </c>
      <c r="AM189" s="75">
        <f>+S189/'24 DS-016894'!S$17*100</f>
        <v>0.00055876550716903</v>
      </c>
      <c r="AN189" s="75">
        <f>+T189/'24 DS-016894'!T$17*100</f>
        <v>5.355033281523372</v>
      </c>
    </row>
    <row r="190" spans="2:40" ht="12">
      <c r="B190" s="74" t="s">
        <v>535</v>
      </c>
      <c r="C190" s="75" t="s">
        <v>36</v>
      </c>
      <c r="D190" s="75" t="s">
        <v>36</v>
      </c>
      <c r="E190" s="75" t="s">
        <v>36</v>
      </c>
      <c r="F190" s="75" t="s">
        <v>36</v>
      </c>
      <c r="G190" s="75" t="s">
        <v>36</v>
      </c>
      <c r="H190" s="75" t="s">
        <v>36</v>
      </c>
      <c r="I190" s="75" t="s">
        <v>36</v>
      </c>
      <c r="J190" s="75" t="s">
        <v>36</v>
      </c>
      <c r="K190" s="75" t="s">
        <v>36</v>
      </c>
      <c r="L190" s="75" t="s">
        <v>36</v>
      </c>
      <c r="M190" s="75" t="s">
        <v>36</v>
      </c>
      <c r="N190" s="75" t="s">
        <v>36</v>
      </c>
      <c r="O190" s="75" t="s">
        <v>36</v>
      </c>
      <c r="P190" s="75" t="s">
        <v>36</v>
      </c>
      <c r="Q190" s="75" t="s">
        <v>36</v>
      </c>
      <c r="R190" s="75" t="s">
        <v>36</v>
      </c>
      <c r="S190" s="75" t="s">
        <v>36</v>
      </c>
      <c r="T190" s="75">
        <v>94373540</v>
      </c>
      <c r="V190" s="74" t="s">
        <v>535</v>
      </c>
      <c r="W190" s="75"/>
      <c r="X190" s="75"/>
      <c r="Y190" s="75"/>
      <c r="Z190" s="75"/>
      <c r="AA190" s="75"/>
      <c r="AB190" s="75"/>
      <c r="AC190" s="75"/>
      <c r="AD190" s="75"/>
      <c r="AE190" s="75"/>
      <c r="AF190" s="75"/>
      <c r="AG190" s="75"/>
      <c r="AH190" s="75"/>
      <c r="AI190" s="75"/>
      <c r="AJ190" s="75"/>
      <c r="AK190" s="75"/>
      <c r="AL190" s="75"/>
      <c r="AM190" s="75"/>
      <c r="AN190" s="75">
        <f>+T190/'24 DS-016894'!T$17*100</f>
        <v>0.0031387776343623566</v>
      </c>
    </row>
    <row r="191" spans="2:40" ht="12">
      <c r="B191" s="74" t="s">
        <v>536</v>
      </c>
      <c r="C191" s="76" t="s">
        <v>36</v>
      </c>
      <c r="D191" s="76" t="s">
        <v>36</v>
      </c>
      <c r="E191" s="76" t="s">
        <v>36</v>
      </c>
      <c r="F191" s="76" t="s">
        <v>36</v>
      </c>
      <c r="G191" s="76" t="s">
        <v>36</v>
      </c>
      <c r="H191" s="76" t="s">
        <v>36</v>
      </c>
      <c r="I191" s="76" t="s">
        <v>36</v>
      </c>
      <c r="J191" s="76" t="s">
        <v>36</v>
      </c>
      <c r="K191" s="76" t="s">
        <v>36</v>
      </c>
      <c r="L191" s="76" t="s">
        <v>36</v>
      </c>
      <c r="M191" s="76">
        <v>30344</v>
      </c>
      <c r="N191" s="76" t="s">
        <v>36</v>
      </c>
      <c r="O191" s="76" t="s">
        <v>36</v>
      </c>
      <c r="P191" s="76" t="s">
        <v>36</v>
      </c>
      <c r="Q191" s="76" t="s">
        <v>36</v>
      </c>
      <c r="R191" s="76" t="s">
        <v>36</v>
      </c>
      <c r="S191" s="76" t="s">
        <v>36</v>
      </c>
      <c r="T191" s="76">
        <v>136938</v>
      </c>
      <c r="V191" s="74" t="s">
        <v>536</v>
      </c>
      <c r="W191" s="75"/>
      <c r="X191" s="75"/>
      <c r="Y191" s="75"/>
      <c r="Z191" s="75"/>
      <c r="AA191" s="75"/>
      <c r="AB191" s="75"/>
      <c r="AC191" s="75"/>
      <c r="AD191" s="75"/>
      <c r="AE191" s="75"/>
      <c r="AF191" s="75"/>
      <c r="AG191" s="75">
        <f>+M191/'24 DS-016894'!M$17*100</f>
        <v>0.0009192985572535289</v>
      </c>
      <c r="AH191" s="75"/>
      <c r="AI191" s="75"/>
      <c r="AJ191" s="75"/>
      <c r="AK191" s="75"/>
      <c r="AL191" s="75"/>
      <c r="AM191" s="75"/>
      <c r="AN191" s="75">
        <f>+T191/'24 DS-016894'!T$17*100</f>
        <v>4.55443264811633E-06</v>
      </c>
    </row>
    <row r="192" spans="2:40" ht="12">
      <c r="B192" s="74" t="s">
        <v>537</v>
      </c>
      <c r="C192" s="75" t="s">
        <v>36</v>
      </c>
      <c r="D192" s="75" t="s">
        <v>36</v>
      </c>
      <c r="E192" s="75" t="s">
        <v>36</v>
      </c>
      <c r="F192" s="75" t="s">
        <v>36</v>
      </c>
      <c r="G192" s="75" t="s">
        <v>36</v>
      </c>
      <c r="H192" s="75" t="s">
        <v>36</v>
      </c>
      <c r="I192" s="75" t="s">
        <v>36</v>
      </c>
      <c r="J192" s="75" t="s">
        <v>36</v>
      </c>
      <c r="K192" s="75" t="s">
        <v>36</v>
      </c>
      <c r="L192" s="75" t="s">
        <v>36</v>
      </c>
      <c r="M192" s="75" t="s">
        <v>36</v>
      </c>
      <c r="N192" s="75" t="s">
        <v>36</v>
      </c>
      <c r="O192" s="75" t="s">
        <v>36</v>
      </c>
      <c r="P192" s="75" t="s">
        <v>36</v>
      </c>
      <c r="Q192" s="75" t="s">
        <v>36</v>
      </c>
      <c r="R192" s="75" t="s">
        <v>36</v>
      </c>
      <c r="S192" s="75" t="s">
        <v>36</v>
      </c>
      <c r="T192" s="75">
        <v>704055</v>
      </c>
      <c r="V192" s="74" t="s">
        <v>537</v>
      </c>
      <c r="W192" s="75"/>
      <c r="X192" s="75"/>
      <c r="Y192" s="75"/>
      <c r="Z192" s="75"/>
      <c r="AA192" s="75"/>
      <c r="AB192" s="75"/>
      <c r="AC192" s="75"/>
      <c r="AD192" s="75"/>
      <c r="AE192" s="75"/>
      <c r="AF192" s="75"/>
      <c r="AG192" s="75"/>
      <c r="AH192" s="75"/>
      <c r="AI192" s="75"/>
      <c r="AJ192" s="75"/>
      <c r="AK192" s="75"/>
      <c r="AL192" s="75"/>
      <c r="AM192" s="75"/>
      <c r="AN192" s="75">
        <f>+T192/'24 DS-016894'!T$17*100</f>
        <v>2.3416225430994626E-05</v>
      </c>
    </row>
    <row r="193" spans="2:40" ht="12">
      <c r="B193" s="74" t="s">
        <v>138</v>
      </c>
      <c r="C193" s="76" t="s">
        <v>36</v>
      </c>
      <c r="D193" s="76">
        <v>22595636</v>
      </c>
      <c r="E193" s="76" t="s">
        <v>36</v>
      </c>
      <c r="F193" s="76">
        <v>0</v>
      </c>
      <c r="G193" s="76">
        <v>1106</v>
      </c>
      <c r="H193" s="76" t="s">
        <v>36</v>
      </c>
      <c r="I193" s="76">
        <v>23327</v>
      </c>
      <c r="J193" s="76">
        <v>670810</v>
      </c>
      <c r="K193" s="76">
        <v>13966</v>
      </c>
      <c r="L193" s="76" t="s">
        <v>36</v>
      </c>
      <c r="M193" s="76">
        <v>1628</v>
      </c>
      <c r="N193" s="76">
        <v>1638</v>
      </c>
      <c r="O193" s="76">
        <v>83</v>
      </c>
      <c r="P193" s="76">
        <v>15</v>
      </c>
      <c r="Q193" s="76">
        <v>71327181</v>
      </c>
      <c r="R193" s="76">
        <v>32</v>
      </c>
      <c r="S193" s="76">
        <v>324222131</v>
      </c>
      <c r="T193" s="76">
        <v>2808125599</v>
      </c>
      <c r="V193" s="74" t="s">
        <v>138</v>
      </c>
      <c r="W193" s="75"/>
      <c r="X193" s="75">
        <f>+D193/'24 DS-016894'!D$17*100</f>
        <v>8.494161592689826</v>
      </c>
      <c r="Y193" s="75"/>
      <c r="Z193" s="75">
        <f>+F193/'24 DS-016894'!F$17*100</f>
        <v>0</v>
      </c>
      <c r="AA193" s="75">
        <f>+G193/'24 DS-016894'!G$17*100</f>
        <v>0.0025989908865656094</v>
      </c>
      <c r="AB193" s="75"/>
      <c r="AC193" s="75">
        <f>+I193/'24 DS-016894'!I$17*100</f>
        <v>0.005967074187538289</v>
      </c>
      <c r="AD193" s="75">
        <f>+J193/'24 DS-016894'!J$17*100</f>
        <v>0.07548890476780556</v>
      </c>
      <c r="AE193" s="75">
        <f>+K193/'24 DS-016894'!K$17*100</f>
        <v>0.0003164554739866634</v>
      </c>
      <c r="AF193" s="75"/>
      <c r="AG193" s="75">
        <f>+M193/'24 DS-016894'!M$17*100</f>
        <v>4.932171273427185E-05</v>
      </c>
      <c r="AH193" s="75">
        <f>+N193/'24 DS-016894'!N$17*100</f>
        <v>8.925774582723443E-05</v>
      </c>
      <c r="AI193" s="75">
        <f>+O193/'24 DS-016894'!O$17*100</f>
        <v>5.557824178287029E-06</v>
      </c>
      <c r="AJ193" s="75">
        <f>+P193/'24 DS-016894'!P$17*100</f>
        <v>2.153657850815182E-06</v>
      </c>
      <c r="AK193" s="145">
        <f>+Q193/'24 DS-016894'!Q$17*100</f>
        <v>13.281183940873383</v>
      </c>
      <c r="AL193" s="75">
        <f>+R193/'24 DS-016894'!R$17*100</f>
        <v>1.0991389764305378E-05</v>
      </c>
      <c r="AM193" s="145">
        <f>+S193/'24 DS-016894'!S$17*100</f>
        <v>16.883890350758495</v>
      </c>
      <c r="AN193" s="75">
        <f>+T193/'24 DS-016894'!T$17*100</f>
        <v>0.09339568934917133</v>
      </c>
    </row>
    <row r="194" spans="2:40" ht="12">
      <c r="B194" s="74" t="s">
        <v>140</v>
      </c>
      <c r="C194" s="75" t="s">
        <v>36</v>
      </c>
      <c r="D194" s="75" t="s">
        <v>36</v>
      </c>
      <c r="E194" s="75" t="s">
        <v>36</v>
      </c>
      <c r="F194" s="75" t="s">
        <v>36</v>
      </c>
      <c r="G194" s="75" t="s">
        <v>36</v>
      </c>
      <c r="H194" s="75" t="s">
        <v>36</v>
      </c>
      <c r="I194" s="75" t="s">
        <v>36</v>
      </c>
      <c r="J194" s="75" t="s">
        <v>36</v>
      </c>
      <c r="K194" s="75">
        <v>4</v>
      </c>
      <c r="L194" s="75" t="s">
        <v>36</v>
      </c>
      <c r="M194" s="75">
        <v>52659</v>
      </c>
      <c r="N194" s="75" t="s">
        <v>36</v>
      </c>
      <c r="O194" s="75">
        <v>14</v>
      </c>
      <c r="P194" s="75" t="s">
        <v>36</v>
      </c>
      <c r="Q194" s="75" t="s">
        <v>36</v>
      </c>
      <c r="R194" s="75" t="s">
        <v>36</v>
      </c>
      <c r="S194" s="75">
        <v>178</v>
      </c>
      <c r="T194" s="75">
        <v>2095886409</v>
      </c>
      <c r="V194" s="74" t="s">
        <v>140</v>
      </c>
      <c r="W194" s="75"/>
      <c r="X194" s="75"/>
      <c r="Y194" s="75"/>
      <c r="Z194" s="75"/>
      <c r="AA194" s="75"/>
      <c r="AB194" s="75"/>
      <c r="AC194" s="75"/>
      <c r="AD194" s="75"/>
      <c r="AE194" s="75">
        <f>+K194/'24 DS-016894'!K$17*100</f>
        <v>9.063596562699796E-08</v>
      </c>
      <c r="AF194" s="75"/>
      <c r="AG194" s="75">
        <f>+M194/'24 DS-016894'!M$17*100</f>
        <v>0.0015953513948857626</v>
      </c>
      <c r="AH194" s="75"/>
      <c r="AI194" s="75">
        <f>+O194/'24 DS-016894'!O$17*100</f>
        <v>9.374643192291373E-07</v>
      </c>
      <c r="AJ194" s="75"/>
      <c r="AK194" s="75"/>
      <c r="AL194" s="75"/>
      <c r="AM194" s="75">
        <f>+S194/'24 DS-016894'!S$17*100</f>
        <v>9.269362560679154E-06</v>
      </c>
      <c r="AN194" s="75">
        <f>+T194/'24 DS-016894'!T$17*100</f>
        <v>0.06970726524334293</v>
      </c>
    </row>
    <row r="195" spans="2:40" ht="12">
      <c r="B195" s="74" t="s">
        <v>538</v>
      </c>
      <c r="C195" s="76" t="s">
        <v>36</v>
      </c>
      <c r="D195" s="76" t="s">
        <v>36</v>
      </c>
      <c r="E195" s="76" t="s">
        <v>36</v>
      </c>
      <c r="F195" s="76" t="s">
        <v>36</v>
      </c>
      <c r="G195" s="76" t="s">
        <v>36</v>
      </c>
      <c r="H195" s="76" t="s">
        <v>36</v>
      </c>
      <c r="I195" s="76" t="s">
        <v>36</v>
      </c>
      <c r="J195" s="76">
        <v>44380</v>
      </c>
      <c r="K195" s="76">
        <v>77746</v>
      </c>
      <c r="L195" s="76">
        <v>108901483</v>
      </c>
      <c r="M195" s="76">
        <v>8023795</v>
      </c>
      <c r="N195" s="76">
        <v>12</v>
      </c>
      <c r="O195" s="76" t="s">
        <v>36</v>
      </c>
      <c r="P195" s="76">
        <v>9930851</v>
      </c>
      <c r="Q195" s="76" t="s">
        <v>36</v>
      </c>
      <c r="R195" s="76" t="s">
        <v>36</v>
      </c>
      <c r="S195" s="76">
        <v>36</v>
      </c>
      <c r="T195" s="76">
        <v>1218845274</v>
      </c>
      <c r="V195" s="74" t="s">
        <v>538</v>
      </c>
      <c r="W195" s="75"/>
      <c r="X195" s="75"/>
      <c r="Y195" s="75"/>
      <c r="Z195" s="75"/>
      <c r="AA195" s="75"/>
      <c r="AB195" s="75"/>
      <c r="AC195" s="75"/>
      <c r="AD195" s="75">
        <f>+J195/'24 DS-016894'!J$17*100</f>
        <v>0.004994257082624306</v>
      </c>
      <c r="AE195" s="75">
        <f>+K195/'24 DS-016894'!K$17*100</f>
        <v>0.0017616459459091458</v>
      </c>
      <c r="AF195" s="145">
        <f>+L195/'24 DS-016894'!L$17*100</f>
        <v>3.302755742224485</v>
      </c>
      <c r="AG195" s="75">
        <f>+M195/'24 DS-016894'!M$17*100</f>
        <v>0.24308802950165037</v>
      </c>
      <c r="AH195" s="75">
        <f>+N195/'24 DS-016894'!N$17*100</f>
        <v>6.539028998332194E-07</v>
      </c>
      <c r="AI195" s="75"/>
      <c r="AJ195" s="75">
        <f>+P195/'24 DS-016894'!P$17*100</f>
        <v>1.4258436814283866</v>
      </c>
      <c r="AK195" s="75"/>
      <c r="AL195" s="75"/>
      <c r="AM195" s="75">
        <f>+S195/'24 DS-016894'!S$17*100</f>
        <v>1.8747025403620762E-06</v>
      </c>
      <c r="AN195" s="75">
        <f>+T195/'24 DS-016894'!T$17*100</f>
        <v>0.04053767916069968</v>
      </c>
    </row>
    <row r="196" spans="2:40" ht="12">
      <c r="B196" s="74" t="s">
        <v>142</v>
      </c>
      <c r="C196" s="75">
        <v>0</v>
      </c>
      <c r="D196" s="75">
        <v>23531361</v>
      </c>
      <c r="E196" s="75" t="s">
        <v>36</v>
      </c>
      <c r="F196" s="75" t="s">
        <v>36</v>
      </c>
      <c r="G196" s="75">
        <v>16488</v>
      </c>
      <c r="H196" s="75">
        <v>3666</v>
      </c>
      <c r="I196" s="75">
        <v>11727657</v>
      </c>
      <c r="J196" s="75">
        <v>117612070</v>
      </c>
      <c r="K196" s="75">
        <v>240825</v>
      </c>
      <c r="L196" s="75">
        <v>61771224</v>
      </c>
      <c r="M196" s="75">
        <v>871676747</v>
      </c>
      <c r="N196" s="75">
        <v>42081612</v>
      </c>
      <c r="O196" s="75">
        <v>181757203</v>
      </c>
      <c r="P196" s="75">
        <v>20121</v>
      </c>
      <c r="Q196" s="75">
        <v>46238</v>
      </c>
      <c r="R196" s="75">
        <v>17051</v>
      </c>
      <c r="S196" s="75">
        <v>444058361</v>
      </c>
      <c r="T196" s="75">
        <v>7197396294</v>
      </c>
      <c r="V196" s="74" t="s">
        <v>142</v>
      </c>
      <c r="W196" s="75">
        <f>+C196/'24 DS-016894'!C$17*100</f>
        <v>0</v>
      </c>
      <c r="X196" s="75">
        <f>+D196/'24 DS-016894'!D$17*100</f>
        <v>8.845919753262057</v>
      </c>
      <c r="Y196" s="75"/>
      <c r="Z196" s="75"/>
      <c r="AA196" s="75">
        <f>+G196/'24 DS-016894'!G$17*100</f>
        <v>0.03874517336138677</v>
      </c>
      <c r="AB196" s="75">
        <f>+H196/'24 DS-016894'!H$17*100</f>
        <v>0.0039085373266061</v>
      </c>
      <c r="AC196" s="75">
        <f>+I196/'24 DS-016894'!I$17*100</f>
        <v>2.99994853024404</v>
      </c>
      <c r="AD196" s="75">
        <f>+J196/'24 DS-016894'!J$17*100</f>
        <v>13.235351816124508</v>
      </c>
      <c r="AE196" s="75">
        <f>+K196/'24 DS-016894'!K$17*100</f>
        <v>0.0054568516055304465</v>
      </c>
      <c r="AF196" s="145">
        <f>+L196/'24 DS-016894'!L$17*100</f>
        <v>1.8733928974156846</v>
      </c>
      <c r="AG196" s="145">
        <f>+M196/'24 DS-016894'!M$17*100</f>
        <v>26.40822488493769</v>
      </c>
      <c r="AH196" s="75">
        <f>+N196/'24 DS-016894'!N$17*100</f>
        <v>2.2931073430380335</v>
      </c>
      <c r="AI196" s="145">
        <f>+O196/'24 DS-016894'!O$17*100</f>
        <v>12.17077804109908</v>
      </c>
      <c r="AJ196" s="75">
        <f>+P196/'24 DS-016894'!P$17*100</f>
        <v>0.0028889166410834845</v>
      </c>
      <c r="AK196" s="75">
        <f>+Q196/'24 DS-016894'!Q$17*100</f>
        <v>0.008609556335306502</v>
      </c>
      <c r="AL196" s="75">
        <f>+R196/'24 DS-016894'!R$17*100</f>
        <v>0.005856693339724094</v>
      </c>
      <c r="AM196" s="145">
        <f>+S196/'24 DS-016894'!S$17*100</f>
        <v>23.124370484325553</v>
      </c>
      <c r="AN196" s="75">
        <f>+T196/'24 DS-016894'!T$17*100</f>
        <v>0.23937881861006496</v>
      </c>
    </row>
    <row r="197" spans="2:40" ht="12">
      <c r="B197" s="74" t="s">
        <v>539</v>
      </c>
      <c r="C197" s="76" t="s">
        <v>36</v>
      </c>
      <c r="D197" s="76" t="s">
        <v>36</v>
      </c>
      <c r="E197" s="76" t="s">
        <v>36</v>
      </c>
      <c r="F197" s="76" t="s">
        <v>36</v>
      </c>
      <c r="G197" s="76" t="s">
        <v>36</v>
      </c>
      <c r="H197" s="76" t="s">
        <v>36</v>
      </c>
      <c r="I197" s="76" t="s">
        <v>36</v>
      </c>
      <c r="J197" s="76" t="s">
        <v>36</v>
      </c>
      <c r="K197" s="76">
        <v>19</v>
      </c>
      <c r="L197" s="76">
        <v>454</v>
      </c>
      <c r="M197" s="76">
        <v>111</v>
      </c>
      <c r="N197" s="76" t="s">
        <v>36</v>
      </c>
      <c r="O197" s="76" t="s">
        <v>36</v>
      </c>
      <c r="P197" s="76">
        <v>230</v>
      </c>
      <c r="Q197" s="76" t="s">
        <v>36</v>
      </c>
      <c r="R197" s="76" t="s">
        <v>36</v>
      </c>
      <c r="S197" s="76">
        <v>15570</v>
      </c>
      <c r="T197" s="76">
        <v>38851464</v>
      </c>
      <c r="V197" s="74" t="s">
        <v>539</v>
      </c>
      <c r="W197" s="75"/>
      <c r="X197" s="75"/>
      <c r="Y197" s="75"/>
      <c r="Z197" s="75"/>
      <c r="AA197" s="75"/>
      <c r="AB197" s="75"/>
      <c r="AC197" s="75"/>
      <c r="AD197" s="75"/>
      <c r="AE197" s="75">
        <f>+K197/'24 DS-016894'!K$17*100</f>
        <v>4.305208367282403E-07</v>
      </c>
      <c r="AF197" s="75">
        <f>+L197/'24 DS-016894'!L$17*100</f>
        <v>1.3768876838618589E-05</v>
      </c>
      <c r="AG197" s="75">
        <f>+M197/'24 DS-016894'!M$17*100</f>
        <v>3.3628440500639897E-06</v>
      </c>
      <c r="AH197" s="75"/>
      <c r="AI197" s="75"/>
      <c r="AJ197" s="75">
        <f>+P197/'24 DS-016894'!P$17*100</f>
        <v>3.302275371249945E-05</v>
      </c>
      <c r="AK197" s="75"/>
      <c r="AL197" s="75"/>
      <c r="AM197" s="75">
        <f>+S197/'24 DS-016894'!S$17*100</f>
        <v>0.0008108088487065979</v>
      </c>
      <c r="AN197" s="75">
        <f>+T197/'24 DS-016894'!T$17*100</f>
        <v>0.0012921641623852857</v>
      </c>
    </row>
    <row r="198" spans="2:40" ht="12">
      <c r="B198" s="74" t="s">
        <v>540</v>
      </c>
      <c r="C198" s="75" t="s">
        <v>36</v>
      </c>
      <c r="D198" s="75" t="s">
        <v>36</v>
      </c>
      <c r="E198" s="75" t="s">
        <v>36</v>
      </c>
      <c r="F198" s="75" t="s">
        <v>36</v>
      </c>
      <c r="G198" s="75" t="s">
        <v>36</v>
      </c>
      <c r="H198" s="75" t="s">
        <v>36</v>
      </c>
      <c r="I198" s="75" t="s">
        <v>36</v>
      </c>
      <c r="J198" s="75" t="s">
        <v>36</v>
      </c>
      <c r="K198" s="75" t="s">
        <v>36</v>
      </c>
      <c r="L198" s="75" t="s">
        <v>36</v>
      </c>
      <c r="M198" s="75" t="s">
        <v>36</v>
      </c>
      <c r="N198" s="75" t="s">
        <v>36</v>
      </c>
      <c r="O198" s="75" t="s">
        <v>36</v>
      </c>
      <c r="P198" s="75" t="s">
        <v>36</v>
      </c>
      <c r="Q198" s="75" t="s">
        <v>36</v>
      </c>
      <c r="R198" s="75" t="s">
        <v>36</v>
      </c>
      <c r="S198" s="75" t="s">
        <v>36</v>
      </c>
      <c r="T198" s="75">
        <v>1089104424</v>
      </c>
      <c r="V198" s="74" t="s">
        <v>540</v>
      </c>
      <c r="W198" s="75"/>
      <c r="X198" s="75"/>
      <c r="Y198" s="75"/>
      <c r="Z198" s="75"/>
      <c r="AA198" s="75"/>
      <c r="AB198" s="75"/>
      <c r="AC198" s="75"/>
      <c r="AD198" s="75"/>
      <c r="AE198" s="75"/>
      <c r="AF198" s="75"/>
      <c r="AG198" s="75"/>
      <c r="AH198" s="75"/>
      <c r="AI198" s="75"/>
      <c r="AJ198" s="75"/>
      <c r="AK198" s="75"/>
      <c r="AL198" s="75"/>
      <c r="AM198" s="75"/>
      <c r="AN198" s="75">
        <f>+T198/'24 DS-016894'!T$17*100</f>
        <v>0.03622261713968022</v>
      </c>
    </row>
    <row r="199" spans="2:40" ht="12">
      <c r="B199" s="74" t="s">
        <v>541</v>
      </c>
      <c r="C199" s="76" t="s">
        <v>36</v>
      </c>
      <c r="D199" s="76">
        <v>129</v>
      </c>
      <c r="E199" s="76" t="s">
        <v>36</v>
      </c>
      <c r="F199" s="76" t="s">
        <v>36</v>
      </c>
      <c r="G199" s="76">
        <v>176</v>
      </c>
      <c r="H199" s="76" t="s">
        <v>36</v>
      </c>
      <c r="I199" s="76">
        <v>122</v>
      </c>
      <c r="J199" s="76">
        <v>876</v>
      </c>
      <c r="K199" s="76">
        <v>18029</v>
      </c>
      <c r="L199" s="76">
        <v>556737</v>
      </c>
      <c r="M199" s="76">
        <v>222695</v>
      </c>
      <c r="N199" s="76">
        <v>371</v>
      </c>
      <c r="O199" s="76" t="s">
        <v>36</v>
      </c>
      <c r="P199" s="76" t="s">
        <v>36</v>
      </c>
      <c r="Q199" s="76" t="s">
        <v>36</v>
      </c>
      <c r="R199" s="76" t="s">
        <v>36</v>
      </c>
      <c r="S199" s="76">
        <v>1019</v>
      </c>
      <c r="T199" s="76">
        <v>10783282205</v>
      </c>
      <c r="V199" s="74" t="s">
        <v>541</v>
      </c>
      <c r="W199" s="75"/>
      <c r="X199" s="75">
        <f>+D199/'24 DS-016894'!D$17*100</f>
        <v>4.849373770479343E-05</v>
      </c>
      <c r="Y199" s="75"/>
      <c r="Z199" s="75"/>
      <c r="AA199" s="75">
        <f>+G199/'24 DS-016894'!G$17*100</f>
        <v>0.00041358263656016933</v>
      </c>
      <c r="AB199" s="75"/>
      <c r="AC199" s="75">
        <f>+I199/'24 DS-016894'!I$17*100</f>
        <v>3.1207744282576896E-05</v>
      </c>
      <c r="AD199" s="75">
        <f>+J199/'24 DS-016894'!J$17*100</f>
        <v>9.857974773273755E-05</v>
      </c>
      <c r="AE199" s="75">
        <f>+K199/'24 DS-016894'!K$17*100</f>
        <v>0.00040851895607228663</v>
      </c>
      <c r="AF199" s="75">
        <f>+L199/'24 DS-016894'!L$17*100</f>
        <v>0.01688467661784581</v>
      </c>
      <c r="AG199" s="75">
        <f>+M199/'24 DS-016894'!M$17*100</f>
        <v>0.006746743745306308</v>
      </c>
      <c r="AH199" s="75">
        <f>+N199/'24 DS-016894'!N$17*100</f>
        <v>2.0216497986510363E-05</v>
      </c>
      <c r="AI199" s="75"/>
      <c r="AJ199" s="75"/>
      <c r="AK199" s="75"/>
      <c r="AL199" s="75"/>
      <c r="AM199" s="75">
        <f>+S199/'24 DS-016894'!S$17*100</f>
        <v>5.3064496906359876E-05</v>
      </c>
      <c r="AN199" s="75">
        <f>+T199/'24 DS-016894'!T$17*100</f>
        <v>0.3586421046627221</v>
      </c>
    </row>
    <row r="200" spans="2:40" ht="12">
      <c r="B200" s="74" t="s">
        <v>141</v>
      </c>
      <c r="C200" s="75" t="s">
        <v>36</v>
      </c>
      <c r="D200" s="75">
        <v>925</v>
      </c>
      <c r="E200" s="75">
        <v>476</v>
      </c>
      <c r="F200" s="75">
        <v>1260</v>
      </c>
      <c r="G200" s="75">
        <v>68621</v>
      </c>
      <c r="H200" s="75" t="s">
        <v>36</v>
      </c>
      <c r="I200" s="75">
        <v>7420</v>
      </c>
      <c r="J200" s="75">
        <v>568280</v>
      </c>
      <c r="K200" s="75">
        <v>4454121</v>
      </c>
      <c r="L200" s="75">
        <v>8</v>
      </c>
      <c r="M200" s="75">
        <v>11491724</v>
      </c>
      <c r="N200" s="75">
        <v>68383</v>
      </c>
      <c r="O200" s="75">
        <v>254120</v>
      </c>
      <c r="P200" s="75">
        <v>2101</v>
      </c>
      <c r="Q200" s="75" t="s">
        <v>36</v>
      </c>
      <c r="R200" s="75">
        <v>4126</v>
      </c>
      <c r="S200" s="75">
        <v>47320</v>
      </c>
      <c r="T200" s="75">
        <v>9491985967</v>
      </c>
      <c r="V200" s="74" t="s">
        <v>141</v>
      </c>
      <c r="W200" s="75"/>
      <c r="X200" s="75">
        <f>+D200/'24 DS-016894'!D$17*100</f>
        <v>0.00034772641377468153</v>
      </c>
      <c r="Y200" s="75">
        <f>+E200/'24 DS-016894'!E$17*100</f>
        <v>0.001006866746601169</v>
      </c>
      <c r="Z200" s="75">
        <f>+F200/'24 DS-016894'!F$17*100</f>
        <v>0.008643231481996595</v>
      </c>
      <c r="AA200" s="75">
        <f>+G200/'24 DS-016894'!G$17*100</f>
        <v>0.16125258013292829</v>
      </c>
      <c r="AB200" s="75"/>
      <c r="AC200" s="75">
        <f>+I200/'24 DS-016894'!I$17*100</f>
        <v>0.0018980447752190211</v>
      </c>
      <c r="AD200" s="75">
        <f>+J200/'24 DS-016894'!J$17*100</f>
        <v>0.06395079799264851</v>
      </c>
      <c r="AE200" s="75">
        <f>+K200/'24 DS-016894'!K$17*100</f>
        <v>0.10092588946362245</v>
      </c>
      <c r="AF200" s="75">
        <f>+L200/'24 DS-016894'!L$17*100</f>
        <v>2.4262338041618664E-07</v>
      </c>
      <c r="AG200" s="75">
        <f>+M200/'24 DS-016894'!M$17*100</f>
        <v>0.34815203313853654</v>
      </c>
      <c r="AH200" s="75">
        <f>+N200/'24 DS-016894'!N$17*100</f>
        <v>0.00372632016660792</v>
      </c>
      <c r="AI200" s="75">
        <f>+O200/'24 DS-016894'!O$17*100</f>
        <v>0.017016316628750597</v>
      </c>
      <c r="AJ200" s="75">
        <f>+P200/'24 DS-016894'!P$17*100</f>
        <v>0.00030165567630417977</v>
      </c>
      <c r="AK200" s="75"/>
      <c r="AL200" s="75">
        <f>+R200/'24 DS-016894'!R$17*100</f>
        <v>0.0014172023177351247</v>
      </c>
      <c r="AM200" s="75">
        <f>+S200/'24 DS-016894'!S$17*100</f>
        <v>0.002464192339164818</v>
      </c>
      <c r="AN200" s="75">
        <f>+T200/'24 DS-016894'!T$17*100</f>
        <v>0.31569477269689095</v>
      </c>
    </row>
    <row r="201" spans="2:40" ht="12">
      <c r="B201" s="74" t="s">
        <v>19</v>
      </c>
      <c r="C201" s="76">
        <v>53896182</v>
      </c>
      <c r="D201" s="76">
        <v>66059104</v>
      </c>
      <c r="E201" s="76">
        <v>50606119</v>
      </c>
      <c r="F201" s="76">
        <v>19921944</v>
      </c>
      <c r="G201" s="76">
        <v>22645192</v>
      </c>
      <c r="H201" s="76">
        <v>21235810</v>
      </c>
      <c r="I201" s="76">
        <v>4092539</v>
      </c>
      <c r="J201" s="76">
        <v>385792788</v>
      </c>
      <c r="K201" s="76">
        <v>24708757</v>
      </c>
      <c r="L201" s="76">
        <v>55436414</v>
      </c>
      <c r="M201" s="76">
        <v>5551299</v>
      </c>
      <c r="N201" s="76">
        <v>10363428</v>
      </c>
      <c r="O201" s="76">
        <v>2758728</v>
      </c>
      <c r="P201" s="76">
        <v>3813928</v>
      </c>
      <c r="Q201" s="76">
        <v>163481944</v>
      </c>
      <c r="R201" s="76">
        <v>14963406</v>
      </c>
      <c r="S201" s="76">
        <v>182963673</v>
      </c>
      <c r="T201" s="76">
        <v>247785784829</v>
      </c>
      <c r="V201" s="74" t="s">
        <v>19</v>
      </c>
      <c r="W201" s="75">
        <f>+C201/'24 DS-016894'!C$17*100</f>
        <v>4.81794770354084</v>
      </c>
      <c r="X201" s="75">
        <f>+D201/'24 DS-016894'!D$17*100</f>
        <v>24.83296792550132</v>
      </c>
      <c r="Y201" s="75">
        <f>+E201/'24 DS-016894'!E$17*100</f>
        <v>107.04541679756639</v>
      </c>
      <c r="Z201" s="75">
        <f>+F201/'24 DS-016894'!F$17*100</f>
        <v>136.6587091772803</v>
      </c>
      <c r="AA201" s="75">
        <f>+G201/'24 DS-016894'!G$17*100</f>
        <v>53.21396711801848</v>
      </c>
      <c r="AB201" s="75">
        <f>+H201/'24 DS-016894'!H$17*100</f>
        <v>22.640740874444923</v>
      </c>
      <c r="AC201" s="75">
        <f>+I201/'24 DS-016894'!I$17*100</f>
        <v>1.0468763162169916</v>
      </c>
      <c r="AD201" s="75">
        <f>+J201/'24 DS-016894'!J$17*100</f>
        <v>43.41478963259075</v>
      </c>
      <c r="AE201" s="75">
        <f>+K201/'24 DS-016894'!K$17*100</f>
        <v>0.5598755125344613</v>
      </c>
      <c r="AF201" s="75">
        <f>+L201/'24 DS-016894'!L$17*100</f>
        <v>1.6812712703539017</v>
      </c>
      <c r="AG201" s="75">
        <f>+M201/'24 DS-016894'!M$17*100</f>
        <v>0.16818155686735295</v>
      </c>
      <c r="AH201" s="75">
        <f>+N201/'24 DS-016894'!N$17*100</f>
        <v>0.5647229684510651</v>
      </c>
      <c r="AI201" s="75">
        <f>+O201/'24 DS-016894'!O$17*100</f>
        <v>0.18472921903273995</v>
      </c>
      <c r="AJ201" s="75">
        <f>+P201/'24 DS-016894'!P$17*100</f>
        <v>0.5475930653095896</v>
      </c>
      <c r="AK201" s="146">
        <f>+Q201/'24 DS-016894'!Q$17*100</f>
        <v>30.44048199907917</v>
      </c>
      <c r="AL201" s="75">
        <f>+R201/'24 DS-016894'!R$17*100</f>
        <v>5.1396446108608025</v>
      </c>
      <c r="AM201" s="75">
        <f>+S201/'24 DS-016894'!S$17*100</f>
        <v>9.527846182418784</v>
      </c>
      <c r="AN201" s="75">
        <f>+T201/'24 DS-016894'!T$17*100</f>
        <v>8.241128599543774</v>
      </c>
    </row>
    <row r="202" spans="2:40" ht="12">
      <c r="B202" s="74" t="s">
        <v>542</v>
      </c>
      <c r="C202" s="75" t="s">
        <v>36</v>
      </c>
      <c r="D202" s="75" t="s">
        <v>36</v>
      </c>
      <c r="E202" s="75" t="s">
        <v>36</v>
      </c>
      <c r="F202" s="75" t="s">
        <v>36</v>
      </c>
      <c r="G202" s="75" t="s">
        <v>36</v>
      </c>
      <c r="H202" s="75" t="s">
        <v>36</v>
      </c>
      <c r="I202" s="75" t="s">
        <v>36</v>
      </c>
      <c r="J202" s="75" t="s">
        <v>36</v>
      </c>
      <c r="K202" s="75" t="s">
        <v>36</v>
      </c>
      <c r="L202" s="75" t="s">
        <v>36</v>
      </c>
      <c r="M202" s="75" t="s">
        <v>36</v>
      </c>
      <c r="N202" s="75" t="s">
        <v>36</v>
      </c>
      <c r="O202" s="75" t="s">
        <v>36</v>
      </c>
      <c r="P202" s="75" t="s">
        <v>36</v>
      </c>
      <c r="Q202" s="75" t="s">
        <v>36</v>
      </c>
      <c r="R202" s="75" t="s">
        <v>36</v>
      </c>
      <c r="S202" s="75" t="s">
        <v>36</v>
      </c>
      <c r="T202" s="75">
        <v>1067589</v>
      </c>
      <c r="V202" s="74" t="s">
        <v>542</v>
      </c>
      <c r="W202" s="75"/>
      <c r="X202" s="75"/>
      <c r="Y202" s="75"/>
      <c r="Z202" s="75"/>
      <c r="AA202" s="75"/>
      <c r="AB202" s="75"/>
      <c r="AC202" s="75"/>
      <c r="AD202" s="75"/>
      <c r="AE202" s="75"/>
      <c r="AF202" s="75"/>
      <c r="AG202" s="75"/>
      <c r="AH202" s="75"/>
      <c r="AI202" s="75"/>
      <c r="AJ202" s="75"/>
      <c r="AK202" s="75"/>
      <c r="AL202" s="75"/>
      <c r="AM202" s="75"/>
      <c r="AN202" s="75">
        <f>+T202/'24 DS-016894'!T$17*100</f>
        <v>3.550703381362269E-05</v>
      </c>
    </row>
    <row r="203" spans="2:40" ht="12">
      <c r="B203" s="74" t="s">
        <v>543</v>
      </c>
      <c r="C203" s="76" t="s">
        <v>36</v>
      </c>
      <c r="D203" s="76" t="s">
        <v>36</v>
      </c>
      <c r="E203" s="76" t="s">
        <v>36</v>
      </c>
      <c r="F203" s="76" t="s">
        <v>36</v>
      </c>
      <c r="G203" s="76" t="s">
        <v>36</v>
      </c>
      <c r="H203" s="76" t="s">
        <v>36</v>
      </c>
      <c r="I203" s="76" t="s">
        <v>36</v>
      </c>
      <c r="J203" s="76" t="s">
        <v>36</v>
      </c>
      <c r="K203" s="76" t="s">
        <v>36</v>
      </c>
      <c r="L203" s="76" t="s">
        <v>36</v>
      </c>
      <c r="M203" s="76" t="s">
        <v>36</v>
      </c>
      <c r="N203" s="76" t="s">
        <v>36</v>
      </c>
      <c r="O203" s="76" t="s">
        <v>36</v>
      </c>
      <c r="P203" s="76" t="s">
        <v>36</v>
      </c>
      <c r="Q203" s="76" t="s">
        <v>36</v>
      </c>
      <c r="R203" s="76" t="s">
        <v>36</v>
      </c>
      <c r="S203" s="76" t="s">
        <v>36</v>
      </c>
      <c r="T203" s="76">
        <v>1697117</v>
      </c>
      <c r="V203" s="74" t="s">
        <v>543</v>
      </c>
      <c r="W203" s="75"/>
      <c r="X203" s="75"/>
      <c r="Y203" s="75"/>
      <c r="Z203" s="75"/>
      <c r="AA203" s="75"/>
      <c r="AB203" s="75"/>
      <c r="AC203" s="75"/>
      <c r="AD203" s="75"/>
      <c r="AE203" s="75"/>
      <c r="AF203" s="75"/>
      <c r="AG203" s="75"/>
      <c r="AH203" s="75"/>
      <c r="AI203" s="75"/>
      <c r="AJ203" s="75"/>
      <c r="AK203" s="75"/>
      <c r="AL203" s="75"/>
      <c r="AM203" s="75"/>
      <c r="AN203" s="75">
        <f>+T203/'24 DS-016894'!T$17*100</f>
        <v>5.644455938069229E-05</v>
      </c>
    </row>
    <row r="204" spans="2:40" ht="12">
      <c r="B204" s="74" t="s">
        <v>544</v>
      </c>
      <c r="C204" s="75" t="s">
        <v>36</v>
      </c>
      <c r="D204" s="75">
        <v>161150</v>
      </c>
      <c r="E204" s="75" t="s">
        <v>36</v>
      </c>
      <c r="F204" s="75" t="s">
        <v>36</v>
      </c>
      <c r="G204" s="75" t="s">
        <v>36</v>
      </c>
      <c r="H204" s="75" t="s">
        <v>36</v>
      </c>
      <c r="I204" s="75" t="s">
        <v>36</v>
      </c>
      <c r="J204" s="75">
        <v>38333</v>
      </c>
      <c r="K204" s="75">
        <v>117541</v>
      </c>
      <c r="L204" s="75" t="s">
        <v>36</v>
      </c>
      <c r="M204" s="75">
        <v>15810402</v>
      </c>
      <c r="N204" s="75">
        <v>2373</v>
      </c>
      <c r="O204" s="75">
        <v>69</v>
      </c>
      <c r="P204" s="75" t="s">
        <v>36</v>
      </c>
      <c r="Q204" s="75" t="s">
        <v>36</v>
      </c>
      <c r="R204" s="75" t="s">
        <v>36</v>
      </c>
      <c r="S204" s="75" t="s">
        <v>36</v>
      </c>
      <c r="T204" s="75">
        <v>24526314</v>
      </c>
      <c r="V204" s="74" t="s">
        <v>544</v>
      </c>
      <c r="W204" s="75" t="e">
        <f>+C204/'24 DS-016894'!C$17*100</f>
        <v>#VALUE!</v>
      </c>
      <c r="X204" s="75">
        <f>+D204/'24 DS-016894'!D$17*100</f>
        <v>0.06057958008625938</v>
      </c>
      <c r="Y204" s="75"/>
      <c r="Z204" s="75"/>
      <c r="AA204" s="75"/>
      <c r="AB204" s="75"/>
      <c r="AC204" s="75"/>
      <c r="AD204" s="75">
        <f>+J204/'24 DS-016894'!J$17*100</f>
        <v>0.00431376423497606</v>
      </c>
      <c r="AE204" s="75">
        <f>+K204/'24 DS-016894'!K$17*100</f>
        <v>0.002663360508940742</v>
      </c>
      <c r="AF204" s="75"/>
      <c r="AG204" s="75">
        <f>+M204/'24 DS-016894'!M$17*100</f>
        <v>0.4789902368902686</v>
      </c>
      <c r="AH204" s="75">
        <f>+N204/'24 DS-016894'!N$17*100</f>
        <v>0.00012930929844201912</v>
      </c>
      <c r="AI204" s="75">
        <f>+O204/'24 DS-016894'!O$17*100</f>
        <v>4.620359859057891E-06</v>
      </c>
      <c r="AJ204" s="75"/>
      <c r="AK204" s="75"/>
      <c r="AL204" s="75"/>
      <c r="AM204" s="75"/>
      <c r="AN204" s="75">
        <f>+T204/'24 DS-016894'!T$17*100</f>
        <v>0.0008157227739528297</v>
      </c>
    </row>
    <row r="205" spans="2:40" ht="12">
      <c r="B205" s="74" t="s">
        <v>20</v>
      </c>
      <c r="C205" s="76">
        <v>48185159</v>
      </c>
      <c r="D205" s="76">
        <v>6801708</v>
      </c>
      <c r="E205" s="76">
        <v>26227007</v>
      </c>
      <c r="F205" s="76">
        <v>7253097</v>
      </c>
      <c r="G205" s="76">
        <v>10344655</v>
      </c>
      <c r="H205" s="76">
        <v>1891249</v>
      </c>
      <c r="I205" s="76">
        <v>2832952</v>
      </c>
      <c r="J205" s="76">
        <v>56758228</v>
      </c>
      <c r="K205" s="76">
        <v>92136088</v>
      </c>
      <c r="L205" s="76">
        <v>36543435</v>
      </c>
      <c r="M205" s="76">
        <v>50984150</v>
      </c>
      <c r="N205" s="76">
        <v>119463939</v>
      </c>
      <c r="O205" s="76">
        <v>7068154</v>
      </c>
      <c r="P205" s="76">
        <v>7770600</v>
      </c>
      <c r="Q205" s="76">
        <v>81142094</v>
      </c>
      <c r="R205" s="76">
        <v>12617757</v>
      </c>
      <c r="S205" s="76">
        <v>246956485</v>
      </c>
      <c r="T205" s="76">
        <v>49469930557</v>
      </c>
      <c r="V205" s="74" t="s">
        <v>20</v>
      </c>
      <c r="W205" s="75">
        <f>+C205/'24 DS-016894'!C$17*100</f>
        <v>4.307421556295031</v>
      </c>
      <c r="X205" s="75">
        <f>+D205/'24 DS-016894'!D$17*100</f>
        <v>2.5569011139270934</v>
      </c>
      <c r="Y205" s="75">
        <f>+E205/'24 DS-016894'!E$17*100</f>
        <v>55.477103384823714</v>
      </c>
      <c r="Z205" s="75">
        <f>+F205/'24 DS-016894'!F$17*100</f>
        <v>49.75412407331354</v>
      </c>
      <c r="AA205" s="75">
        <f>+G205/'24 DS-016894'!G$17*100</f>
        <v>24.308918688666694</v>
      </c>
      <c r="AB205" s="75">
        <f>+H205/'24 DS-016894'!H$17*100</f>
        <v>2.0163713339897598</v>
      </c>
      <c r="AC205" s="75">
        <f>+I205/'24 DS-016894'!I$17*100</f>
        <v>0.7246724719738916</v>
      </c>
      <c r="AD205" s="75">
        <f>+J205/'24 DS-016894'!J$17*100</f>
        <v>6.38722807990548</v>
      </c>
      <c r="AE205" s="75">
        <f>+K205/'24 DS-016894'!K$17*100</f>
        <v>2.087710826243515</v>
      </c>
      <c r="AF205" s="75">
        <f>+L205/'24 DS-016894'!L$17*100</f>
        <v>1.1082864664648986</v>
      </c>
      <c r="AG205" s="75">
        <f>+M205/'24 DS-016894'!M$17*100</f>
        <v>1.544610319595225</v>
      </c>
      <c r="AH205" s="75">
        <f>+N205/'24 DS-016894'!N$17*100</f>
        <v>6.509818011466568</v>
      </c>
      <c r="AI205" s="75">
        <f>+O205/'24 DS-016894'!O$17*100</f>
        <v>0.4732958698440503</v>
      </c>
      <c r="AJ205" s="75">
        <f>+P205/'24 DS-016894'!P$17*100</f>
        <v>1.1156809130362968</v>
      </c>
      <c r="AK205" s="75">
        <f>+Q205/'24 DS-016894'!Q$17*100</f>
        <v>15.10872938833288</v>
      </c>
      <c r="AL205" s="75">
        <f>+R205/'24 DS-016894'!R$17*100</f>
        <v>4.333958910571642</v>
      </c>
      <c r="AM205" s="75">
        <f>+S205/'24 DS-016894'!S$17*100</f>
        <v>12.860276383010804</v>
      </c>
      <c r="AN205" s="75">
        <f>+T205/'24 DS-016894'!T$17*100</f>
        <v>1.6453246493219447</v>
      </c>
    </row>
    <row r="206" spans="2:40" ht="12">
      <c r="B206" s="74" t="s">
        <v>545</v>
      </c>
      <c r="C206" s="75" t="s">
        <v>36</v>
      </c>
      <c r="D206" s="75" t="s">
        <v>36</v>
      </c>
      <c r="E206" s="75" t="s">
        <v>36</v>
      </c>
      <c r="F206" s="75" t="s">
        <v>36</v>
      </c>
      <c r="G206" s="75" t="s">
        <v>36</v>
      </c>
      <c r="H206" s="75" t="s">
        <v>36</v>
      </c>
      <c r="I206" s="75" t="s">
        <v>36</v>
      </c>
      <c r="J206" s="75" t="s">
        <v>36</v>
      </c>
      <c r="K206" s="75" t="s">
        <v>36</v>
      </c>
      <c r="L206" s="75" t="s">
        <v>36</v>
      </c>
      <c r="M206" s="75" t="s">
        <v>36</v>
      </c>
      <c r="N206" s="75" t="s">
        <v>36</v>
      </c>
      <c r="O206" s="75" t="s">
        <v>36</v>
      </c>
      <c r="P206" s="75" t="s">
        <v>36</v>
      </c>
      <c r="Q206" s="75" t="s">
        <v>36</v>
      </c>
      <c r="R206" s="75" t="s">
        <v>36</v>
      </c>
      <c r="S206" s="75" t="s">
        <v>36</v>
      </c>
      <c r="T206" s="75">
        <v>3489957</v>
      </c>
      <c r="V206" s="74" t="s">
        <v>545</v>
      </c>
      <c r="W206" s="75"/>
      <c r="X206" s="75"/>
      <c r="Y206" s="75"/>
      <c r="Z206" s="75"/>
      <c r="AA206" s="75"/>
      <c r="AB206" s="75"/>
      <c r="AC206" s="75"/>
      <c r="AD206" s="75"/>
      <c r="AE206" s="75"/>
      <c r="AF206" s="75"/>
      <c r="AG206" s="75"/>
      <c r="AH206" s="75"/>
      <c r="AI206" s="75"/>
      <c r="AJ206" s="75"/>
      <c r="AK206" s="75"/>
      <c r="AL206" s="75"/>
      <c r="AM206" s="75"/>
      <c r="AN206" s="75">
        <f>+T206/'24 DS-016894'!T$17*100</f>
        <v>0.00011607277820124523</v>
      </c>
    </row>
    <row r="207" spans="2:40" ht="12">
      <c r="B207" s="74" t="s">
        <v>546</v>
      </c>
      <c r="C207" s="76" t="s">
        <v>36</v>
      </c>
      <c r="D207" s="76" t="s">
        <v>36</v>
      </c>
      <c r="E207" s="76" t="s">
        <v>36</v>
      </c>
      <c r="F207" s="76" t="s">
        <v>36</v>
      </c>
      <c r="G207" s="76" t="s">
        <v>36</v>
      </c>
      <c r="H207" s="76" t="s">
        <v>36</v>
      </c>
      <c r="I207" s="76" t="s">
        <v>36</v>
      </c>
      <c r="J207" s="76" t="s">
        <v>36</v>
      </c>
      <c r="K207" s="76">
        <v>81343</v>
      </c>
      <c r="L207" s="76">
        <v>3187</v>
      </c>
      <c r="M207" s="76" t="s">
        <v>36</v>
      </c>
      <c r="N207" s="76">
        <v>2836</v>
      </c>
      <c r="O207" s="76">
        <v>148</v>
      </c>
      <c r="P207" s="76" t="s">
        <v>36</v>
      </c>
      <c r="Q207" s="76" t="s">
        <v>36</v>
      </c>
      <c r="R207" s="76" t="s">
        <v>36</v>
      </c>
      <c r="S207" s="76" t="s">
        <v>36</v>
      </c>
      <c r="T207" s="76">
        <v>553296622</v>
      </c>
      <c r="V207" s="74" t="s">
        <v>546</v>
      </c>
      <c r="W207" s="75"/>
      <c r="X207" s="75"/>
      <c r="Y207" s="75"/>
      <c r="Z207" s="75"/>
      <c r="AA207" s="75"/>
      <c r="AB207" s="75"/>
      <c r="AC207" s="75"/>
      <c r="AD207" s="75"/>
      <c r="AE207" s="75">
        <f>+K207/'24 DS-016894'!K$17*100</f>
        <v>0.0018431503379992237</v>
      </c>
      <c r="AF207" s="75">
        <f>+L207/'24 DS-016894'!L$17*100</f>
        <v>9.665508917329835E-05</v>
      </c>
      <c r="AG207" s="75"/>
      <c r="AH207" s="75">
        <f>+N207/'24 DS-016894'!N$17*100</f>
        <v>0.0001545390519939175</v>
      </c>
      <c r="AI207" s="75">
        <f>+O207/'24 DS-016894'!O$17*100</f>
        <v>9.910337088993739E-06</v>
      </c>
      <c r="AJ207" s="75"/>
      <c r="AK207" s="75"/>
      <c r="AL207" s="75"/>
      <c r="AM207" s="75"/>
      <c r="AN207" s="75">
        <f>+T207/'24 DS-016894'!T$17*100</f>
        <v>0.01840213964954417</v>
      </c>
    </row>
    <row r="208" spans="2:40" ht="12">
      <c r="B208" s="74" t="s">
        <v>143</v>
      </c>
      <c r="C208" s="75" t="s">
        <v>36</v>
      </c>
      <c r="D208" s="75" t="s">
        <v>36</v>
      </c>
      <c r="E208" s="75" t="s">
        <v>36</v>
      </c>
      <c r="F208" s="75" t="s">
        <v>36</v>
      </c>
      <c r="G208" s="75" t="s">
        <v>36</v>
      </c>
      <c r="H208" s="75" t="s">
        <v>36</v>
      </c>
      <c r="I208" s="75" t="s">
        <v>36</v>
      </c>
      <c r="J208" s="75">
        <v>167</v>
      </c>
      <c r="K208" s="75">
        <v>2</v>
      </c>
      <c r="L208" s="75" t="s">
        <v>36</v>
      </c>
      <c r="M208" s="75">
        <v>33232</v>
      </c>
      <c r="N208" s="75" t="s">
        <v>36</v>
      </c>
      <c r="O208" s="75" t="s">
        <v>36</v>
      </c>
      <c r="P208" s="75" t="s">
        <v>36</v>
      </c>
      <c r="Q208" s="75" t="s">
        <v>36</v>
      </c>
      <c r="R208" s="75">
        <v>43</v>
      </c>
      <c r="S208" s="75" t="s">
        <v>36</v>
      </c>
      <c r="T208" s="75">
        <v>21774166893</v>
      </c>
      <c r="V208" s="74" t="s">
        <v>143</v>
      </c>
      <c r="W208" s="75"/>
      <c r="X208" s="75"/>
      <c r="Y208" s="75"/>
      <c r="Z208" s="75"/>
      <c r="AA208" s="75"/>
      <c r="AB208" s="75"/>
      <c r="AC208" s="75"/>
      <c r="AD208" s="75">
        <f>+J208/'24 DS-016894'!J$17*100</f>
        <v>1.879317108603558E-05</v>
      </c>
      <c r="AE208" s="75">
        <f>+K208/'24 DS-016894'!K$17*100</f>
        <v>4.531798281349898E-08</v>
      </c>
      <c r="AF208" s="75"/>
      <c r="AG208" s="75">
        <f>+M208/'24 DS-016894'!M$17*100</f>
        <v>0.0010067930943398785</v>
      </c>
      <c r="AH208" s="75"/>
      <c r="AI208" s="75"/>
      <c r="AJ208" s="75"/>
      <c r="AK208" s="75"/>
      <c r="AL208" s="75">
        <f>+R208/'24 DS-016894'!R$17*100</f>
        <v>1.4769679995785351E-05</v>
      </c>
      <c r="AM208" s="75"/>
      <c r="AN208" s="75">
        <f>+T208/'24 DS-016894'!T$17*100</f>
        <v>0.7241888780543961</v>
      </c>
    </row>
    <row r="209" spans="2:40" ht="12">
      <c r="B209" s="74" t="s">
        <v>547</v>
      </c>
      <c r="C209" s="76" t="s">
        <v>36</v>
      </c>
      <c r="D209" s="76" t="s">
        <v>36</v>
      </c>
      <c r="E209" s="76" t="s">
        <v>36</v>
      </c>
      <c r="F209" s="76" t="s">
        <v>36</v>
      </c>
      <c r="G209" s="76" t="s">
        <v>36</v>
      </c>
      <c r="H209" s="76" t="s">
        <v>36</v>
      </c>
      <c r="I209" s="76" t="s">
        <v>36</v>
      </c>
      <c r="J209" s="76" t="s">
        <v>36</v>
      </c>
      <c r="K209" s="76" t="s">
        <v>36</v>
      </c>
      <c r="L209" s="76" t="s">
        <v>36</v>
      </c>
      <c r="M209" s="76" t="s">
        <v>36</v>
      </c>
      <c r="N209" s="76" t="s">
        <v>36</v>
      </c>
      <c r="O209" s="76" t="s">
        <v>36</v>
      </c>
      <c r="P209" s="76" t="s">
        <v>36</v>
      </c>
      <c r="Q209" s="76" t="s">
        <v>36</v>
      </c>
      <c r="R209" s="76" t="s">
        <v>36</v>
      </c>
      <c r="S209" s="76" t="s">
        <v>36</v>
      </c>
      <c r="T209" s="76">
        <v>141569209</v>
      </c>
      <c r="V209" s="74" t="s">
        <v>547</v>
      </c>
      <c r="W209" s="75"/>
      <c r="X209" s="75"/>
      <c r="Y209" s="75"/>
      <c r="Z209" s="75"/>
      <c r="AA209" s="75"/>
      <c r="AB209" s="75"/>
      <c r="AC209" s="75"/>
      <c r="AD209" s="75"/>
      <c r="AE209" s="75"/>
      <c r="AF209" s="75"/>
      <c r="AG209" s="75"/>
      <c r="AH209" s="75"/>
      <c r="AI209" s="75"/>
      <c r="AJ209" s="75"/>
      <c r="AK209" s="75"/>
      <c r="AL209" s="75"/>
      <c r="AM209" s="75"/>
      <c r="AN209" s="75">
        <f>+T209/'24 DS-016894'!T$17*100</f>
        <v>0.004708462424145263</v>
      </c>
    </row>
    <row r="210" spans="2:40" ht="12">
      <c r="B210" s="74" t="s">
        <v>548</v>
      </c>
      <c r="C210" s="75" t="s">
        <v>36</v>
      </c>
      <c r="D210" s="75" t="s">
        <v>36</v>
      </c>
      <c r="E210" s="75" t="s">
        <v>36</v>
      </c>
      <c r="F210" s="75" t="s">
        <v>36</v>
      </c>
      <c r="G210" s="75" t="s">
        <v>36</v>
      </c>
      <c r="H210" s="75" t="s">
        <v>36</v>
      </c>
      <c r="I210" s="75" t="s">
        <v>36</v>
      </c>
      <c r="J210" s="75" t="s">
        <v>36</v>
      </c>
      <c r="K210" s="75" t="s">
        <v>36</v>
      </c>
      <c r="L210" s="75" t="s">
        <v>36</v>
      </c>
      <c r="M210" s="75" t="s">
        <v>36</v>
      </c>
      <c r="N210" s="75" t="s">
        <v>36</v>
      </c>
      <c r="O210" s="75" t="s">
        <v>36</v>
      </c>
      <c r="P210" s="75" t="s">
        <v>36</v>
      </c>
      <c r="Q210" s="75" t="s">
        <v>36</v>
      </c>
      <c r="R210" s="75" t="s">
        <v>36</v>
      </c>
      <c r="S210" s="75" t="s">
        <v>36</v>
      </c>
      <c r="T210" s="75" t="s">
        <v>36</v>
      </c>
      <c r="V210" s="74" t="s">
        <v>548</v>
      </c>
      <c r="W210" s="75"/>
      <c r="X210" s="75"/>
      <c r="Y210" s="75"/>
      <c r="Z210" s="75"/>
      <c r="AA210" s="75"/>
      <c r="AB210" s="75"/>
      <c r="AC210" s="75"/>
      <c r="AD210" s="75"/>
      <c r="AE210" s="75"/>
      <c r="AF210" s="75"/>
      <c r="AG210" s="75"/>
      <c r="AH210" s="75"/>
      <c r="AI210" s="75"/>
      <c r="AJ210" s="75"/>
      <c r="AK210" s="75"/>
      <c r="AL210" s="75"/>
      <c r="AM210" s="75"/>
      <c r="AN210" s="75"/>
    </row>
    <row r="211" spans="2:40" ht="12">
      <c r="B211" s="74" t="s">
        <v>549</v>
      </c>
      <c r="C211" s="76" t="s">
        <v>36</v>
      </c>
      <c r="D211" s="76" t="s">
        <v>36</v>
      </c>
      <c r="E211" s="76" t="s">
        <v>36</v>
      </c>
      <c r="F211" s="76" t="s">
        <v>36</v>
      </c>
      <c r="G211" s="76" t="s">
        <v>36</v>
      </c>
      <c r="H211" s="76" t="s">
        <v>36</v>
      </c>
      <c r="I211" s="76" t="s">
        <v>36</v>
      </c>
      <c r="J211" s="76" t="s">
        <v>36</v>
      </c>
      <c r="K211" s="76" t="s">
        <v>36</v>
      </c>
      <c r="L211" s="76" t="s">
        <v>36</v>
      </c>
      <c r="M211" s="76" t="s">
        <v>36</v>
      </c>
      <c r="N211" s="76" t="s">
        <v>36</v>
      </c>
      <c r="O211" s="76" t="s">
        <v>36</v>
      </c>
      <c r="P211" s="76" t="s">
        <v>36</v>
      </c>
      <c r="Q211" s="76" t="s">
        <v>36</v>
      </c>
      <c r="R211" s="76" t="s">
        <v>36</v>
      </c>
      <c r="S211" s="76" t="s">
        <v>36</v>
      </c>
      <c r="T211" s="76" t="s">
        <v>36</v>
      </c>
      <c r="V211" s="74" t="s">
        <v>549</v>
      </c>
      <c r="W211" s="75"/>
      <c r="X211" s="75"/>
      <c r="Y211" s="75"/>
      <c r="Z211" s="75"/>
      <c r="AA211" s="75"/>
      <c r="AB211" s="75"/>
      <c r="AC211" s="75"/>
      <c r="AD211" s="75"/>
      <c r="AE211" s="75"/>
      <c r="AF211" s="75"/>
      <c r="AG211" s="75"/>
      <c r="AH211" s="75"/>
      <c r="AI211" s="75"/>
      <c r="AJ211" s="75"/>
      <c r="AK211" s="75"/>
      <c r="AL211" s="75"/>
      <c r="AM211" s="75"/>
      <c r="AN211" s="75"/>
    </row>
    <row r="212" spans="2:40" ht="12">
      <c r="B212" s="74" t="s">
        <v>550</v>
      </c>
      <c r="C212" s="75" t="s">
        <v>36</v>
      </c>
      <c r="D212" s="75" t="s">
        <v>36</v>
      </c>
      <c r="E212" s="75" t="s">
        <v>36</v>
      </c>
      <c r="F212" s="75" t="s">
        <v>36</v>
      </c>
      <c r="G212" s="75" t="s">
        <v>36</v>
      </c>
      <c r="H212" s="75" t="s">
        <v>36</v>
      </c>
      <c r="I212" s="75" t="s">
        <v>36</v>
      </c>
      <c r="J212" s="75" t="s">
        <v>36</v>
      </c>
      <c r="K212" s="75" t="s">
        <v>36</v>
      </c>
      <c r="L212" s="75" t="s">
        <v>36</v>
      </c>
      <c r="M212" s="75" t="s">
        <v>36</v>
      </c>
      <c r="N212" s="75" t="s">
        <v>36</v>
      </c>
      <c r="O212" s="75" t="s">
        <v>36</v>
      </c>
      <c r="P212" s="75" t="s">
        <v>36</v>
      </c>
      <c r="Q212" s="75" t="s">
        <v>36</v>
      </c>
      <c r="R212" s="75" t="s">
        <v>36</v>
      </c>
      <c r="S212" s="75" t="s">
        <v>36</v>
      </c>
      <c r="T212" s="75" t="s">
        <v>36</v>
      </c>
      <c r="V212" s="74" t="s">
        <v>550</v>
      </c>
      <c r="W212" s="75"/>
      <c r="X212" s="75"/>
      <c r="Y212" s="75"/>
      <c r="Z212" s="75"/>
      <c r="AA212" s="75"/>
      <c r="AB212" s="75"/>
      <c r="AC212" s="75"/>
      <c r="AD212" s="75"/>
      <c r="AE212" s="75"/>
      <c r="AF212" s="75"/>
      <c r="AG212" s="75"/>
      <c r="AH212" s="75"/>
      <c r="AI212" s="75"/>
      <c r="AJ212" s="75"/>
      <c r="AK212" s="75"/>
      <c r="AL212" s="75"/>
      <c r="AM212" s="75"/>
      <c r="AN212" s="75"/>
    </row>
    <row r="213" spans="2:40" ht="12">
      <c r="B213" s="74" t="s">
        <v>551</v>
      </c>
      <c r="C213" s="76" t="s">
        <v>36</v>
      </c>
      <c r="D213" s="76" t="s">
        <v>36</v>
      </c>
      <c r="E213" s="76" t="s">
        <v>36</v>
      </c>
      <c r="F213" s="76" t="s">
        <v>36</v>
      </c>
      <c r="G213" s="76" t="s">
        <v>36</v>
      </c>
      <c r="H213" s="76" t="s">
        <v>36</v>
      </c>
      <c r="I213" s="76" t="s">
        <v>36</v>
      </c>
      <c r="J213" s="76" t="s">
        <v>36</v>
      </c>
      <c r="K213" s="76" t="s">
        <v>36</v>
      </c>
      <c r="L213" s="76" t="s">
        <v>36</v>
      </c>
      <c r="M213" s="76" t="s">
        <v>36</v>
      </c>
      <c r="N213" s="76" t="s">
        <v>36</v>
      </c>
      <c r="O213" s="76" t="s">
        <v>36</v>
      </c>
      <c r="P213" s="76" t="s">
        <v>36</v>
      </c>
      <c r="Q213" s="76" t="s">
        <v>36</v>
      </c>
      <c r="R213" s="76" t="s">
        <v>36</v>
      </c>
      <c r="S213" s="76" t="s">
        <v>36</v>
      </c>
      <c r="T213" s="76" t="s">
        <v>36</v>
      </c>
      <c r="V213" s="74" t="s">
        <v>551</v>
      </c>
      <c r="W213" s="75"/>
      <c r="X213" s="75"/>
      <c r="Y213" s="75"/>
      <c r="Z213" s="75"/>
      <c r="AA213" s="75"/>
      <c r="AB213" s="75"/>
      <c r="AC213" s="75"/>
      <c r="AD213" s="75"/>
      <c r="AE213" s="75"/>
      <c r="AF213" s="75"/>
      <c r="AG213" s="75"/>
      <c r="AH213" s="75"/>
      <c r="AI213" s="75"/>
      <c r="AJ213" s="75"/>
      <c r="AK213" s="75"/>
      <c r="AL213" s="75"/>
      <c r="AM213" s="75"/>
      <c r="AN213" s="75"/>
    </row>
    <row r="214" spans="2:40" ht="12">
      <c r="B214" s="74" t="s">
        <v>552</v>
      </c>
      <c r="C214" s="75">
        <v>212542</v>
      </c>
      <c r="D214" s="75">
        <v>678743</v>
      </c>
      <c r="E214" s="75">
        <v>331882</v>
      </c>
      <c r="F214" s="75">
        <v>271177</v>
      </c>
      <c r="G214" s="75">
        <v>1823570</v>
      </c>
      <c r="H214" s="75" t="s">
        <v>36</v>
      </c>
      <c r="I214" s="75">
        <v>633717</v>
      </c>
      <c r="J214" s="75">
        <v>1985406</v>
      </c>
      <c r="K214" s="75">
        <v>678172</v>
      </c>
      <c r="L214" s="75">
        <v>332359</v>
      </c>
      <c r="M214" s="75">
        <v>755713</v>
      </c>
      <c r="N214" s="75">
        <v>326743</v>
      </c>
      <c r="O214" s="75">
        <v>7127</v>
      </c>
      <c r="P214" s="75">
        <v>562931</v>
      </c>
      <c r="Q214" s="75">
        <v>11498</v>
      </c>
      <c r="R214" s="75">
        <v>333819</v>
      </c>
      <c r="S214" s="75">
        <v>3572364</v>
      </c>
      <c r="T214" s="75">
        <v>8508119399</v>
      </c>
      <c r="V214" s="74" t="s">
        <v>552</v>
      </c>
      <c r="W214" s="75">
        <f>+C214/'24 DS-016894'!C$17*100</f>
        <v>0.018999791874051063</v>
      </c>
      <c r="X214" s="75">
        <f>+D214/'24 DS-016894'!D$17*100</f>
        <v>0.2551533721780202</v>
      </c>
      <c r="Y214" s="75">
        <f>+E214/'24 DS-016894'!E$17*100</f>
        <v>0.7020188016711958</v>
      </c>
      <c r="Z214" s="75">
        <f>+F214/'24 DS-016894'!F$17*100</f>
        <v>1.8601949076138018</v>
      </c>
      <c r="AA214" s="75">
        <f>+G214/'24 DS-016894'!G$17*100</f>
        <v>4.285209594045613</v>
      </c>
      <c r="AB214" s="75"/>
      <c r="AC214" s="75">
        <f>+I214/'24 DS-016894'!I$17*100</f>
        <v>0.16210555806165397</v>
      </c>
      <c r="AD214" s="75">
        <f>+J214/'24 DS-016894'!J$17*100</f>
        <v>0.2234255966062369</v>
      </c>
      <c r="AE214" s="75">
        <f>+K214/'24 DS-016894'!K$17*100</f>
        <v>0.015366693520298116</v>
      </c>
      <c r="AF214" s="75">
        <f>+L214/'24 DS-016894'!L$17*100</f>
        <v>0.010079758011467922</v>
      </c>
      <c r="AG214" s="75">
        <f>+M214/'24 DS-016894'!M$17*100</f>
        <v>0.022894999690144215</v>
      </c>
      <c r="AH214" s="75">
        <f>+N214/'24 DS-016894'!N$17*100</f>
        <v>0.01780484960001713</v>
      </c>
      <c r="AI214" s="75">
        <f>+O214/'24 DS-016894'!O$17*100</f>
        <v>0.0004772363002247187</v>
      </c>
      <c r="AJ214" s="75">
        <f>+P214/'24 DS-016894'!P$17*100</f>
        <v>0.08082405117448274</v>
      </c>
      <c r="AK214" s="75">
        <f>+Q214/'24 DS-016894'!Q$17*100</f>
        <v>0.00214093772964562</v>
      </c>
      <c r="AL214" s="75">
        <f>+R214/'24 DS-016894'!R$17*100</f>
        <v>0.11466046061658303</v>
      </c>
      <c r="AM214" s="75">
        <f>+S214/'24 DS-016894'!S$17*100</f>
        <v>0.18603110738605633</v>
      </c>
      <c r="AN214" s="75">
        <f>+T214/'24 DS-016894'!T$17*100</f>
        <v>0.28297227040615086</v>
      </c>
    </row>
    <row r="215" spans="2:40" ht="12">
      <c r="B215" s="74" t="s">
        <v>553</v>
      </c>
      <c r="C215" s="76">
        <v>11</v>
      </c>
      <c r="D215" s="76">
        <v>1</v>
      </c>
      <c r="E215" s="76">
        <v>1519</v>
      </c>
      <c r="F215" s="76">
        <v>10159</v>
      </c>
      <c r="G215" s="76">
        <v>2</v>
      </c>
      <c r="H215" s="76">
        <v>3941</v>
      </c>
      <c r="I215" s="76">
        <v>0</v>
      </c>
      <c r="J215" s="76">
        <v>9515</v>
      </c>
      <c r="K215" s="76">
        <v>154</v>
      </c>
      <c r="L215" s="76">
        <v>8437</v>
      </c>
      <c r="M215" s="76">
        <v>8700</v>
      </c>
      <c r="N215" s="76">
        <v>16259</v>
      </c>
      <c r="O215" s="76">
        <v>16</v>
      </c>
      <c r="P215" s="76">
        <v>21</v>
      </c>
      <c r="Q215" s="76">
        <v>2</v>
      </c>
      <c r="R215" s="76">
        <v>6</v>
      </c>
      <c r="S215" s="76">
        <v>11143</v>
      </c>
      <c r="T215" s="76">
        <v>9023966955</v>
      </c>
      <c r="V215" s="74" t="s">
        <v>553</v>
      </c>
      <c r="W215" s="75">
        <f>+C215/'24 DS-016894'!C$17*100</f>
        <v>9.833242870329708E-07</v>
      </c>
      <c r="X215" s="75">
        <f>+D215/'24 DS-016894'!D$17*100</f>
        <v>3.7592044732398E-07</v>
      </c>
      <c r="Y215" s="75">
        <f>+E215/'24 DS-016894'!E$17*100</f>
        <v>0.0032130894707713773</v>
      </c>
      <c r="Z215" s="75">
        <f>+F215/'24 DS-016894'!F$17*100</f>
        <v>0.0696877687504789</v>
      </c>
      <c r="AA215" s="75">
        <f>+G215/'24 DS-016894'!G$17*100</f>
        <v>4.6998026881837425E-06</v>
      </c>
      <c r="AB215" s="75">
        <f>+H215/'24 DS-016894'!H$17*100</f>
        <v>0.00420173093403018</v>
      </c>
      <c r="AC215" s="75">
        <f>+I215/'24 DS-016894'!I$17*100</f>
        <v>0</v>
      </c>
      <c r="AD215" s="75">
        <f>+J215/'24 DS-016894'!J$17*100</f>
        <v>0.0010707606160696322</v>
      </c>
      <c r="AE215" s="75">
        <f>+K215/'24 DS-016894'!K$17*100</f>
        <v>3.489484676639421E-06</v>
      </c>
      <c r="AF215" s="75">
        <f>+L215/'24 DS-016894'!L$17*100</f>
        <v>0.0002558766825714208</v>
      </c>
      <c r="AG215" s="75">
        <f>+M215/'24 DS-016894'!M$17*100</f>
        <v>0.0002635742633833938</v>
      </c>
      <c r="AH215" s="75">
        <f>+N215/'24 DS-016894'!N$17*100</f>
        <v>0.0008859839373656927</v>
      </c>
      <c r="AI215" s="75">
        <f>+O215/'24 DS-016894'!O$17*100</f>
        <v>1.0713877934047283E-06</v>
      </c>
      <c r="AJ215" s="75">
        <f>+P215/'24 DS-016894'!P$17*100</f>
        <v>3.015120991141254E-06</v>
      </c>
      <c r="AK215" s="75">
        <f>+Q215/'24 DS-016894'!Q$17*100</f>
        <v>3.7240176198393106E-07</v>
      </c>
      <c r="AL215" s="75">
        <f>+R215/'24 DS-016894'!R$17*100</f>
        <v>2.0608855808072586E-06</v>
      </c>
      <c r="AM215" s="75">
        <f>+S215/'24 DS-016894'!S$17*100</f>
        <v>0.0005802725113126281</v>
      </c>
      <c r="AN215" s="75">
        <f>+T215/'24 DS-016894'!T$17*100</f>
        <v>0.3001288883682754</v>
      </c>
    </row>
    <row r="216" spans="2:40" ht="12">
      <c r="B216" s="74" t="s">
        <v>554</v>
      </c>
      <c r="C216" s="75" t="s">
        <v>36</v>
      </c>
      <c r="D216" s="75" t="s">
        <v>36</v>
      </c>
      <c r="E216" s="75" t="s">
        <v>36</v>
      </c>
      <c r="F216" s="75" t="s">
        <v>36</v>
      </c>
      <c r="G216" s="75" t="s">
        <v>36</v>
      </c>
      <c r="H216" s="75" t="s">
        <v>36</v>
      </c>
      <c r="I216" s="75" t="s">
        <v>36</v>
      </c>
      <c r="J216" s="75" t="s">
        <v>36</v>
      </c>
      <c r="K216" s="75" t="s">
        <v>36</v>
      </c>
      <c r="L216" s="75" t="s">
        <v>36</v>
      </c>
      <c r="M216" s="75" t="s">
        <v>36</v>
      </c>
      <c r="N216" s="75" t="s">
        <v>36</v>
      </c>
      <c r="O216" s="75" t="s">
        <v>36</v>
      </c>
      <c r="P216" s="75" t="s">
        <v>36</v>
      </c>
      <c r="Q216" s="75" t="s">
        <v>36</v>
      </c>
      <c r="R216" s="75" t="s">
        <v>36</v>
      </c>
      <c r="S216" s="75" t="s">
        <v>36</v>
      </c>
      <c r="T216" s="75" t="s">
        <v>36</v>
      </c>
      <c r="V216" s="74" t="s">
        <v>554</v>
      </c>
      <c r="W216" s="75"/>
      <c r="X216" s="75"/>
      <c r="Y216" s="75"/>
      <c r="Z216" s="75"/>
      <c r="AA216" s="75"/>
      <c r="AB216" s="75"/>
      <c r="AC216" s="75"/>
      <c r="AD216" s="75"/>
      <c r="AE216" s="75"/>
      <c r="AF216" s="75"/>
      <c r="AG216" s="75"/>
      <c r="AH216" s="75"/>
      <c r="AI216" s="75"/>
      <c r="AJ216" s="75"/>
      <c r="AK216" s="75"/>
      <c r="AL216" s="75"/>
      <c r="AM216" s="75"/>
      <c r="AN216" s="75"/>
    </row>
    <row r="217" spans="2:40" ht="12">
      <c r="B217" s="74" t="s">
        <v>555</v>
      </c>
      <c r="C217" s="76" t="s">
        <v>36</v>
      </c>
      <c r="D217" s="76" t="s">
        <v>36</v>
      </c>
      <c r="E217" s="76" t="s">
        <v>36</v>
      </c>
      <c r="F217" s="76" t="s">
        <v>36</v>
      </c>
      <c r="G217" s="76" t="s">
        <v>36</v>
      </c>
      <c r="H217" s="76" t="s">
        <v>36</v>
      </c>
      <c r="I217" s="76" t="s">
        <v>36</v>
      </c>
      <c r="J217" s="76" t="s">
        <v>36</v>
      </c>
      <c r="K217" s="76" t="s">
        <v>36</v>
      </c>
      <c r="L217" s="76" t="s">
        <v>36</v>
      </c>
      <c r="M217" s="76" t="s">
        <v>36</v>
      </c>
      <c r="N217" s="76" t="s">
        <v>36</v>
      </c>
      <c r="O217" s="76" t="s">
        <v>36</v>
      </c>
      <c r="P217" s="76" t="s">
        <v>36</v>
      </c>
      <c r="Q217" s="76" t="s">
        <v>36</v>
      </c>
      <c r="R217" s="76" t="s">
        <v>36</v>
      </c>
      <c r="S217" s="76" t="s">
        <v>36</v>
      </c>
      <c r="T217" s="76">
        <v>3256316601</v>
      </c>
      <c r="V217" s="74" t="s">
        <v>555</v>
      </c>
      <c r="W217" s="75"/>
      <c r="X217" s="75"/>
      <c r="Y217" s="75"/>
      <c r="Z217" s="75"/>
      <c r="AA217" s="75"/>
      <c r="AB217" s="75"/>
      <c r="AC217" s="75"/>
      <c r="AD217" s="75"/>
      <c r="AE217" s="75"/>
      <c r="AF217" s="75"/>
      <c r="AG217" s="75"/>
      <c r="AH217" s="75"/>
      <c r="AI217" s="75"/>
      <c r="AJ217" s="75"/>
      <c r="AK217" s="75"/>
      <c r="AL217" s="75"/>
      <c r="AM217" s="75"/>
      <c r="AN217" s="75">
        <f>+T217/'24 DS-016894'!T$17*100</f>
        <v>0.10830211219820353</v>
      </c>
    </row>
    <row r="218" spans="2:40" ht="12">
      <c r="B218" s="74" t="s">
        <v>556</v>
      </c>
      <c r="C218" s="75" t="s">
        <v>36</v>
      </c>
      <c r="D218" s="75" t="s">
        <v>36</v>
      </c>
      <c r="E218" s="75" t="s">
        <v>36</v>
      </c>
      <c r="F218" s="75" t="s">
        <v>36</v>
      </c>
      <c r="G218" s="75" t="s">
        <v>36</v>
      </c>
      <c r="H218" s="75" t="s">
        <v>36</v>
      </c>
      <c r="I218" s="75" t="s">
        <v>36</v>
      </c>
      <c r="J218" s="75" t="s">
        <v>36</v>
      </c>
      <c r="K218" s="75" t="s">
        <v>36</v>
      </c>
      <c r="L218" s="75" t="s">
        <v>36</v>
      </c>
      <c r="M218" s="75" t="s">
        <v>36</v>
      </c>
      <c r="N218" s="75" t="s">
        <v>36</v>
      </c>
      <c r="O218" s="75" t="s">
        <v>36</v>
      </c>
      <c r="P218" s="75" t="s">
        <v>36</v>
      </c>
      <c r="Q218" s="75" t="s">
        <v>36</v>
      </c>
      <c r="R218" s="75" t="s">
        <v>36</v>
      </c>
      <c r="S218" s="75" t="s">
        <v>36</v>
      </c>
      <c r="T218" s="75">
        <v>2847382966</v>
      </c>
      <c r="V218" s="74" t="s">
        <v>556</v>
      </c>
      <c r="W218" s="75"/>
      <c r="X218" s="75"/>
      <c r="Y218" s="75"/>
      <c r="Z218" s="75"/>
      <c r="AA218" s="75"/>
      <c r="AB218" s="75"/>
      <c r="AC218" s="75"/>
      <c r="AD218" s="75"/>
      <c r="AE218" s="75"/>
      <c r="AF218" s="75"/>
      <c r="AG218" s="75"/>
      <c r="AH218" s="75"/>
      <c r="AI218" s="75"/>
      <c r="AJ218" s="75"/>
      <c r="AK218" s="75"/>
      <c r="AL218" s="75"/>
      <c r="AM218" s="75"/>
      <c r="AN218" s="75">
        <f>+T218/'24 DS-016894'!T$17*100</f>
        <v>0.09470135347413215</v>
      </c>
    </row>
    <row r="219" spans="2:40" ht="12">
      <c r="B219" s="74" t="s">
        <v>557</v>
      </c>
      <c r="C219" s="76" t="s">
        <v>36</v>
      </c>
      <c r="D219" s="76" t="s">
        <v>36</v>
      </c>
      <c r="E219" s="76" t="s">
        <v>36</v>
      </c>
      <c r="F219" s="76" t="s">
        <v>36</v>
      </c>
      <c r="G219" s="76" t="s">
        <v>36</v>
      </c>
      <c r="H219" s="76" t="s">
        <v>36</v>
      </c>
      <c r="I219" s="76" t="s">
        <v>36</v>
      </c>
      <c r="J219" s="76" t="s">
        <v>36</v>
      </c>
      <c r="K219" s="76" t="s">
        <v>36</v>
      </c>
      <c r="L219" s="76" t="s">
        <v>36</v>
      </c>
      <c r="M219" s="76" t="s">
        <v>36</v>
      </c>
      <c r="N219" s="76" t="s">
        <v>36</v>
      </c>
      <c r="O219" s="76" t="s">
        <v>36</v>
      </c>
      <c r="P219" s="76" t="s">
        <v>36</v>
      </c>
      <c r="Q219" s="76" t="s">
        <v>36</v>
      </c>
      <c r="R219" s="76" t="s">
        <v>36</v>
      </c>
      <c r="S219" s="76" t="s">
        <v>36</v>
      </c>
      <c r="T219" s="76" t="s">
        <v>36</v>
      </c>
      <c r="V219" s="74" t="s">
        <v>557</v>
      </c>
      <c r="W219" s="75"/>
      <c r="X219" s="75"/>
      <c r="Y219" s="75"/>
      <c r="Z219" s="75"/>
      <c r="AA219" s="75"/>
      <c r="AB219" s="75"/>
      <c r="AC219" s="75"/>
      <c r="AD219" s="75"/>
      <c r="AE219" s="75"/>
      <c r="AF219" s="75"/>
      <c r="AG219" s="75"/>
      <c r="AH219" s="75"/>
      <c r="AI219" s="75"/>
      <c r="AJ219" s="75"/>
      <c r="AK219" s="75"/>
      <c r="AL219" s="75"/>
      <c r="AM219" s="75"/>
      <c r="AN219" s="75"/>
    </row>
    <row r="220" spans="2:40" ht="12">
      <c r="B220" s="74" t="s">
        <v>21</v>
      </c>
      <c r="C220" s="75">
        <v>1725027</v>
      </c>
      <c r="D220" s="75">
        <v>874834</v>
      </c>
      <c r="E220" s="75">
        <v>221948</v>
      </c>
      <c r="F220" s="75">
        <v>107944</v>
      </c>
      <c r="G220" s="75">
        <v>140658</v>
      </c>
      <c r="H220" s="75">
        <v>8804118</v>
      </c>
      <c r="I220" s="75">
        <v>813468</v>
      </c>
      <c r="J220" s="75">
        <v>57071739</v>
      </c>
      <c r="K220" s="75">
        <v>36743398</v>
      </c>
      <c r="L220" s="75">
        <v>13004750</v>
      </c>
      <c r="M220" s="75">
        <v>402750</v>
      </c>
      <c r="N220" s="75">
        <v>1638770</v>
      </c>
      <c r="O220" s="75">
        <v>1026510</v>
      </c>
      <c r="P220" s="75">
        <v>1656123</v>
      </c>
      <c r="Q220" s="75">
        <v>2113894</v>
      </c>
      <c r="R220" s="75">
        <v>3358517</v>
      </c>
      <c r="S220" s="75">
        <v>14845252</v>
      </c>
      <c r="T220" s="75">
        <v>61664462340</v>
      </c>
      <c r="V220" s="74" t="s">
        <v>21</v>
      </c>
      <c r="W220" s="75">
        <f>+C220/'24 DS-016894'!C$17*100</f>
        <v>0.15420554044432952</v>
      </c>
      <c r="X220" s="75">
        <f>+D220/'24 DS-016894'!D$17*100</f>
        <v>0.3288679886142267</v>
      </c>
      <c r="Y220" s="75">
        <f>+E220/'24 DS-016894'!E$17*100</f>
        <v>0.4694791190643619</v>
      </c>
      <c r="Z220" s="75">
        <f>+F220/'24 DS-016894'!F$17*100</f>
        <v>0.7404642691211433</v>
      </c>
      <c r="AA220" s="75">
        <f>+G220/'24 DS-016894'!G$17*100</f>
        <v>0.3305324232572744</v>
      </c>
      <c r="AB220" s="75">
        <f>+H220/'24 DS-016894'!H$17*100</f>
        <v>9.386585878571916</v>
      </c>
      <c r="AC220" s="75">
        <f>+I220/'24 DS-016894'!I$17*100</f>
        <v>0.2080860764431087</v>
      </c>
      <c r="AD220" s="75">
        <f>+J220/'24 DS-016894'!J$17*100</f>
        <v>6.422508713799815</v>
      </c>
      <c r="AE220" s="75">
        <f>+K220/'24 DS-016894'!K$17*100</f>
        <v>0.8325683395367764</v>
      </c>
      <c r="AF220" s="75">
        <f>+L220/'24 DS-016894'!L$17*100</f>
        <v>0.39440705080842536</v>
      </c>
      <c r="AG220" s="75">
        <f>+M220/'24 DS-016894'!M$17*100</f>
        <v>0.012201670641110558</v>
      </c>
      <c r="AH220" s="75">
        <f>+N220/'24 DS-016894'!N$17*100</f>
        <v>0.08929970459664041</v>
      </c>
      <c r="AI220" s="75">
        <f>+O220/'24 DS-016894'!O$17*100</f>
        <v>0.06873689273799298</v>
      </c>
      <c r="AJ220" s="75">
        <f>+P220/'24 DS-016894'!P$17*100</f>
        <v>0.23778148672437277</v>
      </c>
      <c r="AK220" s="75">
        <f>+Q220/'24 DS-016894'!Q$17*100</f>
        <v>0.39360892512363005</v>
      </c>
      <c r="AL220" s="75">
        <f>+R220/'24 DS-016894'!R$17*100</f>
        <v>1.153586543032675</v>
      </c>
      <c r="AM220" s="75">
        <f>+S220/'24 DS-016894'!S$17*100</f>
        <v>0.7730675454643109</v>
      </c>
      <c r="AN220" s="75">
        <f>+T220/'24 DS-016894'!T$17*100</f>
        <v>2.050903624339744</v>
      </c>
    </row>
    <row r="221" spans="2:40" ht="12">
      <c r="B221" s="74" t="s">
        <v>144</v>
      </c>
      <c r="C221" s="76">
        <v>81870</v>
      </c>
      <c r="D221" s="76">
        <v>114157</v>
      </c>
      <c r="E221" s="76" t="s">
        <v>36</v>
      </c>
      <c r="F221" s="76" t="s">
        <v>36</v>
      </c>
      <c r="G221" s="76" t="s">
        <v>36</v>
      </c>
      <c r="H221" s="76">
        <v>5403861</v>
      </c>
      <c r="I221" s="76">
        <v>310</v>
      </c>
      <c r="J221" s="76">
        <v>10675375</v>
      </c>
      <c r="K221" s="76">
        <v>40052227</v>
      </c>
      <c r="L221" s="76" t="s">
        <v>36</v>
      </c>
      <c r="M221" s="76">
        <v>16029</v>
      </c>
      <c r="N221" s="76">
        <v>17169</v>
      </c>
      <c r="O221" s="76">
        <v>4595</v>
      </c>
      <c r="P221" s="76">
        <v>269631</v>
      </c>
      <c r="Q221" s="76" t="s">
        <v>36</v>
      </c>
      <c r="R221" s="76" t="s">
        <v>36</v>
      </c>
      <c r="S221" s="76">
        <v>91585</v>
      </c>
      <c r="T221" s="76">
        <v>202657967356</v>
      </c>
      <c r="V221" s="74" t="s">
        <v>144</v>
      </c>
      <c r="W221" s="75">
        <f>+C221/'24 DS-016894'!C$17*100</f>
        <v>0.007318614489035393</v>
      </c>
      <c r="X221" s="75">
        <f>+D221/'24 DS-016894'!D$17*100</f>
        <v>0.042913950505163584</v>
      </c>
      <c r="Y221" s="75"/>
      <c r="Z221" s="75"/>
      <c r="AA221" s="75"/>
      <c r="AB221" s="75">
        <f>+H221/'24 DS-016894'!H$17*100</f>
        <v>5.761372729484716</v>
      </c>
      <c r="AC221" s="75">
        <f>+I221/'24 DS-016894'!I$17*100</f>
        <v>7.92983666196626E-05</v>
      </c>
      <c r="AD221" s="75">
        <f>+J221/'24 DS-016894'!J$17*100</f>
        <v>1.2013422082789647</v>
      </c>
      <c r="AE221" s="75">
        <f>+K221/'24 DS-016894'!K$17*100</f>
        <v>0.9075430674141799</v>
      </c>
      <c r="AF221" s="75"/>
      <c r="AG221" s="75">
        <f>+M221/'24 DS-016894'!M$17*100</f>
        <v>0.0004856128583646459</v>
      </c>
      <c r="AH221" s="75">
        <f>+N221/'24 DS-016894'!N$17*100</f>
        <v>0.0009355715739363786</v>
      </c>
      <c r="AI221" s="75">
        <f>+O221/'24 DS-016894'!O$17*100</f>
        <v>0.0003076891819184204</v>
      </c>
      <c r="AJ221" s="75">
        <f>+P221/'24 DS-016894'!P$17*100</f>
        <v>0.03871286133154322</v>
      </c>
      <c r="AK221" s="75"/>
      <c r="AL221" s="75"/>
      <c r="AM221" s="75">
        <f>+S221/'24 DS-016894'!S$17*100</f>
        <v>0.0047692953377516875</v>
      </c>
      <c r="AN221" s="75">
        <f>+T221/'24 DS-016894'!T$17*100</f>
        <v>6.7402186604672165</v>
      </c>
    </row>
    <row r="222" spans="2:40" ht="12">
      <c r="B222" s="74" t="s">
        <v>558</v>
      </c>
      <c r="C222" s="75" t="s">
        <v>36</v>
      </c>
      <c r="D222" s="75" t="s">
        <v>36</v>
      </c>
      <c r="E222" s="75" t="s">
        <v>36</v>
      </c>
      <c r="F222" s="75" t="s">
        <v>36</v>
      </c>
      <c r="G222" s="75" t="s">
        <v>36</v>
      </c>
      <c r="H222" s="75" t="s">
        <v>36</v>
      </c>
      <c r="I222" s="75">
        <v>2748879</v>
      </c>
      <c r="J222" s="75">
        <v>2256418</v>
      </c>
      <c r="K222" s="75">
        <v>33852</v>
      </c>
      <c r="L222" s="75">
        <v>19225</v>
      </c>
      <c r="M222" s="75">
        <v>63880</v>
      </c>
      <c r="N222" s="75" t="s">
        <v>36</v>
      </c>
      <c r="O222" s="75" t="s">
        <v>36</v>
      </c>
      <c r="P222" s="75" t="s">
        <v>36</v>
      </c>
      <c r="Q222" s="75" t="s">
        <v>36</v>
      </c>
      <c r="R222" s="75" t="s">
        <v>36</v>
      </c>
      <c r="S222" s="75">
        <v>14830</v>
      </c>
      <c r="T222" s="75">
        <v>95100958</v>
      </c>
      <c r="V222" s="74" t="s">
        <v>558</v>
      </c>
      <c r="W222" s="75"/>
      <c r="X222" s="75"/>
      <c r="Y222" s="75"/>
      <c r="Z222" s="75"/>
      <c r="AA222" s="75"/>
      <c r="AB222" s="75"/>
      <c r="AC222" s="75">
        <f>+I222/'24 DS-016894'!I$17*100</f>
        <v>0.7031664991454565</v>
      </c>
      <c r="AD222" s="75">
        <f>+J222/'24 DS-016894'!J$17*100</f>
        <v>0.2539236497940733</v>
      </c>
      <c r="AE222" s="75">
        <f>+K222/'24 DS-016894'!K$17*100</f>
        <v>0.0007670521771012838</v>
      </c>
      <c r="AF222" s="75">
        <f>+L222/'24 DS-016894'!L$17*100</f>
        <v>0.0005830543110626485</v>
      </c>
      <c r="AG222" s="75">
        <f>+M222/'24 DS-016894'!M$17*100</f>
        <v>0.0019353016028656547</v>
      </c>
      <c r="AH222" s="75"/>
      <c r="AI222" s="75"/>
      <c r="AJ222" s="75"/>
      <c r="AK222" s="75"/>
      <c r="AL222" s="75"/>
      <c r="AM222" s="75">
        <f>+S222/'24 DS-016894'!S$17*100</f>
        <v>0.0007722732964880442</v>
      </c>
      <c r="AN222" s="75">
        <f>+T222/'24 DS-016894'!T$17*100</f>
        <v>0.0031629708918075325</v>
      </c>
    </row>
    <row r="223" spans="2:40" ht="12">
      <c r="B223" s="74" t="s">
        <v>145</v>
      </c>
      <c r="C223" s="76" t="s">
        <v>36</v>
      </c>
      <c r="D223" s="76" t="s">
        <v>36</v>
      </c>
      <c r="E223" s="76" t="s">
        <v>36</v>
      </c>
      <c r="F223" s="76" t="s">
        <v>36</v>
      </c>
      <c r="G223" s="76" t="s">
        <v>36</v>
      </c>
      <c r="H223" s="76" t="s">
        <v>36</v>
      </c>
      <c r="I223" s="76">
        <v>4730</v>
      </c>
      <c r="J223" s="76">
        <v>1563</v>
      </c>
      <c r="K223" s="76">
        <v>2660</v>
      </c>
      <c r="L223" s="76">
        <v>3</v>
      </c>
      <c r="M223" s="76">
        <v>6525955</v>
      </c>
      <c r="N223" s="76">
        <v>215</v>
      </c>
      <c r="O223" s="76">
        <v>1314</v>
      </c>
      <c r="P223" s="76" t="s">
        <v>36</v>
      </c>
      <c r="Q223" s="76" t="s">
        <v>36</v>
      </c>
      <c r="R223" s="76" t="s">
        <v>36</v>
      </c>
      <c r="S223" s="76">
        <v>129</v>
      </c>
      <c r="T223" s="76">
        <v>44260506178</v>
      </c>
      <c r="V223" s="74" t="s">
        <v>145</v>
      </c>
      <c r="W223" s="75"/>
      <c r="X223" s="75"/>
      <c r="Y223" s="75"/>
      <c r="Z223" s="75"/>
      <c r="AA223" s="75"/>
      <c r="AB223" s="75"/>
      <c r="AC223" s="75">
        <f>+I223/'24 DS-016894'!I$17*100</f>
        <v>0.0012099395939064647</v>
      </c>
      <c r="AD223" s="75">
        <f>+J223/'24 DS-016894'!J$17*100</f>
        <v>0.00017589057729026117</v>
      </c>
      <c r="AE223" s="75">
        <f>+K223/'24 DS-016894'!K$17*100</f>
        <v>6.0272917141953645E-05</v>
      </c>
      <c r="AF223" s="75">
        <f>+L223/'24 DS-016894'!L$17*100</f>
        <v>9.098376765606998E-08</v>
      </c>
      <c r="AG223" s="75">
        <f>+M223/'24 DS-016894'!M$17*100</f>
        <v>0.19770963011473283</v>
      </c>
      <c r="AH223" s="75">
        <f>+N223/'24 DS-016894'!N$17*100</f>
        <v>1.1715760288678515E-05</v>
      </c>
      <c r="AI223" s="75">
        <f>+O223/'24 DS-016894'!O$17*100</f>
        <v>8.798772253336331E-05</v>
      </c>
      <c r="AJ223" s="75"/>
      <c r="AK223" s="75"/>
      <c r="AL223" s="75"/>
      <c r="AM223" s="75">
        <f>+S223/'24 DS-016894'!S$17*100</f>
        <v>6.717684102964107E-06</v>
      </c>
      <c r="AN223" s="75">
        <f>+T223/'24 DS-016894'!T$17*100</f>
        <v>1.4720639585742286</v>
      </c>
    </row>
    <row r="224" spans="2:40" ht="12">
      <c r="B224" s="74" t="s">
        <v>559</v>
      </c>
      <c r="C224" s="75" t="s">
        <v>36</v>
      </c>
      <c r="D224" s="75" t="s">
        <v>36</v>
      </c>
      <c r="E224" s="75" t="s">
        <v>36</v>
      </c>
      <c r="F224" s="75" t="s">
        <v>36</v>
      </c>
      <c r="G224" s="75" t="s">
        <v>36</v>
      </c>
      <c r="H224" s="75" t="s">
        <v>36</v>
      </c>
      <c r="I224" s="75" t="s">
        <v>36</v>
      </c>
      <c r="J224" s="75" t="s">
        <v>36</v>
      </c>
      <c r="K224" s="75" t="s">
        <v>36</v>
      </c>
      <c r="L224" s="75" t="s">
        <v>36</v>
      </c>
      <c r="M224" s="75" t="s">
        <v>36</v>
      </c>
      <c r="N224" s="75" t="s">
        <v>36</v>
      </c>
      <c r="O224" s="75" t="s">
        <v>36</v>
      </c>
      <c r="P224" s="75" t="s">
        <v>36</v>
      </c>
      <c r="Q224" s="75" t="s">
        <v>36</v>
      </c>
      <c r="R224" s="75" t="s">
        <v>36</v>
      </c>
      <c r="S224" s="75" t="s">
        <v>36</v>
      </c>
      <c r="T224" s="75">
        <v>84815169</v>
      </c>
      <c r="V224" s="74" t="s">
        <v>559</v>
      </c>
      <c r="W224" s="75"/>
      <c r="X224" s="75"/>
      <c r="Y224" s="75"/>
      <c r="Z224" s="75"/>
      <c r="AA224" s="75"/>
      <c r="AB224" s="75"/>
      <c r="AC224" s="75"/>
      <c r="AD224" s="75"/>
      <c r="AE224" s="75"/>
      <c r="AF224" s="75"/>
      <c r="AG224" s="75"/>
      <c r="AH224" s="75"/>
      <c r="AI224" s="75"/>
      <c r="AJ224" s="75"/>
      <c r="AK224" s="75"/>
      <c r="AL224" s="75"/>
      <c r="AM224" s="75"/>
      <c r="AN224" s="75">
        <f>+T224/'24 DS-016894'!T$17*100</f>
        <v>0.002820874956178008</v>
      </c>
    </row>
    <row r="225" spans="2:40" ht="12">
      <c r="B225" s="74" t="s">
        <v>560</v>
      </c>
      <c r="C225" s="76" t="s">
        <v>36</v>
      </c>
      <c r="D225" s="76" t="s">
        <v>36</v>
      </c>
      <c r="E225" s="76" t="s">
        <v>36</v>
      </c>
      <c r="F225" s="76" t="s">
        <v>36</v>
      </c>
      <c r="G225" s="76" t="s">
        <v>36</v>
      </c>
      <c r="H225" s="76" t="s">
        <v>36</v>
      </c>
      <c r="I225" s="76" t="s">
        <v>36</v>
      </c>
      <c r="J225" s="76" t="s">
        <v>36</v>
      </c>
      <c r="K225" s="76" t="s">
        <v>36</v>
      </c>
      <c r="L225" s="76" t="s">
        <v>36</v>
      </c>
      <c r="M225" s="76" t="s">
        <v>36</v>
      </c>
      <c r="N225" s="76" t="s">
        <v>36</v>
      </c>
      <c r="O225" s="76" t="s">
        <v>36</v>
      </c>
      <c r="P225" s="76" t="s">
        <v>36</v>
      </c>
      <c r="Q225" s="76" t="s">
        <v>36</v>
      </c>
      <c r="R225" s="76" t="s">
        <v>36</v>
      </c>
      <c r="S225" s="76" t="s">
        <v>36</v>
      </c>
      <c r="T225" s="76">
        <v>270818146</v>
      </c>
      <c r="V225" s="74" t="s">
        <v>560</v>
      </c>
      <c r="W225" s="75"/>
      <c r="X225" s="75"/>
      <c r="Y225" s="75"/>
      <c r="Z225" s="75"/>
      <c r="AA225" s="75"/>
      <c r="AB225" s="75"/>
      <c r="AC225" s="75"/>
      <c r="AD225" s="75"/>
      <c r="AE225" s="75"/>
      <c r="AF225" s="75"/>
      <c r="AG225" s="75"/>
      <c r="AH225" s="75"/>
      <c r="AI225" s="75"/>
      <c r="AJ225" s="75"/>
      <c r="AK225" s="75"/>
      <c r="AL225" s="75"/>
      <c r="AM225" s="75"/>
      <c r="AN225" s="75">
        <f>+T225/'24 DS-016894'!T$17*100</f>
        <v>0.009007163868646648</v>
      </c>
    </row>
    <row r="226" spans="2:40" ht="12">
      <c r="B226" s="74" t="s">
        <v>561</v>
      </c>
      <c r="C226" s="75" t="s">
        <v>36</v>
      </c>
      <c r="D226" s="75" t="s">
        <v>36</v>
      </c>
      <c r="E226" s="75" t="s">
        <v>36</v>
      </c>
      <c r="F226" s="75" t="s">
        <v>36</v>
      </c>
      <c r="G226" s="75" t="s">
        <v>36</v>
      </c>
      <c r="H226" s="75" t="s">
        <v>36</v>
      </c>
      <c r="I226" s="75">
        <v>85</v>
      </c>
      <c r="J226" s="75" t="s">
        <v>36</v>
      </c>
      <c r="K226" s="75" t="s">
        <v>36</v>
      </c>
      <c r="L226" s="75" t="s">
        <v>36</v>
      </c>
      <c r="M226" s="75">
        <v>21992</v>
      </c>
      <c r="N226" s="75" t="s">
        <v>36</v>
      </c>
      <c r="O226" s="75" t="s">
        <v>36</v>
      </c>
      <c r="P226" s="75" t="s">
        <v>36</v>
      </c>
      <c r="Q226" s="75" t="s">
        <v>36</v>
      </c>
      <c r="R226" s="75" t="s">
        <v>36</v>
      </c>
      <c r="S226" s="75" t="s">
        <v>36</v>
      </c>
      <c r="T226" s="75">
        <v>553561876</v>
      </c>
      <c r="V226" s="74" t="s">
        <v>561</v>
      </c>
      <c r="W226" s="75"/>
      <c r="X226" s="75"/>
      <c r="Y226" s="75"/>
      <c r="Z226" s="75"/>
      <c r="AA226" s="75"/>
      <c r="AB226" s="75"/>
      <c r="AC226" s="75">
        <f>+I226/'24 DS-016894'!I$17*100</f>
        <v>2.1743100524746196E-05</v>
      </c>
      <c r="AD226" s="75"/>
      <c r="AE226" s="75"/>
      <c r="AF226" s="75"/>
      <c r="AG226" s="75">
        <f>+M226/'24 DS-016894'!M$17*100</f>
        <v>0.0006662672644054709</v>
      </c>
      <c r="AH226" s="75"/>
      <c r="AI226" s="75"/>
      <c r="AJ226" s="75"/>
      <c r="AK226" s="75"/>
      <c r="AL226" s="75"/>
      <c r="AM226" s="75"/>
      <c r="AN226" s="75">
        <f>+T226/'24 DS-016894'!T$17*100</f>
        <v>0.018410961755005357</v>
      </c>
    </row>
    <row r="227" spans="2:40" ht="12">
      <c r="B227" s="74" t="s">
        <v>25</v>
      </c>
      <c r="C227" s="76">
        <v>655913</v>
      </c>
      <c r="D227" s="76">
        <v>2644400</v>
      </c>
      <c r="E227" s="76">
        <v>6734767</v>
      </c>
      <c r="F227" s="76">
        <v>18750945</v>
      </c>
      <c r="G227" s="76">
        <v>3738475</v>
      </c>
      <c r="H227" s="76">
        <v>302655</v>
      </c>
      <c r="I227" s="76">
        <v>485528</v>
      </c>
      <c r="J227" s="76">
        <v>17849093</v>
      </c>
      <c r="K227" s="76">
        <v>11547870</v>
      </c>
      <c r="L227" s="76">
        <v>31444226</v>
      </c>
      <c r="M227" s="76">
        <v>3063422</v>
      </c>
      <c r="N227" s="76">
        <v>8527021</v>
      </c>
      <c r="O227" s="76">
        <v>2479192</v>
      </c>
      <c r="P227" s="76">
        <v>1915501</v>
      </c>
      <c r="Q227" s="76">
        <v>2641449</v>
      </c>
      <c r="R227" s="76">
        <v>363573</v>
      </c>
      <c r="S227" s="76">
        <v>22366326</v>
      </c>
      <c r="T227" s="76">
        <v>109384886215</v>
      </c>
      <c r="V227" s="74" t="s">
        <v>25</v>
      </c>
      <c r="W227" s="75">
        <f>+C227/'24 DS-016894'!C$17*100</f>
        <v>0.058634107552786995</v>
      </c>
      <c r="X227" s="75">
        <f>+D227/'24 DS-016894'!D$17*100</f>
        <v>0.9940840309035328</v>
      </c>
      <c r="Y227" s="75">
        <f>+E227/'24 DS-016894'!E$17*100</f>
        <v>14.245825500854863</v>
      </c>
      <c r="Z227" s="75">
        <f>+F227/'24 DS-016894'!F$17*100</f>
        <v>128.62599852475128</v>
      </c>
      <c r="AA227" s="75">
        <f>+G227/'24 DS-016894'!G$17*100</f>
        <v>8.785047427353858</v>
      </c>
      <c r="AB227" s="75">
        <f>+H227/'24 DS-016894'!H$17*100</f>
        <v>0.322678222745218</v>
      </c>
      <c r="AC227" s="75">
        <f>+I227/'24 DS-016894'!I$17*100</f>
        <v>0.12419863660681142</v>
      </c>
      <c r="AD227" s="75">
        <f>+J227/'24 DS-016894'!J$17*100</f>
        <v>2.0086290926919768</v>
      </c>
      <c r="AE227" s="75">
        <f>+K227/'24 DS-016894'!K$17*100</f>
        <v>0.26166308709626024</v>
      </c>
      <c r="AF227" s="75">
        <f>+L227/'24 DS-016894'!L$17*100</f>
        <v>0.9536380508363183</v>
      </c>
      <c r="AG227" s="75">
        <f>+M227/'24 DS-016894'!M$17*100</f>
        <v>0.09280910311292909</v>
      </c>
      <c r="AH227" s="75">
        <f>+N227/'24 DS-016894'!N$17*100</f>
        <v>0.4646536465698965</v>
      </c>
      <c r="AI227" s="75">
        <f>+O227/'24 DS-016894'!O$17*100</f>
        <v>0.16601100289416595</v>
      </c>
      <c r="AJ227" s="75">
        <f>+P227/'24 DS-016894'!P$17*100</f>
        <v>0.27502225112628875</v>
      </c>
      <c r="AK227" s="75">
        <f>+Q227/'24 DS-016894'!Q$17*100</f>
        <v>0.4918401308953464</v>
      </c>
      <c r="AL227" s="75">
        <f>+R227/'24 DS-016894'!R$17*100</f>
        <v>0.12488039221180622</v>
      </c>
      <c r="AM227" s="75">
        <f>+S227/'24 DS-016894'!S$17*100</f>
        <v>1.1647280047435098</v>
      </c>
      <c r="AN227" s="75">
        <f>+T227/'24 DS-016894'!T$17*100</f>
        <v>3.6380412813688374</v>
      </c>
    </row>
    <row r="228" spans="2:40" ht="12">
      <c r="B228" s="74" t="s">
        <v>147</v>
      </c>
      <c r="C228" s="75" t="s">
        <v>36</v>
      </c>
      <c r="D228" s="75">
        <v>12</v>
      </c>
      <c r="E228" s="75" t="s">
        <v>36</v>
      </c>
      <c r="F228" s="75" t="s">
        <v>36</v>
      </c>
      <c r="G228" s="75" t="s">
        <v>36</v>
      </c>
      <c r="H228" s="75" t="s">
        <v>36</v>
      </c>
      <c r="I228" s="75" t="s">
        <v>36</v>
      </c>
      <c r="J228" s="75">
        <v>11650</v>
      </c>
      <c r="K228" s="75">
        <v>72549</v>
      </c>
      <c r="L228" s="75">
        <v>303</v>
      </c>
      <c r="M228" s="75">
        <v>152</v>
      </c>
      <c r="N228" s="75" t="s">
        <v>36</v>
      </c>
      <c r="O228" s="75">
        <v>1650</v>
      </c>
      <c r="P228" s="75" t="s">
        <v>36</v>
      </c>
      <c r="Q228" s="75" t="s">
        <v>36</v>
      </c>
      <c r="R228" s="75" t="s">
        <v>36</v>
      </c>
      <c r="S228" s="75">
        <v>31</v>
      </c>
      <c r="T228" s="75">
        <v>20757149219</v>
      </c>
      <c r="V228" s="74" t="s">
        <v>147</v>
      </c>
      <c r="W228" s="75"/>
      <c r="X228" s="75">
        <f>+D228/'24 DS-016894'!D$17*100</f>
        <v>4.5110453678877604E-06</v>
      </c>
      <c r="Y228" s="75"/>
      <c r="Z228" s="75"/>
      <c r="AA228" s="75"/>
      <c r="AB228" s="75"/>
      <c r="AC228" s="75"/>
      <c r="AD228" s="75">
        <f>+J228/'24 DS-016894'!J$17*100</f>
        <v>0.0013110206176785303</v>
      </c>
      <c r="AE228" s="75">
        <f>+K228/'24 DS-016894'!K$17*100</f>
        <v>0.0016438871675682688</v>
      </c>
      <c r="AF228" s="75">
        <f>+L228/'24 DS-016894'!L$17*100</f>
        <v>9.189360533263068E-06</v>
      </c>
      <c r="AG228" s="75">
        <f>+M228/'24 DS-016894'!M$17*100</f>
        <v>4.604975636123662E-06</v>
      </c>
      <c r="AH228" s="75"/>
      <c r="AI228" s="75">
        <f>+O228/'24 DS-016894'!O$17*100</f>
        <v>0.00011048686619486262</v>
      </c>
      <c r="AJ228" s="75"/>
      <c r="AK228" s="75"/>
      <c r="AL228" s="75"/>
      <c r="AM228" s="75">
        <f>+S228/'24 DS-016894'!S$17*100</f>
        <v>1.6143271875340102E-06</v>
      </c>
      <c r="AN228" s="75">
        <f>+T228/'24 DS-016894'!T$17*100</f>
        <v>0.6903638002952868</v>
      </c>
    </row>
    <row r="229" spans="2:40" ht="12">
      <c r="B229" s="74" t="s">
        <v>562</v>
      </c>
      <c r="C229" s="76" t="s">
        <v>36</v>
      </c>
      <c r="D229" s="76" t="s">
        <v>36</v>
      </c>
      <c r="E229" s="76" t="s">
        <v>36</v>
      </c>
      <c r="F229" s="76" t="s">
        <v>36</v>
      </c>
      <c r="G229" s="76" t="s">
        <v>36</v>
      </c>
      <c r="H229" s="76" t="s">
        <v>36</v>
      </c>
      <c r="I229" s="76" t="s">
        <v>36</v>
      </c>
      <c r="J229" s="76" t="s">
        <v>36</v>
      </c>
      <c r="K229" s="76" t="s">
        <v>36</v>
      </c>
      <c r="L229" s="76" t="s">
        <v>36</v>
      </c>
      <c r="M229" s="76" t="s">
        <v>36</v>
      </c>
      <c r="N229" s="76" t="s">
        <v>36</v>
      </c>
      <c r="O229" s="76" t="s">
        <v>36</v>
      </c>
      <c r="P229" s="76" t="s">
        <v>36</v>
      </c>
      <c r="Q229" s="76" t="s">
        <v>36</v>
      </c>
      <c r="R229" s="76" t="s">
        <v>36</v>
      </c>
      <c r="S229" s="76" t="s">
        <v>36</v>
      </c>
      <c r="T229" s="76">
        <v>2213232</v>
      </c>
      <c r="V229" s="74" t="s">
        <v>562</v>
      </c>
      <c r="W229" s="75"/>
      <c r="X229" s="75" t="e">
        <f>+D229/'24 DS-016894'!D$17*100</f>
        <v>#VALUE!</v>
      </c>
      <c r="Y229" s="75"/>
      <c r="Z229" s="75"/>
      <c r="AA229" s="75"/>
      <c r="AB229" s="75"/>
      <c r="AC229" s="75"/>
      <c r="AD229" s="75"/>
      <c r="AE229" s="75"/>
      <c r="AF229" s="75"/>
      <c r="AG229" s="75"/>
      <c r="AH229" s="75"/>
      <c r="AI229" s="75"/>
      <c r="AJ229" s="75"/>
      <c r="AK229" s="75"/>
      <c r="AL229" s="75"/>
      <c r="AM229" s="75"/>
      <c r="AN229" s="75">
        <f>+T229/'24 DS-016894'!T$17*100</f>
        <v>7.361007228567527E-05</v>
      </c>
    </row>
    <row r="230" spans="2:40" ht="12">
      <c r="B230" s="74" t="s">
        <v>22</v>
      </c>
      <c r="C230" s="75">
        <v>2646543</v>
      </c>
      <c r="D230" s="75">
        <v>10732406</v>
      </c>
      <c r="E230" s="75">
        <v>588759</v>
      </c>
      <c r="F230" s="75">
        <v>652286</v>
      </c>
      <c r="G230" s="75">
        <v>524294</v>
      </c>
      <c r="H230" s="75">
        <v>2246591</v>
      </c>
      <c r="I230" s="75">
        <v>999908</v>
      </c>
      <c r="J230" s="75">
        <v>10707465</v>
      </c>
      <c r="K230" s="75">
        <v>2490439</v>
      </c>
      <c r="L230" s="75">
        <v>57930657</v>
      </c>
      <c r="M230" s="75">
        <v>27291536</v>
      </c>
      <c r="N230" s="75">
        <v>15446861</v>
      </c>
      <c r="O230" s="75">
        <v>15491993</v>
      </c>
      <c r="P230" s="75">
        <v>546939</v>
      </c>
      <c r="Q230" s="75">
        <v>2937913</v>
      </c>
      <c r="R230" s="75">
        <v>2157375</v>
      </c>
      <c r="S230" s="75">
        <v>2551765</v>
      </c>
      <c r="T230" s="75">
        <v>39111092951</v>
      </c>
      <c r="V230" s="74" t="s">
        <v>22</v>
      </c>
      <c r="W230" s="75">
        <f>+C230/'24 DS-016894'!C$17*100</f>
        <v>0.2365827280524636</v>
      </c>
      <c r="X230" s="75">
        <f>+D230/'24 DS-016894'!D$17*100</f>
        <v>4.034530864382567</v>
      </c>
      <c r="Y230" s="75">
        <f>+E230/'24 DS-016894'!E$17*100</f>
        <v>1.2453820564331042</v>
      </c>
      <c r="Z230" s="75">
        <f>+F230/'24 DS-016894'!F$17*100</f>
        <v>4.47449118290923</v>
      </c>
      <c r="AA230" s="75">
        <f>+G230/'24 DS-016894'!G$17*100</f>
        <v>1.2320391752993034</v>
      </c>
      <c r="AB230" s="75">
        <f>+H230/'24 DS-016894'!H$17*100</f>
        <v>2.3952222534417142</v>
      </c>
      <c r="AC230" s="75">
        <f>+I230/'24 DS-016894'!I$17*100</f>
        <v>0.25577764893526966</v>
      </c>
      <c r="AD230" s="75">
        <f>+J230/'24 DS-016894'!J$17*100</f>
        <v>1.204953423010407</v>
      </c>
      <c r="AE230" s="75">
        <f>+K230/'24 DS-016894'!K$17*100</f>
        <v>0.056430835900033796</v>
      </c>
      <c r="AF230" s="75">
        <f>+L230/'24 DS-016894'!L$17*100</f>
        <v>1.756916478883828</v>
      </c>
      <c r="AG230" s="75">
        <f>+M230/'24 DS-016894'!M$17*100</f>
        <v>0.8268214365288936</v>
      </c>
      <c r="AH230" s="75">
        <f>+N230/'24 DS-016894'!N$17*100</f>
        <v>0.8417289334350552</v>
      </c>
      <c r="AI230" s="75">
        <f>+O230/'24 DS-016894'!O$17*100</f>
        <v>1.0373707622319686</v>
      </c>
      <c r="AJ230" s="75">
        <f>+P230/'24 DS-016894'!P$17*100</f>
        <v>0.07852796475113365</v>
      </c>
      <c r="AK230" s="75">
        <f>+Q230/'24 DS-016894'!Q$17*100</f>
        <v>0.5470419888777485</v>
      </c>
      <c r="AL230" s="75">
        <f>+R230/'24 DS-016894'!R$17*100</f>
        <v>0.7410171716490098</v>
      </c>
      <c r="AM230" s="75">
        <f>+S230/'24 DS-016894'!S$17*100</f>
        <v>0.13288334244186203</v>
      </c>
      <c r="AN230" s="75">
        <f>+T230/'24 DS-016894'!T$17*100</f>
        <v>1.3007991838609214</v>
      </c>
    </row>
    <row r="231" spans="2:40" ht="12">
      <c r="B231" s="74" t="s">
        <v>563</v>
      </c>
      <c r="C231" s="76" t="s">
        <v>36</v>
      </c>
      <c r="D231" s="76" t="s">
        <v>36</v>
      </c>
      <c r="E231" s="76" t="s">
        <v>36</v>
      </c>
      <c r="F231" s="76" t="s">
        <v>36</v>
      </c>
      <c r="G231" s="76" t="s">
        <v>36</v>
      </c>
      <c r="H231" s="76" t="s">
        <v>36</v>
      </c>
      <c r="I231" s="76" t="s">
        <v>36</v>
      </c>
      <c r="J231" s="76" t="s">
        <v>36</v>
      </c>
      <c r="K231" s="76" t="s">
        <v>36</v>
      </c>
      <c r="L231" s="76" t="s">
        <v>36</v>
      </c>
      <c r="M231" s="76" t="s">
        <v>36</v>
      </c>
      <c r="N231" s="76" t="s">
        <v>36</v>
      </c>
      <c r="O231" s="76" t="s">
        <v>36</v>
      </c>
      <c r="P231" s="76" t="s">
        <v>36</v>
      </c>
      <c r="Q231" s="76" t="s">
        <v>36</v>
      </c>
      <c r="R231" s="76" t="s">
        <v>36</v>
      </c>
      <c r="S231" s="76" t="s">
        <v>36</v>
      </c>
      <c r="T231" s="76" t="s">
        <v>36</v>
      </c>
      <c r="V231" s="74" t="s">
        <v>563</v>
      </c>
      <c r="W231" s="75"/>
      <c r="X231" s="75"/>
      <c r="Y231" s="75"/>
      <c r="Z231" s="75"/>
      <c r="AA231" s="75"/>
      <c r="AB231" s="75"/>
      <c r="AC231" s="75"/>
      <c r="AD231" s="75"/>
      <c r="AE231" s="75"/>
      <c r="AF231" s="75"/>
      <c r="AG231" s="75"/>
      <c r="AH231" s="75"/>
      <c r="AI231" s="75"/>
      <c r="AJ231" s="75"/>
      <c r="AK231" s="75"/>
      <c r="AL231" s="75"/>
      <c r="AM231" s="75"/>
      <c r="AN231" s="75"/>
    </row>
    <row r="232" spans="2:40" ht="12">
      <c r="B232" s="74" t="s">
        <v>23</v>
      </c>
      <c r="C232" s="75">
        <v>15488189</v>
      </c>
      <c r="D232" s="75">
        <v>8826257</v>
      </c>
      <c r="E232" s="75">
        <v>798717</v>
      </c>
      <c r="F232" s="75">
        <v>892423</v>
      </c>
      <c r="G232" s="75">
        <v>1886198</v>
      </c>
      <c r="H232" s="75">
        <v>1447094</v>
      </c>
      <c r="I232" s="75">
        <v>2431775</v>
      </c>
      <c r="J232" s="75">
        <v>12160852</v>
      </c>
      <c r="K232" s="75">
        <v>19476736</v>
      </c>
      <c r="L232" s="75">
        <v>15258287</v>
      </c>
      <c r="M232" s="75">
        <v>8590450</v>
      </c>
      <c r="N232" s="75">
        <v>4038260</v>
      </c>
      <c r="O232" s="75">
        <v>5594948</v>
      </c>
      <c r="P232" s="75">
        <v>647721</v>
      </c>
      <c r="Q232" s="75">
        <v>8996150</v>
      </c>
      <c r="R232" s="75">
        <v>1238635</v>
      </c>
      <c r="S232" s="75">
        <v>4833207</v>
      </c>
      <c r="T232" s="75">
        <v>79394323125</v>
      </c>
      <c r="V232" s="74" t="s">
        <v>23</v>
      </c>
      <c r="W232" s="75">
        <f>+C232/'24 DS-016894'!C$17*100</f>
        <v>1.3845374914415365</v>
      </c>
      <c r="X232" s="75">
        <f>+D232/'24 DS-016894'!D$17*100</f>
        <v>3.3179704796364096</v>
      </c>
      <c r="Y232" s="75">
        <f>+E232/'24 DS-016894'!E$17*100</f>
        <v>1.6894991328677433</v>
      </c>
      <c r="Z232" s="75">
        <f>+F232/'24 DS-016894'!F$17*100</f>
        <v>6.1217607689347995</v>
      </c>
      <c r="AA232" s="75">
        <f>+G232/'24 DS-016894'!G$17*100</f>
        <v>4.432379215423399</v>
      </c>
      <c r="AB232" s="75">
        <f>+H232/'24 DS-016894'!H$17*100</f>
        <v>1.5428316732426972</v>
      </c>
      <c r="AC232" s="75">
        <f>+I232/'24 DS-016894'!I$17*100</f>
        <v>0.6220509209242904</v>
      </c>
      <c r="AD232" s="75">
        <f>+J232/'24 DS-016894'!J$17*100</f>
        <v>1.3685088154967544</v>
      </c>
      <c r="AE232" s="75">
        <f>+K232/'24 DS-016894'!K$17*100</f>
        <v>0.44132319365552847</v>
      </c>
      <c r="AF232" s="75">
        <f>+L232/'24 DS-016894'!L$17*100</f>
        <v>0.46275214641254436</v>
      </c>
      <c r="AG232" s="75">
        <f>+M232/'24 DS-016894'!M$17*100</f>
        <v>0.2602553483772271</v>
      </c>
      <c r="AH232" s="75">
        <f>+N232/'24 DS-016894'!N$17*100</f>
        <v>0.22005249369004137</v>
      </c>
      <c r="AI232" s="75">
        <f>+O232/'24 DS-016894'!O$17*100</f>
        <v>0.3746474369958874</v>
      </c>
      <c r="AJ232" s="75">
        <f>+P232/'24 DS-016894'!P$17*100</f>
        <v>0.09299796111919068</v>
      </c>
      <c r="AK232" s="75">
        <f>+Q232/'24 DS-016894'!Q$17*100</f>
        <v>1.6750910555358707</v>
      </c>
      <c r="AL232" s="75">
        <f>+R232/'24 DS-016894'!R$17*100</f>
        <v>0.4254475018971997</v>
      </c>
      <c r="AM232" s="75">
        <f>+S232/'24 DS-016894'!S$17*100</f>
        <v>0.2516895955832158</v>
      </c>
      <c r="AN232" s="75">
        <f>+T232/'24 DS-016894'!T$17*100</f>
        <v>2.6405825798215052</v>
      </c>
    </row>
    <row r="233" spans="2:40" ht="12">
      <c r="B233" s="74" t="s">
        <v>564</v>
      </c>
      <c r="C233" s="76" t="s">
        <v>36</v>
      </c>
      <c r="D233" s="76">
        <v>64</v>
      </c>
      <c r="E233" s="76" t="s">
        <v>36</v>
      </c>
      <c r="F233" s="76" t="s">
        <v>36</v>
      </c>
      <c r="G233" s="76" t="s">
        <v>36</v>
      </c>
      <c r="H233" s="76" t="s">
        <v>36</v>
      </c>
      <c r="I233" s="76" t="s">
        <v>36</v>
      </c>
      <c r="J233" s="76">
        <v>2114</v>
      </c>
      <c r="K233" s="76" t="s">
        <v>36</v>
      </c>
      <c r="L233" s="76" t="s">
        <v>36</v>
      </c>
      <c r="M233" s="76" t="s">
        <v>36</v>
      </c>
      <c r="N233" s="76" t="s">
        <v>36</v>
      </c>
      <c r="O233" s="76" t="s">
        <v>36</v>
      </c>
      <c r="P233" s="76" t="s">
        <v>36</v>
      </c>
      <c r="Q233" s="76" t="s">
        <v>36</v>
      </c>
      <c r="R233" s="76" t="s">
        <v>36</v>
      </c>
      <c r="S233" s="76" t="s">
        <v>36</v>
      </c>
      <c r="T233" s="76">
        <v>254129425</v>
      </c>
      <c r="V233" s="74" t="s">
        <v>564</v>
      </c>
      <c r="W233" s="75"/>
      <c r="X233" s="75">
        <f>+D233/'24 DS-016894'!D$17*100</f>
        <v>2.405890862873472E-05</v>
      </c>
      <c r="Y233" s="75"/>
      <c r="Z233" s="75"/>
      <c r="AA233" s="75"/>
      <c r="AB233" s="75"/>
      <c r="AC233" s="75"/>
      <c r="AD233" s="75">
        <f>+J233/'24 DS-016894'!J$17*100</f>
        <v>0.0002378967884783187</v>
      </c>
      <c r="AE233" s="75"/>
      <c r="AF233" s="75"/>
      <c r="AG233" s="75"/>
      <c r="AH233" s="75"/>
      <c r="AI233" s="75"/>
      <c r="AJ233" s="75"/>
      <c r="AK233" s="75"/>
      <c r="AL233" s="75"/>
      <c r="AM233" s="75"/>
      <c r="AN233" s="75">
        <f>+T233/'24 DS-016894'!T$17*100</f>
        <v>0.008452112270275819</v>
      </c>
    </row>
    <row r="234" spans="2:40" ht="12">
      <c r="B234" s="74" t="s">
        <v>565</v>
      </c>
      <c r="C234" s="75" t="s">
        <v>36</v>
      </c>
      <c r="D234" s="75" t="s">
        <v>36</v>
      </c>
      <c r="E234" s="75" t="s">
        <v>36</v>
      </c>
      <c r="F234" s="75" t="s">
        <v>36</v>
      </c>
      <c r="G234" s="75" t="s">
        <v>36</v>
      </c>
      <c r="H234" s="75" t="s">
        <v>36</v>
      </c>
      <c r="I234" s="75" t="s">
        <v>36</v>
      </c>
      <c r="J234" s="75" t="s">
        <v>36</v>
      </c>
      <c r="K234" s="75" t="s">
        <v>36</v>
      </c>
      <c r="L234" s="75" t="s">
        <v>36</v>
      </c>
      <c r="M234" s="75" t="s">
        <v>36</v>
      </c>
      <c r="N234" s="75" t="s">
        <v>36</v>
      </c>
      <c r="O234" s="75" t="s">
        <v>36</v>
      </c>
      <c r="P234" s="75" t="s">
        <v>36</v>
      </c>
      <c r="Q234" s="75" t="s">
        <v>36</v>
      </c>
      <c r="R234" s="75" t="s">
        <v>36</v>
      </c>
      <c r="S234" s="75" t="s">
        <v>36</v>
      </c>
      <c r="T234" s="75">
        <v>105827592</v>
      </c>
      <c r="V234" s="74" t="s">
        <v>565</v>
      </c>
      <c r="W234" s="75"/>
      <c r="X234" s="75"/>
      <c r="Y234" s="75"/>
      <c r="Z234" s="75"/>
      <c r="AA234" s="75"/>
      <c r="AB234" s="75"/>
      <c r="AC234" s="75"/>
      <c r="AD234" s="75"/>
      <c r="AE234" s="75"/>
      <c r="AF234" s="75"/>
      <c r="AG234" s="75"/>
      <c r="AH234" s="75"/>
      <c r="AI234" s="75"/>
      <c r="AJ234" s="75"/>
      <c r="AK234" s="75"/>
      <c r="AL234" s="75"/>
      <c r="AM234" s="75"/>
      <c r="AN234" s="75">
        <f>+T234/'24 DS-016894'!T$17*100</f>
        <v>0.0035197289289775995</v>
      </c>
    </row>
    <row r="235" spans="2:40" ht="12">
      <c r="B235" s="74" t="s">
        <v>146</v>
      </c>
      <c r="C235" s="76">
        <v>7511519</v>
      </c>
      <c r="D235" s="76">
        <v>4339980</v>
      </c>
      <c r="E235" s="76" t="s">
        <v>36</v>
      </c>
      <c r="F235" s="76" t="s">
        <v>36</v>
      </c>
      <c r="G235" s="76">
        <v>18853</v>
      </c>
      <c r="H235" s="76" t="s">
        <v>36</v>
      </c>
      <c r="I235" s="76">
        <v>32034665</v>
      </c>
      <c r="J235" s="76">
        <v>4513353</v>
      </c>
      <c r="K235" s="76">
        <v>3200</v>
      </c>
      <c r="L235" s="76" t="s">
        <v>36</v>
      </c>
      <c r="M235" s="76">
        <v>11317154</v>
      </c>
      <c r="N235" s="76" t="s">
        <v>36</v>
      </c>
      <c r="O235" s="76" t="s">
        <v>36</v>
      </c>
      <c r="P235" s="76">
        <v>21875665</v>
      </c>
      <c r="Q235" s="76" t="s">
        <v>36</v>
      </c>
      <c r="R235" s="76" t="s">
        <v>36</v>
      </c>
      <c r="S235" s="76">
        <v>6897</v>
      </c>
      <c r="T235" s="76">
        <v>570831175</v>
      </c>
      <c r="V235" s="74" t="s">
        <v>146</v>
      </c>
      <c r="W235" s="75">
        <f>+C235/'24 DS-016894'!C$17*100</f>
        <v>0.6714780968372376</v>
      </c>
      <c r="X235" s="75">
        <f>+D235/'24 DS-016894'!D$17*100</f>
        <v>1.631487222977127</v>
      </c>
      <c r="Y235" s="75"/>
      <c r="Z235" s="75"/>
      <c r="AA235" s="75">
        <f>+G235/'24 DS-016894'!G$17*100</f>
        <v>0.044302690040164044</v>
      </c>
      <c r="AB235" s="75"/>
      <c r="AC235" s="75">
        <f>+I235/'24 DS-016894'!I$17*100</f>
        <v>8.19450519260669</v>
      </c>
      <c r="AD235" s="75">
        <f>+J235/'24 DS-016894'!J$17*100</f>
        <v>0.5079054796447422</v>
      </c>
      <c r="AE235" s="75">
        <f>+K235/'24 DS-016894'!K$17*100</f>
        <v>7.250877250159837E-05</v>
      </c>
      <c r="AF235" s="75"/>
      <c r="AG235" s="75">
        <f>+M235/'24 DS-016894'!M$17*100</f>
        <v>0.3428632792122332</v>
      </c>
      <c r="AH235" s="75"/>
      <c r="AI235" s="75"/>
      <c r="AJ235" s="75">
        <f>+P235/'24 DS-016894'!P$17*100</f>
        <v>3.1408465112701927</v>
      </c>
      <c r="AK235" s="75"/>
      <c r="AL235" s="75"/>
      <c r="AM235" s="75">
        <f>+S235/'24 DS-016894'!S$17*100</f>
        <v>0.00035916176169103445</v>
      </c>
      <c r="AN235" s="75">
        <f>+T235/'24 DS-016894'!T$17*100</f>
        <v>0.01898532284670877</v>
      </c>
    </row>
    <row r="236" spans="2:40" ht="12">
      <c r="B236" s="74" t="s">
        <v>566</v>
      </c>
      <c r="C236" s="75" t="s">
        <v>36</v>
      </c>
      <c r="D236" s="75" t="s">
        <v>36</v>
      </c>
      <c r="E236" s="75" t="s">
        <v>36</v>
      </c>
      <c r="F236" s="75" t="s">
        <v>36</v>
      </c>
      <c r="G236" s="75" t="s">
        <v>36</v>
      </c>
      <c r="H236" s="75" t="s">
        <v>36</v>
      </c>
      <c r="I236" s="75">
        <v>10819</v>
      </c>
      <c r="J236" s="75" t="s">
        <v>36</v>
      </c>
      <c r="K236" s="75" t="s">
        <v>36</v>
      </c>
      <c r="L236" s="75" t="s">
        <v>36</v>
      </c>
      <c r="M236" s="75">
        <v>3087</v>
      </c>
      <c r="N236" s="75">
        <v>63385</v>
      </c>
      <c r="O236" s="75" t="s">
        <v>36</v>
      </c>
      <c r="P236" s="75" t="s">
        <v>36</v>
      </c>
      <c r="Q236" s="75" t="s">
        <v>36</v>
      </c>
      <c r="R236" s="75" t="s">
        <v>36</v>
      </c>
      <c r="S236" s="75" t="s">
        <v>36</v>
      </c>
      <c r="T236" s="75">
        <v>36970060</v>
      </c>
      <c r="V236" s="74" t="s">
        <v>566</v>
      </c>
      <c r="W236" s="75"/>
      <c r="X236" s="75"/>
      <c r="Y236" s="75"/>
      <c r="Z236" s="75"/>
      <c r="AA236" s="75"/>
      <c r="AB236" s="75"/>
      <c r="AC236" s="75">
        <f>+I236/'24 DS-016894'!I$17*100</f>
        <v>0.002767512995026225</v>
      </c>
      <c r="AD236" s="75"/>
      <c r="AE236" s="75"/>
      <c r="AF236" s="75"/>
      <c r="AG236" s="75">
        <f>+M236/'24 DS-016894'!M$17*100</f>
        <v>9.352341966259042E-05</v>
      </c>
      <c r="AH236" s="75">
        <f>+N236/'24 DS-016894'!N$17*100</f>
        <v>0.0034539696088273842</v>
      </c>
      <c r="AI236" s="75"/>
      <c r="AJ236" s="75"/>
      <c r="AK236" s="75"/>
      <c r="AL236" s="75"/>
      <c r="AM236" s="75"/>
      <c r="AN236" s="75">
        <f>+T236/'24 DS-016894'!T$17*100</f>
        <v>0.0012295903859178576</v>
      </c>
    </row>
    <row r="237" spans="2:40" ht="12">
      <c r="B237" s="74" t="s">
        <v>154</v>
      </c>
      <c r="C237" s="76" t="s">
        <v>36</v>
      </c>
      <c r="D237" s="76">
        <v>2670</v>
      </c>
      <c r="E237" s="76">
        <v>237</v>
      </c>
      <c r="F237" s="76" t="s">
        <v>36</v>
      </c>
      <c r="G237" s="76" t="s">
        <v>36</v>
      </c>
      <c r="H237" s="76">
        <v>8415</v>
      </c>
      <c r="I237" s="76">
        <v>1153414</v>
      </c>
      <c r="J237" s="76">
        <v>1774398</v>
      </c>
      <c r="K237" s="76" t="s">
        <v>36</v>
      </c>
      <c r="L237" s="76">
        <v>7253</v>
      </c>
      <c r="M237" s="76">
        <v>634</v>
      </c>
      <c r="N237" s="76">
        <v>585</v>
      </c>
      <c r="O237" s="76" t="s">
        <v>36</v>
      </c>
      <c r="P237" s="76">
        <v>2442</v>
      </c>
      <c r="Q237" s="76" t="s">
        <v>36</v>
      </c>
      <c r="R237" s="76" t="s">
        <v>36</v>
      </c>
      <c r="S237" s="76">
        <v>21257</v>
      </c>
      <c r="T237" s="76">
        <v>228372595</v>
      </c>
      <c r="V237" s="74" t="s">
        <v>154</v>
      </c>
      <c r="W237" s="75"/>
      <c r="X237" s="75">
        <f>+D237/'24 DS-016894'!D$17*100</f>
        <v>0.0010037075943550267</v>
      </c>
      <c r="Y237" s="75">
        <f>+E237/'24 DS-016894'!E$17*100</f>
        <v>0.0005013181070262123</v>
      </c>
      <c r="Z237" s="75"/>
      <c r="AA237" s="75"/>
      <c r="AB237" s="75">
        <f>+H237/'24 DS-016894'!H$17*100</f>
        <v>0.00897172438717685</v>
      </c>
      <c r="AC237" s="75">
        <f>+I237/'24 DS-016894'!I$17*100</f>
        <v>0.2950446652782307</v>
      </c>
      <c r="AD237" s="75">
        <f>+J237/'24 DS-016894'!J$17*100</f>
        <v>0.19968003107017582</v>
      </c>
      <c r="AE237" s="75"/>
      <c r="AF237" s="75">
        <f>+L237/'24 DS-016894'!L$17*100</f>
        <v>0.00021996842226982522</v>
      </c>
      <c r="AG237" s="75">
        <f>+M237/'24 DS-016894'!M$17*100</f>
        <v>1.9207595745410537E-05</v>
      </c>
      <c r="AH237" s="75">
        <f>+N237/'24 DS-016894'!N$17*100</f>
        <v>3.1877766366869446E-05</v>
      </c>
      <c r="AI237" s="75"/>
      <c r="AJ237" s="75">
        <f>+P237/'24 DS-016894'!P$17*100</f>
        <v>0.0003506154981127116</v>
      </c>
      <c r="AK237" s="75"/>
      <c r="AL237" s="75"/>
      <c r="AM237" s="75">
        <f>+S237/'24 DS-016894'!S$17*100</f>
        <v>0.0011069597750132405</v>
      </c>
      <c r="AN237" s="75">
        <f>+T237/'24 DS-016894'!T$17*100</f>
        <v>0.007595463659488586</v>
      </c>
    </row>
    <row r="238" spans="2:40" ht="12">
      <c r="B238" s="74" t="s">
        <v>567</v>
      </c>
      <c r="C238" s="75" t="s">
        <v>36</v>
      </c>
      <c r="D238" s="75" t="s">
        <v>36</v>
      </c>
      <c r="E238" s="75" t="s">
        <v>36</v>
      </c>
      <c r="F238" s="75" t="s">
        <v>36</v>
      </c>
      <c r="G238" s="75" t="s">
        <v>36</v>
      </c>
      <c r="H238" s="75" t="s">
        <v>36</v>
      </c>
      <c r="I238" s="75" t="s">
        <v>36</v>
      </c>
      <c r="J238" s="75" t="s">
        <v>36</v>
      </c>
      <c r="K238" s="75" t="s">
        <v>36</v>
      </c>
      <c r="L238" s="75" t="s">
        <v>36</v>
      </c>
      <c r="M238" s="75" t="s">
        <v>36</v>
      </c>
      <c r="N238" s="75" t="s">
        <v>36</v>
      </c>
      <c r="O238" s="75" t="s">
        <v>36</v>
      </c>
      <c r="P238" s="75" t="s">
        <v>36</v>
      </c>
      <c r="Q238" s="75" t="s">
        <v>36</v>
      </c>
      <c r="R238" s="75" t="s">
        <v>36</v>
      </c>
      <c r="S238" s="75" t="s">
        <v>36</v>
      </c>
      <c r="T238" s="75">
        <v>134394089</v>
      </c>
      <c r="V238" s="74" t="s">
        <v>567</v>
      </c>
      <c r="W238" s="75"/>
      <c r="X238" s="75"/>
      <c r="Y238" s="75"/>
      <c r="Z238" s="75"/>
      <c r="AA238" s="75"/>
      <c r="AB238" s="75"/>
      <c r="AC238" s="75"/>
      <c r="AD238" s="75"/>
      <c r="AE238" s="75"/>
      <c r="AF238" s="75"/>
      <c r="AG238" s="75"/>
      <c r="AH238" s="75"/>
      <c r="AI238" s="75"/>
      <c r="AJ238" s="75"/>
      <c r="AK238" s="75"/>
      <c r="AL238" s="75"/>
      <c r="AM238" s="75"/>
      <c r="AN238" s="75">
        <f>+T238/'24 DS-016894'!T$17*100</f>
        <v>0.0044698244947016285</v>
      </c>
    </row>
    <row r="239" spans="2:40" ht="12">
      <c r="B239" s="74" t="s">
        <v>568</v>
      </c>
      <c r="C239" s="76" t="s">
        <v>36</v>
      </c>
      <c r="D239" s="76" t="s">
        <v>36</v>
      </c>
      <c r="E239" s="76" t="s">
        <v>36</v>
      </c>
      <c r="F239" s="76" t="s">
        <v>36</v>
      </c>
      <c r="G239" s="76" t="s">
        <v>36</v>
      </c>
      <c r="H239" s="76" t="s">
        <v>36</v>
      </c>
      <c r="I239" s="76" t="s">
        <v>36</v>
      </c>
      <c r="J239" s="76">
        <v>525</v>
      </c>
      <c r="K239" s="76" t="s">
        <v>36</v>
      </c>
      <c r="L239" s="76" t="s">
        <v>36</v>
      </c>
      <c r="M239" s="76" t="s">
        <v>36</v>
      </c>
      <c r="N239" s="76" t="s">
        <v>36</v>
      </c>
      <c r="O239" s="76" t="s">
        <v>36</v>
      </c>
      <c r="P239" s="76" t="s">
        <v>36</v>
      </c>
      <c r="Q239" s="76" t="s">
        <v>36</v>
      </c>
      <c r="R239" s="76" t="s">
        <v>36</v>
      </c>
      <c r="S239" s="76" t="s">
        <v>36</v>
      </c>
      <c r="T239" s="76">
        <v>18510539</v>
      </c>
      <c r="V239" s="74" t="s">
        <v>568</v>
      </c>
      <c r="W239" s="75"/>
      <c r="X239" s="75"/>
      <c r="Y239" s="75"/>
      <c r="Z239" s="75"/>
      <c r="AA239" s="75"/>
      <c r="AB239" s="75"/>
      <c r="AC239" s="75"/>
      <c r="AD239" s="75">
        <f>+J239/'24 DS-016894'!J$17*100</f>
        <v>5.908032826448311E-05</v>
      </c>
      <c r="AE239" s="75"/>
      <c r="AF239" s="75"/>
      <c r="AG239" s="75"/>
      <c r="AH239" s="75"/>
      <c r="AI239" s="75"/>
      <c r="AJ239" s="75"/>
      <c r="AK239" s="75"/>
      <c r="AL239" s="75"/>
      <c r="AM239" s="75"/>
      <c r="AN239" s="75">
        <f>+T239/'24 DS-016894'!T$17*100</f>
        <v>0.0006156435989705604</v>
      </c>
    </row>
    <row r="240" spans="2:40" ht="12">
      <c r="B240" s="74" t="s">
        <v>569</v>
      </c>
      <c r="C240" s="75" t="s">
        <v>36</v>
      </c>
      <c r="D240" s="75" t="s">
        <v>36</v>
      </c>
      <c r="E240" s="75" t="s">
        <v>36</v>
      </c>
      <c r="F240" s="75" t="s">
        <v>36</v>
      </c>
      <c r="G240" s="75" t="s">
        <v>36</v>
      </c>
      <c r="H240" s="75" t="s">
        <v>36</v>
      </c>
      <c r="I240" s="75" t="s">
        <v>36</v>
      </c>
      <c r="J240" s="75" t="s">
        <v>36</v>
      </c>
      <c r="K240" s="75" t="s">
        <v>36</v>
      </c>
      <c r="L240" s="75" t="s">
        <v>36</v>
      </c>
      <c r="M240" s="75" t="s">
        <v>36</v>
      </c>
      <c r="N240" s="75" t="s">
        <v>36</v>
      </c>
      <c r="O240" s="75" t="s">
        <v>36</v>
      </c>
      <c r="P240" s="75" t="s">
        <v>36</v>
      </c>
      <c r="Q240" s="75" t="s">
        <v>36</v>
      </c>
      <c r="R240" s="75" t="s">
        <v>36</v>
      </c>
      <c r="S240" s="75" t="s">
        <v>36</v>
      </c>
      <c r="T240" s="75" t="s">
        <v>36</v>
      </c>
      <c r="V240" s="74" t="s">
        <v>569</v>
      </c>
      <c r="W240" s="75"/>
      <c r="X240" s="75"/>
      <c r="Y240" s="75"/>
      <c r="Z240" s="75"/>
      <c r="AA240" s="75"/>
      <c r="AB240" s="75"/>
      <c r="AC240" s="75"/>
      <c r="AD240" s="75"/>
      <c r="AE240" s="75"/>
      <c r="AF240" s="75"/>
      <c r="AG240" s="75"/>
      <c r="AH240" s="75"/>
      <c r="AI240" s="75"/>
      <c r="AJ240" s="75"/>
      <c r="AK240" s="75"/>
      <c r="AL240" s="75"/>
      <c r="AM240" s="75"/>
      <c r="AN240" s="75"/>
    </row>
    <row r="241" spans="2:40" ht="12">
      <c r="B241" s="74" t="s">
        <v>570</v>
      </c>
      <c r="C241" s="76" t="s">
        <v>36</v>
      </c>
      <c r="D241" s="76" t="s">
        <v>36</v>
      </c>
      <c r="E241" s="76" t="s">
        <v>36</v>
      </c>
      <c r="F241" s="76" t="s">
        <v>36</v>
      </c>
      <c r="G241" s="76" t="s">
        <v>36</v>
      </c>
      <c r="H241" s="76" t="s">
        <v>36</v>
      </c>
      <c r="I241" s="76" t="s">
        <v>36</v>
      </c>
      <c r="J241" s="76">
        <v>26455</v>
      </c>
      <c r="K241" s="76" t="s">
        <v>36</v>
      </c>
      <c r="L241" s="76" t="s">
        <v>36</v>
      </c>
      <c r="M241" s="76" t="s">
        <v>36</v>
      </c>
      <c r="N241" s="76" t="s">
        <v>36</v>
      </c>
      <c r="O241" s="76" t="s">
        <v>36</v>
      </c>
      <c r="P241" s="76" t="s">
        <v>36</v>
      </c>
      <c r="Q241" s="76" t="s">
        <v>36</v>
      </c>
      <c r="R241" s="76" t="s">
        <v>36</v>
      </c>
      <c r="S241" s="76">
        <v>4697</v>
      </c>
      <c r="T241" s="76">
        <v>225345828</v>
      </c>
      <c r="V241" s="74" t="s">
        <v>570</v>
      </c>
      <c r="W241" s="75"/>
      <c r="X241" s="75"/>
      <c r="Y241" s="75"/>
      <c r="Z241" s="75"/>
      <c r="AA241" s="75"/>
      <c r="AB241" s="75"/>
      <c r="AC241" s="75"/>
      <c r="AD241" s="75">
        <f>+J241/'24 DS-016894'!J$17*100</f>
        <v>0.0029770858747369543</v>
      </c>
      <c r="AE241" s="75"/>
      <c r="AF241" s="75"/>
      <c r="AG241" s="75"/>
      <c r="AH241" s="75"/>
      <c r="AI241" s="75"/>
      <c r="AJ241" s="75"/>
      <c r="AK241" s="75"/>
      <c r="AL241" s="75"/>
      <c r="AM241" s="75">
        <f>+S241/'24 DS-016894'!S$17*100</f>
        <v>0.0002445966064466853</v>
      </c>
      <c r="AN241" s="75">
        <f>+T241/'24 DS-016894'!T$17*100</f>
        <v>0.007494796157093041</v>
      </c>
    </row>
    <row r="242" spans="2:40" ht="12">
      <c r="B242" s="74" t="s">
        <v>571</v>
      </c>
      <c r="C242" s="75" t="s">
        <v>36</v>
      </c>
      <c r="D242" s="75" t="s">
        <v>36</v>
      </c>
      <c r="E242" s="75" t="s">
        <v>36</v>
      </c>
      <c r="F242" s="75" t="s">
        <v>36</v>
      </c>
      <c r="G242" s="75" t="s">
        <v>36</v>
      </c>
      <c r="H242" s="75" t="s">
        <v>36</v>
      </c>
      <c r="I242" s="75" t="s">
        <v>36</v>
      </c>
      <c r="J242" s="75" t="s">
        <v>36</v>
      </c>
      <c r="K242" s="75" t="s">
        <v>36</v>
      </c>
      <c r="L242" s="75" t="s">
        <v>36</v>
      </c>
      <c r="M242" s="75">
        <v>69</v>
      </c>
      <c r="N242" s="75" t="s">
        <v>36</v>
      </c>
      <c r="O242" s="75" t="s">
        <v>36</v>
      </c>
      <c r="P242" s="75" t="s">
        <v>36</v>
      </c>
      <c r="Q242" s="75" t="s">
        <v>36</v>
      </c>
      <c r="R242" s="75" t="s">
        <v>36</v>
      </c>
      <c r="S242" s="75" t="s">
        <v>36</v>
      </c>
      <c r="T242" s="75">
        <v>12036369</v>
      </c>
      <c r="V242" s="74" t="s">
        <v>571</v>
      </c>
      <c r="W242" s="75"/>
      <c r="X242" s="75"/>
      <c r="Y242" s="75"/>
      <c r="Z242" s="75"/>
      <c r="AA242" s="75"/>
      <c r="AB242" s="75"/>
      <c r="AC242" s="75"/>
      <c r="AD242" s="75"/>
      <c r="AE242" s="75"/>
      <c r="AF242" s="75"/>
      <c r="AG242" s="75">
        <f>+M242/'24 DS-016894'!M$17*100</f>
        <v>2.090416571661399E-06</v>
      </c>
      <c r="AH242" s="75"/>
      <c r="AI242" s="75"/>
      <c r="AJ242" s="75"/>
      <c r="AK242" s="75"/>
      <c r="AL242" s="75"/>
      <c r="AM242" s="75"/>
      <c r="AN242" s="75">
        <f>+T242/'24 DS-016894'!T$17*100</f>
        <v>0.00040031862549749005</v>
      </c>
    </row>
    <row r="243" spans="2:40" ht="12">
      <c r="B243" s="74" t="s">
        <v>572</v>
      </c>
      <c r="C243" s="76" t="s">
        <v>36</v>
      </c>
      <c r="D243" s="76">
        <v>626</v>
      </c>
      <c r="E243" s="76" t="s">
        <v>36</v>
      </c>
      <c r="F243" s="76" t="s">
        <v>36</v>
      </c>
      <c r="G243" s="76" t="s">
        <v>36</v>
      </c>
      <c r="H243" s="76" t="s">
        <v>36</v>
      </c>
      <c r="I243" s="76" t="s">
        <v>36</v>
      </c>
      <c r="J243" s="76">
        <v>27413</v>
      </c>
      <c r="K243" s="76">
        <v>2332321</v>
      </c>
      <c r="L243" s="76" t="s">
        <v>36</v>
      </c>
      <c r="M243" s="76">
        <v>69126</v>
      </c>
      <c r="N243" s="76">
        <v>3650</v>
      </c>
      <c r="O243" s="76">
        <v>1566</v>
      </c>
      <c r="P243" s="76" t="s">
        <v>36</v>
      </c>
      <c r="Q243" s="76" t="s">
        <v>36</v>
      </c>
      <c r="R243" s="76" t="s">
        <v>36</v>
      </c>
      <c r="S243" s="76">
        <v>42066</v>
      </c>
      <c r="T243" s="76">
        <v>75235235</v>
      </c>
      <c r="V243" s="74" t="s">
        <v>572</v>
      </c>
      <c r="W243" s="75"/>
      <c r="X243" s="75">
        <f>+D243/'24 DS-016894'!D$17*100</f>
        <v>0.00023532620002481152</v>
      </c>
      <c r="Y243" s="75"/>
      <c r="Z243" s="75"/>
      <c r="AA243" s="75"/>
      <c r="AB243" s="75"/>
      <c r="AC243" s="75"/>
      <c r="AD243" s="75">
        <f>+J243/'24 DS-016894'!J$17*100</f>
        <v>0.003084893407074811</v>
      </c>
      <c r="AE243" s="75">
        <f>+K243/'24 DS-016894'!K$17*100</f>
        <v>0.05284804149678138</v>
      </c>
      <c r="AF243" s="75"/>
      <c r="AG243" s="75">
        <f>+M243/'24 DS-016894'!M$17*100</f>
        <v>0.002094233854096607</v>
      </c>
      <c r="AH243" s="75">
        <f>+N243/'24 DS-016894'!N$17*100</f>
        <v>0.00019889546536593753</v>
      </c>
      <c r="AI243" s="75">
        <f>+O243/'24 DS-016894'!O$17*100</f>
        <v>0.00010486208027948778</v>
      </c>
      <c r="AJ243" s="75"/>
      <c r="AK243" s="75"/>
      <c r="AL243" s="75"/>
      <c r="AM243" s="75">
        <f>+S243/'24 DS-016894'!S$17*100</f>
        <v>0.002190589918413086</v>
      </c>
      <c r="AN243" s="75">
        <f>+T243/'24 DS-016894'!T$17*100</f>
        <v>0.0025022551123333506</v>
      </c>
    </row>
    <row r="244" spans="2:40" ht="12">
      <c r="B244" s="74" t="s">
        <v>573</v>
      </c>
      <c r="C244" s="75" t="s">
        <v>36</v>
      </c>
      <c r="D244" s="75" t="s">
        <v>36</v>
      </c>
      <c r="E244" s="75" t="s">
        <v>36</v>
      </c>
      <c r="F244" s="75" t="s">
        <v>36</v>
      </c>
      <c r="G244" s="75" t="s">
        <v>36</v>
      </c>
      <c r="H244" s="75" t="s">
        <v>36</v>
      </c>
      <c r="I244" s="75" t="s">
        <v>36</v>
      </c>
      <c r="J244" s="75" t="s">
        <v>36</v>
      </c>
      <c r="K244" s="75" t="s">
        <v>36</v>
      </c>
      <c r="L244" s="75" t="s">
        <v>36</v>
      </c>
      <c r="M244" s="75">
        <v>384895</v>
      </c>
      <c r="N244" s="75">
        <v>787708</v>
      </c>
      <c r="O244" s="75">
        <v>9</v>
      </c>
      <c r="P244" s="75" t="s">
        <v>36</v>
      </c>
      <c r="Q244" s="75" t="s">
        <v>36</v>
      </c>
      <c r="R244" s="75" t="s">
        <v>36</v>
      </c>
      <c r="S244" s="75" t="s">
        <v>36</v>
      </c>
      <c r="T244" s="75">
        <v>63967127</v>
      </c>
      <c r="V244" s="74" t="s">
        <v>573</v>
      </c>
      <c r="W244" s="75"/>
      <c r="X244" s="75"/>
      <c r="Y244" s="75"/>
      <c r="Z244" s="75"/>
      <c r="AA244" s="75"/>
      <c r="AB244" s="75"/>
      <c r="AC244" s="75"/>
      <c r="AD244" s="75"/>
      <c r="AE244" s="75"/>
      <c r="AF244" s="75"/>
      <c r="AG244" s="75">
        <f>+M244/'24 DS-016894'!M$17*100</f>
        <v>0.011660737483327743</v>
      </c>
      <c r="AH244" s="75">
        <f>+N244/'24 DS-016894'!N$17*100</f>
        <v>0.04292371211848547</v>
      </c>
      <c r="AI244" s="75">
        <f>+O244/'24 DS-016894'!O$17*100</f>
        <v>6.026556337901597E-07</v>
      </c>
      <c r="AJ244" s="75"/>
      <c r="AK244" s="75"/>
      <c r="AL244" s="75"/>
      <c r="AM244" s="75"/>
      <c r="AN244" s="75">
        <f>+T244/'24 DS-016894'!T$17*100</f>
        <v>0.0021274881451094916</v>
      </c>
    </row>
    <row r="245" spans="2:40" ht="12">
      <c r="B245" s="74" t="s">
        <v>574</v>
      </c>
      <c r="C245" s="76" t="s">
        <v>36</v>
      </c>
      <c r="D245" s="76" t="s">
        <v>36</v>
      </c>
      <c r="E245" s="76" t="s">
        <v>36</v>
      </c>
      <c r="F245" s="76" t="s">
        <v>36</v>
      </c>
      <c r="G245" s="76" t="s">
        <v>36</v>
      </c>
      <c r="H245" s="76" t="s">
        <v>36</v>
      </c>
      <c r="I245" s="76" t="s">
        <v>36</v>
      </c>
      <c r="J245" s="76" t="s">
        <v>36</v>
      </c>
      <c r="K245" s="76" t="s">
        <v>36</v>
      </c>
      <c r="L245" s="76" t="s">
        <v>36</v>
      </c>
      <c r="M245" s="76" t="s">
        <v>36</v>
      </c>
      <c r="N245" s="76" t="s">
        <v>36</v>
      </c>
      <c r="O245" s="76" t="s">
        <v>36</v>
      </c>
      <c r="P245" s="76" t="s">
        <v>36</v>
      </c>
      <c r="Q245" s="76" t="s">
        <v>36</v>
      </c>
      <c r="R245" s="76" t="s">
        <v>36</v>
      </c>
      <c r="S245" s="76" t="s">
        <v>36</v>
      </c>
      <c r="T245" s="76">
        <v>337167</v>
      </c>
      <c r="V245" s="74" t="s">
        <v>574</v>
      </c>
      <c r="W245" s="75"/>
      <c r="X245" s="75"/>
      <c r="Y245" s="75"/>
      <c r="Z245" s="75"/>
      <c r="AA245" s="75"/>
      <c r="AB245" s="75"/>
      <c r="AC245" s="75"/>
      <c r="AD245" s="75"/>
      <c r="AE245" s="75"/>
      <c r="AF245" s="75"/>
      <c r="AG245" s="75"/>
      <c r="AH245" s="75"/>
      <c r="AI245" s="75"/>
      <c r="AJ245" s="75"/>
      <c r="AK245" s="75"/>
      <c r="AL245" s="75"/>
      <c r="AM245" s="75"/>
      <c r="AN245" s="75">
        <f>+T245/'24 DS-016894'!T$17*100</f>
        <v>1.1213866075650576E-05</v>
      </c>
    </row>
    <row r="246" spans="2:40" ht="12">
      <c r="B246" s="74" t="s">
        <v>575</v>
      </c>
      <c r="C246" s="75" t="s">
        <v>36</v>
      </c>
      <c r="D246" s="75" t="s">
        <v>36</v>
      </c>
      <c r="E246" s="75" t="s">
        <v>36</v>
      </c>
      <c r="F246" s="75" t="s">
        <v>36</v>
      </c>
      <c r="G246" s="75" t="s">
        <v>36</v>
      </c>
      <c r="H246" s="75" t="s">
        <v>36</v>
      </c>
      <c r="I246" s="75" t="s">
        <v>36</v>
      </c>
      <c r="J246" s="75" t="s">
        <v>36</v>
      </c>
      <c r="K246" s="75" t="s">
        <v>36</v>
      </c>
      <c r="L246" s="75" t="s">
        <v>36</v>
      </c>
      <c r="M246" s="75" t="s">
        <v>36</v>
      </c>
      <c r="N246" s="75" t="s">
        <v>36</v>
      </c>
      <c r="O246" s="75" t="s">
        <v>36</v>
      </c>
      <c r="P246" s="75" t="s">
        <v>36</v>
      </c>
      <c r="Q246" s="75" t="s">
        <v>36</v>
      </c>
      <c r="R246" s="75" t="s">
        <v>36</v>
      </c>
      <c r="S246" s="75" t="s">
        <v>36</v>
      </c>
      <c r="T246" s="75">
        <v>2033877390</v>
      </c>
      <c r="V246" s="74" t="s">
        <v>575</v>
      </c>
      <c r="W246" s="75"/>
      <c r="X246" s="75"/>
      <c r="Y246" s="75"/>
      <c r="Z246" s="75"/>
      <c r="AA246" s="75"/>
      <c r="AB246" s="75"/>
      <c r="AC246" s="75"/>
      <c r="AD246" s="75"/>
      <c r="AE246" s="75"/>
      <c r="AF246" s="75"/>
      <c r="AG246" s="75"/>
      <c r="AH246" s="75"/>
      <c r="AI246" s="75"/>
      <c r="AJ246" s="75"/>
      <c r="AK246" s="75"/>
      <c r="AL246" s="75"/>
      <c r="AM246" s="75"/>
      <c r="AN246" s="75">
        <f>+T246/'24 DS-016894'!T$17*100</f>
        <v>0.0676449019795939</v>
      </c>
    </row>
    <row r="247" spans="2:40" ht="12">
      <c r="B247" s="74" t="s">
        <v>576</v>
      </c>
      <c r="C247" s="76" t="s">
        <v>36</v>
      </c>
      <c r="D247" s="76" t="s">
        <v>36</v>
      </c>
      <c r="E247" s="76" t="s">
        <v>36</v>
      </c>
      <c r="F247" s="76" t="s">
        <v>36</v>
      </c>
      <c r="G247" s="76" t="s">
        <v>36</v>
      </c>
      <c r="H247" s="76" t="s">
        <v>36</v>
      </c>
      <c r="I247" s="76" t="s">
        <v>36</v>
      </c>
      <c r="J247" s="76" t="s">
        <v>36</v>
      </c>
      <c r="K247" s="76" t="s">
        <v>36</v>
      </c>
      <c r="L247" s="76" t="s">
        <v>36</v>
      </c>
      <c r="M247" s="76" t="s">
        <v>36</v>
      </c>
      <c r="N247" s="76" t="s">
        <v>36</v>
      </c>
      <c r="O247" s="76" t="s">
        <v>36</v>
      </c>
      <c r="P247" s="76" t="s">
        <v>36</v>
      </c>
      <c r="Q247" s="76" t="s">
        <v>36</v>
      </c>
      <c r="R247" s="76" t="s">
        <v>36</v>
      </c>
      <c r="S247" s="76" t="s">
        <v>36</v>
      </c>
      <c r="T247" s="76">
        <v>10452208</v>
      </c>
      <c r="V247" s="74" t="s">
        <v>576</v>
      </c>
      <c r="W247" s="75"/>
      <c r="X247" s="75"/>
      <c r="Y247" s="75"/>
      <c r="Z247" s="75"/>
      <c r="AA247" s="75"/>
      <c r="AB247" s="75"/>
      <c r="AC247" s="75"/>
      <c r="AD247" s="75"/>
      <c r="AE247" s="75"/>
      <c r="AF247" s="75"/>
      <c r="AG247" s="75"/>
      <c r="AH247" s="75"/>
      <c r="AI247" s="75"/>
      <c r="AJ247" s="75"/>
      <c r="AK247" s="75"/>
      <c r="AL247" s="75"/>
      <c r="AM247" s="75"/>
      <c r="AN247" s="75">
        <f>+T247/'24 DS-016894'!T$17*100</f>
        <v>0.00034763087937681787</v>
      </c>
    </row>
    <row r="248" spans="2:40" ht="12">
      <c r="B248" s="74" t="s">
        <v>577</v>
      </c>
      <c r="C248" s="75" t="s">
        <v>36</v>
      </c>
      <c r="D248" s="75">
        <v>1975</v>
      </c>
      <c r="E248" s="75" t="s">
        <v>36</v>
      </c>
      <c r="F248" s="75" t="s">
        <v>36</v>
      </c>
      <c r="G248" s="75" t="s">
        <v>36</v>
      </c>
      <c r="H248" s="75" t="s">
        <v>36</v>
      </c>
      <c r="I248" s="75">
        <v>1844</v>
      </c>
      <c r="J248" s="75">
        <v>1279821</v>
      </c>
      <c r="K248" s="75">
        <v>72844</v>
      </c>
      <c r="L248" s="75">
        <v>6320</v>
      </c>
      <c r="M248" s="75">
        <v>2019417</v>
      </c>
      <c r="N248" s="75" t="s">
        <v>36</v>
      </c>
      <c r="O248" s="75" t="s">
        <v>36</v>
      </c>
      <c r="P248" s="75">
        <v>1739</v>
      </c>
      <c r="Q248" s="75" t="s">
        <v>36</v>
      </c>
      <c r="R248" s="75" t="s">
        <v>36</v>
      </c>
      <c r="S248" s="75">
        <v>1524</v>
      </c>
      <c r="T248" s="75">
        <v>251050358</v>
      </c>
      <c r="V248" s="74" t="s">
        <v>577</v>
      </c>
      <c r="W248" s="75"/>
      <c r="X248" s="75">
        <f>+D248/'24 DS-016894'!D$17*100</f>
        <v>0.0007424428834648606</v>
      </c>
      <c r="Y248" s="75"/>
      <c r="Z248" s="75"/>
      <c r="AA248" s="75"/>
      <c r="AB248" s="75"/>
      <c r="AC248" s="75">
        <f>+I248/'24 DS-016894'!I$17*100</f>
        <v>0.0004716973807956705</v>
      </c>
      <c r="AD248" s="75">
        <f>+J248/'24 DS-016894'!J$17*100</f>
        <v>0.14402332342815055</v>
      </c>
      <c r="AE248" s="75">
        <f>+K248/'24 DS-016894'!K$17*100</f>
        <v>0.00165057157003326</v>
      </c>
      <c r="AF248" s="75">
        <f>+L248/'24 DS-016894'!L$17*100</f>
        <v>0.00019167247052878742</v>
      </c>
      <c r="AG248" s="75">
        <f>+M248/'24 DS-016894'!M$17*100</f>
        <v>0.061180040027460116</v>
      </c>
      <c r="AH248" s="75"/>
      <c r="AI248" s="75"/>
      <c r="AJ248" s="75">
        <f>+P248/'24 DS-016894'!P$17*100</f>
        <v>0.0002496807335045067</v>
      </c>
      <c r="AK248" s="75"/>
      <c r="AL248" s="75"/>
      <c r="AM248" s="75">
        <f>+S248/'24 DS-016894'!S$17*100</f>
        <v>7.936240754199455E-05</v>
      </c>
      <c r="AN248" s="75">
        <f>+T248/'24 DS-016894'!T$17*100</f>
        <v>0.00834970531770942</v>
      </c>
    </row>
    <row r="249" spans="2:40" ht="12">
      <c r="B249" s="74" t="s">
        <v>149</v>
      </c>
      <c r="C249" s="76" t="s">
        <v>36</v>
      </c>
      <c r="D249" s="76">
        <v>4518876</v>
      </c>
      <c r="E249" s="76">
        <v>66079</v>
      </c>
      <c r="F249" s="76">
        <v>11</v>
      </c>
      <c r="G249" s="76">
        <v>76174</v>
      </c>
      <c r="H249" s="76" t="s">
        <v>36</v>
      </c>
      <c r="I249" s="76">
        <v>441674</v>
      </c>
      <c r="J249" s="76">
        <v>9615125</v>
      </c>
      <c r="K249" s="76">
        <v>51255</v>
      </c>
      <c r="L249" s="76">
        <v>346648</v>
      </c>
      <c r="M249" s="76">
        <v>6687599</v>
      </c>
      <c r="N249" s="76">
        <v>56720</v>
      </c>
      <c r="O249" s="76">
        <v>135103</v>
      </c>
      <c r="P249" s="76">
        <v>2305062</v>
      </c>
      <c r="Q249" s="76">
        <v>156</v>
      </c>
      <c r="R249" s="76">
        <v>1020</v>
      </c>
      <c r="S249" s="76">
        <v>14792427</v>
      </c>
      <c r="T249" s="76">
        <v>27320201742</v>
      </c>
      <c r="V249" s="74" t="s">
        <v>149</v>
      </c>
      <c r="W249" s="75"/>
      <c r="X249" s="75">
        <f>+D249/'24 DS-016894'!D$17*100</f>
        <v>1.6987378873215977</v>
      </c>
      <c r="Y249" s="75">
        <f>+E249/'24 DS-016894'!E$17*100</f>
        <v>0.13977468014424085</v>
      </c>
      <c r="Z249" s="75">
        <f>+F249/'24 DS-016894'!F$17*100</f>
        <v>7.545678277933535E-05</v>
      </c>
      <c r="AA249" s="75">
        <f>+G249/'24 DS-016894'!G$17*100</f>
        <v>0.17900138498485418</v>
      </c>
      <c r="AB249" s="75"/>
      <c r="AC249" s="75">
        <f>+I249/'24 DS-016894'!I$17*100</f>
        <v>0.11298073154313827</v>
      </c>
      <c r="AD249" s="75">
        <f>+J249/'24 DS-016894'!J$17*100</f>
        <v>1.0820280786743586</v>
      </c>
      <c r="AE249" s="75">
        <f>+K249/'24 DS-016894'!K$17*100</f>
        <v>0.0011613866045529452</v>
      </c>
      <c r="AF249" s="75">
        <f>+L249/'24 DS-016894'!L$17*100</f>
        <v>0.010513113696813781</v>
      </c>
      <c r="AG249" s="75">
        <f>+M249/'24 DS-016894'!M$17*100</f>
        <v>0.20260677933661161</v>
      </c>
      <c r="AH249" s="75">
        <f>+N249/'24 DS-016894'!N$17*100</f>
        <v>0.00309078103987835</v>
      </c>
      <c r="AI249" s="75">
        <f>+O249/'24 DS-016894'!O$17*100</f>
        <v>0.00904673156577244</v>
      </c>
      <c r="AJ249" s="75">
        <f>+P249/'24 DS-016894'!P$17*100</f>
        <v>0.33095432486104964</v>
      </c>
      <c r="AK249" s="75">
        <f>+Q249/'24 DS-016894'!Q$17*100</f>
        <v>2.9047337434746623E-05</v>
      </c>
      <c r="AL249" s="75">
        <f>+R249/'24 DS-016894'!R$17*100</f>
        <v>0.0003503505487372339</v>
      </c>
      <c r="AM249" s="75">
        <f>+S249/'24 DS-016894'!S$17*100</f>
        <v>0.7703166798616824</v>
      </c>
      <c r="AN249" s="75">
        <f>+T249/'24 DS-016894'!T$17*100</f>
        <v>0.9086449251989179</v>
      </c>
    </row>
    <row r="250" spans="2:40" ht="12">
      <c r="B250" s="74" t="s">
        <v>578</v>
      </c>
      <c r="C250" s="75" t="s">
        <v>36</v>
      </c>
      <c r="D250" s="75" t="s">
        <v>36</v>
      </c>
      <c r="E250" s="75" t="s">
        <v>36</v>
      </c>
      <c r="F250" s="75" t="s">
        <v>36</v>
      </c>
      <c r="G250" s="75" t="s">
        <v>36</v>
      </c>
      <c r="H250" s="75" t="s">
        <v>36</v>
      </c>
      <c r="I250" s="75" t="s">
        <v>36</v>
      </c>
      <c r="J250" s="75" t="s">
        <v>36</v>
      </c>
      <c r="K250" s="75">
        <v>39427</v>
      </c>
      <c r="L250" s="75" t="s">
        <v>36</v>
      </c>
      <c r="M250" s="75" t="s">
        <v>36</v>
      </c>
      <c r="N250" s="75" t="s">
        <v>36</v>
      </c>
      <c r="O250" s="75">
        <v>937</v>
      </c>
      <c r="P250" s="75" t="s">
        <v>36</v>
      </c>
      <c r="Q250" s="75" t="s">
        <v>36</v>
      </c>
      <c r="R250" s="75" t="s">
        <v>36</v>
      </c>
      <c r="S250" s="75" t="s">
        <v>36</v>
      </c>
      <c r="T250" s="75">
        <v>144255032</v>
      </c>
      <c r="V250" s="74" t="s">
        <v>578</v>
      </c>
      <c r="W250" s="75"/>
      <c r="X250" s="75"/>
      <c r="Y250" s="75"/>
      <c r="Z250" s="75"/>
      <c r="AA250" s="75"/>
      <c r="AB250" s="75"/>
      <c r="AC250" s="75"/>
      <c r="AD250" s="75"/>
      <c r="AE250" s="75">
        <f>+K250/'24 DS-016894'!K$17*100</f>
        <v>0.0008933760541939121</v>
      </c>
      <c r="AF250" s="75"/>
      <c r="AG250" s="75"/>
      <c r="AH250" s="75"/>
      <c r="AI250" s="75">
        <f>+O250/'24 DS-016894'!O$17*100</f>
        <v>6.27431476512644E-05</v>
      </c>
      <c r="AJ250" s="75"/>
      <c r="AK250" s="75"/>
      <c r="AL250" s="75"/>
      <c r="AM250" s="75"/>
      <c r="AN250" s="75">
        <f>+T250/'24 DS-016894'!T$17*100</f>
        <v>0.004797790440899282</v>
      </c>
    </row>
    <row r="251" spans="2:40" ht="12">
      <c r="B251" s="74" t="s">
        <v>579</v>
      </c>
      <c r="C251" s="76" t="s">
        <v>36</v>
      </c>
      <c r="D251" s="76" t="s">
        <v>36</v>
      </c>
      <c r="E251" s="76" t="s">
        <v>36</v>
      </c>
      <c r="F251" s="76" t="s">
        <v>36</v>
      </c>
      <c r="G251" s="76" t="s">
        <v>36</v>
      </c>
      <c r="H251" s="76" t="s">
        <v>36</v>
      </c>
      <c r="I251" s="76" t="s">
        <v>36</v>
      </c>
      <c r="J251" s="76" t="s">
        <v>36</v>
      </c>
      <c r="K251" s="76" t="s">
        <v>36</v>
      </c>
      <c r="L251" s="76" t="s">
        <v>36</v>
      </c>
      <c r="M251" s="76" t="s">
        <v>36</v>
      </c>
      <c r="N251" s="76" t="s">
        <v>36</v>
      </c>
      <c r="O251" s="76" t="s">
        <v>36</v>
      </c>
      <c r="P251" s="76" t="s">
        <v>36</v>
      </c>
      <c r="Q251" s="76" t="s">
        <v>36</v>
      </c>
      <c r="R251" s="76" t="s">
        <v>36</v>
      </c>
      <c r="S251" s="76" t="s">
        <v>36</v>
      </c>
      <c r="T251" s="76">
        <v>1065309</v>
      </c>
      <c r="V251" s="74" t="s">
        <v>579</v>
      </c>
      <c r="W251" s="75"/>
      <c r="X251" s="75"/>
      <c r="Y251" s="75"/>
      <c r="Z251" s="75"/>
      <c r="AA251" s="75"/>
      <c r="AB251" s="75"/>
      <c r="AC251" s="75"/>
      <c r="AD251" s="75"/>
      <c r="AE251" s="75"/>
      <c r="AF251" s="75"/>
      <c r="AG251" s="75"/>
      <c r="AH251" s="75"/>
      <c r="AI251" s="75"/>
      <c r="AJ251" s="75"/>
      <c r="AK251" s="75"/>
      <c r="AL251" s="75"/>
      <c r="AM251" s="75"/>
      <c r="AN251" s="75">
        <f>+T251/'24 DS-016894'!T$17*100</f>
        <v>3.543120309871736E-05</v>
      </c>
    </row>
    <row r="252" spans="2:40" ht="12">
      <c r="B252" s="74" t="s">
        <v>580</v>
      </c>
      <c r="C252" s="75" t="s">
        <v>36</v>
      </c>
      <c r="D252" s="75" t="s">
        <v>36</v>
      </c>
      <c r="E252" s="75" t="s">
        <v>36</v>
      </c>
      <c r="F252" s="75" t="s">
        <v>36</v>
      </c>
      <c r="G252" s="75" t="s">
        <v>36</v>
      </c>
      <c r="H252" s="75" t="s">
        <v>36</v>
      </c>
      <c r="I252" s="75" t="s">
        <v>36</v>
      </c>
      <c r="J252" s="75" t="s">
        <v>36</v>
      </c>
      <c r="K252" s="75" t="s">
        <v>36</v>
      </c>
      <c r="L252" s="75" t="s">
        <v>36</v>
      </c>
      <c r="M252" s="75" t="s">
        <v>36</v>
      </c>
      <c r="N252" s="75" t="s">
        <v>36</v>
      </c>
      <c r="O252" s="75" t="s">
        <v>36</v>
      </c>
      <c r="P252" s="75" t="s">
        <v>36</v>
      </c>
      <c r="Q252" s="75" t="s">
        <v>36</v>
      </c>
      <c r="R252" s="75" t="s">
        <v>36</v>
      </c>
      <c r="S252" s="75" t="s">
        <v>36</v>
      </c>
      <c r="T252" s="75">
        <v>6515608</v>
      </c>
      <c r="V252" s="74" t="s">
        <v>580</v>
      </c>
      <c r="W252" s="75"/>
      <c r="X252" s="75"/>
      <c r="Y252" s="75"/>
      <c r="Z252" s="75"/>
      <c r="AA252" s="75"/>
      <c r="AB252" s="75"/>
      <c r="AC252" s="75"/>
      <c r="AD252" s="75"/>
      <c r="AE252" s="75"/>
      <c r="AF252" s="75"/>
      <c r="AG252" s="75"/>
      <c r="AH252" s="75"/>
      <c r="AI252" s="75"/>
      <c r="AJ252" s="75"/>
      <c r="AK252" s="75"/>
      <c r="AL252" s="75"/>
      <c r="AM252" s="75"/>
      <c r="AN252" s="75">
        <f>+T252/'24 DS-016894'!T$17*100</f>
        <v>0.00021670316345738906</v>
      </c>
    </row>
    <row r="253" spans="2:40" ht="12">
      <c r="B253" s="74" t="s">
        <v>581</v>
      </c>
      <c r="C253" s="76" t="s">
        <v>36</v>
      </c>
      <c r="D253" s="76" t="s">
        <v>36</v>
      </c>
      <c r="E253" s="76" t="s">
        <v>36</v>
      </c>
      <c r="F253" s="76" t="s">
        <v>36</v>
      </c>
      <c r="G253" s="76" t="s">
        <v>36</v>
      </c>
      <c r="H253" s="76" t="s">
        <v>36</v>
      </c>
      <c r="I253" s="76" t="s">
        <v>36</v>
      </c>
      <c r="J253" s="76" t="s">
        <v>36</v>
      </c>
      <c r="K253" s="76" t="s">
        <v>36</v>
      </c>
      <c r="L253" s="76" t="s">
        <v>36</v>
      </c>
      <c r="M253" s="76" t="s">
        <v>36</v>
      </c>
      <c r="N253" s="76" t="s">
        <v>36</v>
      </c>
      <c r="O253" s="76" t="s">
        <v>36</v>
      </c>
      <c r="P253" s="76" t="s">
        <v>36</v>
      </c>
      <c r="Q253" s="76" t="s">
        <v>36</v>
      </c>
      <c r="R253" s="76" t="s">
        <v>36</v>
      </c>
      <c r="S253" s="76" t="s">
        <v>36</v>
      </c>
      <c r="T253" s="76">
        <v>399800763</v>
      </c>
      <c r="V253" s="74" t="s">
        <v>581</v>
      </c>
      <c r="W253" s="75"/>
      <c r="X253" s="75"/>
      <c r="Y253" s="75"/>
      <c r="Z253" s="75"/>
      <c r="AA253" s="75"/>
      <c r="AB253" s="75"/>
      <c r="AC253" s="75"/>
      <c r="AD253" s="75"/>
      <c r="AE253" s="75"/>
      <c r="AF253" s="75"/>
      <c r="AG253" s="75"/>
      <c r="AH253" s="75"/>
      <c r="AI253" s="75"/>
      <c r="AJ253" s="75"/>
      <c r="AK253" s="75"/>
      <c r="AL253" s="75"/>
      <c r="AM253" s="75"/>
      <c r="AN253" s="75">
        <f>+T253/'24 DS-016894'!T$17*100</f>
        <v>0.013297007753501724</v>
      </c>
    </row>
    <row r="254" spans="2:40" ht="12">
      <c r="B254" s="74" t="s">
        <v>150</v>
      </c>
      <c r="C254" s="75">
        <v>45194032</v>
      </c>
      <c r="D254" s="75">
        <v>3150</v>
      </c>
      <c r="E254" s="75">
        <v>10535</v>
      </c>
      <c r="F254" s="75">
        <v>1482758</v>
      </c>
      <c r="G254" s="75">
        <v>468</v>
      </c>
      <c r="H254" s="75">
        <v>42610</v>
      </c>
      <c r="I254" s="75">
        <v>625996</v>
      </c>
      <c r="J254" s="75">
        <v>9747314</v>
      </c>
      <c r="K254" s="75">
        <v>1371517</v>
      </c>
      <c r="L254" s="75" t="s">
        <v>36</v>
      </c>
      <c r="M254" s="75">
        <v>102429771</v>
      </c>
      <c r="N254" s="75">
        <v>7519762</v>
      </c>
      <c r="O254" s="75">
        <v>12872</v>
      </c>
      <c r="P254" s="75">
        <v>2890708</v>
      </c>
      <c r="Q254" s="75" t="s">
        <v>36</v>
      </c>
      <c r="R254" s="75">
        <v>819976</v>
      </c>
      <c r="S254" s="75">
        <v>686900</v>
      </c>
      <c r="T254" s="75">
        <v>12507646799</v>
      </c>
      <c r="V254" s="74" t="s">
        <v>150</v>
      </c>
      <c r="W254" s="75">
        <f>+C254/'24 DS-016894'!C$17*100</f>
        <v>4.040035390413206</v>
      </c>
      <c r="X254" s="75">
        <f>+D254/'24 DS-016894'!D$17*100</f>
        <v>0.001184149409070537</v>
      </c>
      <c r="Y254" s="75">
        <f>+E254/'24 DS-016894'!E$17*100</f>
        <v>0.022284330200511168</v>
      </c>
      <c r="Z254" s="75">
        <f>+F254/'24 DS-016894'!F$17*100</f>
        <v>10.171286210938339</v>
      </c>
      <c r="AA254" s="75">
        <f>+G254/'24 DS-016894'!G$17*100</f>
        <v>0.0010997538290349956</v>
      </c>
      <c r="AB254" s="75">
        <f>+H254/'24 DS-016894'!H$17*100</f>
        <v>0.04542901677214564</v>
      </c>
      <c r="AC254" s="75">
        <f>+I254/'24 DS-016894'!I$17*100</f>
        <v>0.16013051713045906</v>
      </c>
      <c r="AD254" s="75">
        <f>+J254/'24 DS-016894'!J$17*100</f>
        <v>1.0969038301276037</v>
      </c>
      <c r="AE254" s="75">
        <f>+K254/'24 DS-016894'!K$17*100</f>
        <v>0.031077191917210843</v>
      </c>
      <c r="AF254" s="75"/>
      <c r="AG254" s="75">
        <f>+M254/'24 DS-016894'!M$17*100</f>
        <v>3.103201314925829</v>
      </c>
      <c r="AH254" s="75">
        <f>+N254/'24 DS-016894'!N$17*100</f>
        <v>0.4097661814879708</v>
      </c>
      <c r="AI254" s="75">
        <f>+O254/'24 DS-016894'!O$17*100</f>
        <v>0.0008619314797941039</v>
      </c>
      <c r="AJ254" s="75">
        <f>+P254/'24 DS-016894'!P$17*100</f>
        <v>0.41503973190761684</v>
      </c>
      <c r="AK254" s="75"/>
      <c r="AL254" s="75">
        <f>+R254/'24 DS-016894'!R$17*100</f>
        <v>0.2816461191680021</v>
      </c>
      <c r="AM254" s="75">
        <f>+S254/'24 DS-016894'!S$17*100</f>
        <v>0.035770365971519724</v>
      </c>
      <c r="AN254" s="75">
        <f>+T254/'24 DS-016894'!T$17*100</f>
        <v>0.4159928941015153</v>
      </c>
    </row>
    <row r="255" spans="2:40" ht="12">
      <c r="B255" s="74" t="s">
        <v>582</v>
      </c>
      <c r="C255" s="76" t="s">
        <v>36</v>
      </c>
      <c r="D255" s="76" t="s">
        <v>36</v>
      </c>
      <c r="E255" s="76" t="s">
        <v>36</v>
      </c>
      <c r="F255" s="76" t="s">
        <v>36</v>
      </c>
      <c r="G255" s="76" t="s">
        <v>36</v>
      </c>
      <c r="H255" s="76" t="s">
        <v>36</v>
      </c>
      <c r="I255" s="76" t="s">
        <v>36</v>
      </c>
      <c r="J255" s="76" t="s">
        <v>36</v>
      </c>
      <c r="K255" s="76" t="s">
        <v>36</v>
      </c>
      <c r="L255" s="76" t="s">
        <v>36</v>
      </c>
      <c r="M255" s="76" t="s">
        <v>36</v>
      </c>
      <c r="N255" s="76" t="s">
        <v>36</v>
      </c>
      <c r="O255" s="76" t="s">
        <v>36</v>
      </c>
      <c r="P255" s="76" t="s">
        <v>36</v>
      </c>
      <c r="Q255" s="76" t="s">
        <v>36</v>
      </c>
      <c r="R255" s="76" t="s">
        <v>36</v>
      </c>
      <c r="S255" s="76" t="s">
        <v>36</v>
      </c>
      <c r="T255" s="76">
        <v>1729172</v>
      </c>
      <c r="V255" s="74" t="s">
        <v>582</v>
      </c>
      <c r="W255" s="75"/>
      <c r="X255" s="75"/>
      <c r="Y255" s="75"/>
      <c r="Z255" s="75"/>
      <c r="AA255" s="75"/>
      <c r="AB255" s="75"/>
      <c r="AC255" s="75"/>
      <c r="AD255" s="75"/>
      <c r="AE255" s="75"/>
      <c r="AF255" s="75"/>
      <c r="AG255" s="75"/>
      <c r="AH255" s="75"/>
      <c r="AI255" s="75"/>
      <c r="AJ255" s="75"/>
      <c r="AK255" s="75"/>
      <c r="AL255" s="75"/>
      <c r="AM255" s="75"/>
      <c r="AN255" s="75">
        <f>+T255/'24 DS-016894'!T$17*100</f>
        <v>5.751067936590727E-05</v>
      </c>
    </row>
    <row r="256" spans="2:40" ht="12">
      <c r="B256" s="74" t="s">
        <v>583</v>
      </c>
      <c r="C256" s="75" t="s">
        <v>36</v>
      </c>
      <c r="D256" s="75" t="s">
        <v>36</v>
      </c>
      <c r="E256" s="75" t="s">
        <v>36</v>
      </c>
      <c r="F256" s="75" t="s">
        <v>36</v>
      </c>
      <c r="G256" s="75" t="s">
        <v>36</v>
      </c>
      <c r="H256" s="75" t="s">
        <v>36</v>
      </c>
      <c r="I256" s="75" t="s">
        <v>36</v>
      </c>
      <c r="J256" s="75" t="s">
        <v>36</v>
      </c>
      <c r="K256" s="75" t="s">
        <v>36</v>
      </c>
      <c r="L256" s="75" t="s">
        <v>36</v>
      </c>
      <c r="M256" s="75" t="s">
        <v>36</v>
      </c>
      <c r="N256" s="75" t="s">
        <v>36</v>
      </c>
      <c r="O256" s="75" t="s">
        <v>36</v>
      </c>
      <c r="P256" s="75" t="s">
        <v>36</v>
      </c>
      <c r="Q256" s="75" t="s">
        <v>36</v>
      </c>
      <c r="R256" s="75" t="s">
        <v>36</v>
      </c>
      <c r="S256" s="75" t="s">
        <v>36</v>
      </c>
      <c r="T256" s="75" t="s">
        <v>36</v>
      </c>
      <c r="V256" s="74" t="s">
        <v>583</v>
      </c>
      <c r="W256" s="75"/>
      <c r="X256" s="75"/>
      <c r="Y256" s="75"/>
      <c r="Z256" s="75"/>
      <c r="AA256" s="75"/>
      <c r="AB256" s="75"/>
      <c r="AC256" s="75"/>
      <c r="AD256" s="75"/>
      <c r="AE256" s="75"/>
      <c r="AF256" s="75"/>
      <c r="AG256" s="75"/>
      <c r="AH256" s="75"/>
      <c r="AI256" s="75"/>
      <c r="AJ256" s="75"/>
      <c r="AK256" s="75"/>
      <c r="AL256" s="75"/>
      <c r="AM256" s="75"/>
      <c r="AN256" s="75"/>
    </row>
    <row r="257" spans="2:40" ht="12">
      <c r="B257" s="74" t="s">
        <v>202</v>
      </c>
      <c r="C257" s="76">
        <v>220161145</v>
      </c>
      <c r="D257" s="76">
        <v>4127227</v>
      </c>
      <c r="E257" s="76">
        <v>5098374</v>
      </c>
      <c r="F257" s="76">
        <v>1713518</v>
      </c>
      <c r="G257" s="76">
        <v>10397376</v>
      </c>
      <c r="H257" s="76">
        <v>35399861</v>
      </c>
      <c r="I257" s="76">
        <v>1461974</v>
      </c>
      <c r="J257" s="76">
        <v>192913292</v>
      </c>
      <c r="K257" s="76">
        <v>730277405</v>
      </c>
      <c r="L257" s="76">
        <v>88437</v>
      </c>
      <c r="M257" s="76">
        <v>150649696</v>
      </c>
      <c r="N257" s="76">
        <v>181570353</v>
      </c>
      <c r="O257" s="76">
        <v>255714032</v>
      </c>
      <c r="P257" s="76">
        <v>36898719</v>
      </c>
      <c r="Q257" s="76">
        <v>20661744</v>
      </c>
      <c r="R257" s="76">
        <v>95786474</v>
      </c>
      <c r="S257" s="76">
        <v>55860709</v>
      </c>
      <c r="T257" s="76">
        <v>98857068544</v>
      </c>
      <c r="V257" s="74" t="s">
        <v>202</v>
      </c>
      <c r="W257" s="75">
        <f>+C257/'24 DS-016894'!C$17*100</f>
        <v>19.680890994498863</v>
      </c>
      <c r="X257" s="75">
        <f>+D257/'24 DS-016894'!D$17*100</f>
        <v>1.551509020047608</v>
      </c>
      <c r="Y257" s="75">
        <f>+E257/'24 DS-016894'!E$17*100</f>
        <v>10.78441857633611</v>
      </c>
      <c r="Z257" s="75">
        <f>+F257/'24 DS-016894'!F$17*100</f>
        <v>11.754232319498287</v>
      </c>
      <c r="AA257" s="75">
        <f>+G257/'24 DS-016894'!G$17*100</f>
        <v>24.432807837428562</v>
      </c>
      <c r="AB257" s="145">
        <f>+H257/'24 DS-016894'!H$17*100</f>
        <v>37.74186526873092</v>
      </c>
      <c r="AC257" s="75">
        <f>+I257/'24 DS-016894'!I$17*100</f>
        <v>0.37397467819488583</v>
      </c>
      <c r="AD257" s="75">
        <f>+J257/'24 DS-016894'!J$17*100</f>
        <v>21.70929641512778</v>
      </c>
      <c r="AE257" s="145">
        <f>+K257/'24 DS-016894'!K$17*100</f>
        <v>16.547349444438318</v>
      </c>
      <c r="AF257" s="75">
        <f>+L257/'24 DS-016894'!L$17*100</f>
        <v>0.002682110486733287</v>
      </c>
      <c r="AG257" s="75">
        <f>+M257/'24 DS-016894'!M$17*100</f>
        <v>4.564066971509449</v>
      </c>
      <c r="AH257" s="145">
        <f>+N257/'24 DS-016894'!N$17*100</f>
        <v>9.89411502920344</v>
      </c>
      <c r="AI257" s="145">
        <f>+O257/'24 DS-016894'!O$17*100</f>
        <v>17.123055780444133</v>
      </c>
      <c r="AJ257" s="75">
        <f>+P257/'24 DS-016894'!P$17*100</f>
        <v>5.297814390624887</v>
      </c>
      <c r="AK257" s="75">
        <f>+Q257/'24 DS-016894'!Q$17*100</f>
        <v>3.847234935630458</v>
      </c>
      <c r="AL257" s="145">
        <f>+R257/'24 DS-016894'!R$17*100</f>
        <v>32.90082718382823</v>
      </c>
      <c r="AM257" s="75">
        <f>+S257/'24 DS-016894'!S$17*100</f>
        <v>2.908950363020186</v>
      </c>
      <c r="AN257" s="75">
        <f>+T257/'24 DS-016894'!T$17*100</f>
        <v>3.287895693480754</v>
      </c>
    </row>
    <row r="258" spans="2:40" ht="12">
      <c r="B258" s="74" t="s">
        <v>584</v>
      </c>
      <c r="C258" s="75" t="s">
        <v>36</v>
      </c>
      <c r="D258" s="75" t="s">
        <v>36</v>
      </c>
      <c r="E258" s="75" t="s">
        <v>36</v>
      </c>
      <c r="F258" s="75" t="s">
        <v>36</v>
      </c>
      <c r="G258" s="75" t="s">
        <v>36</v>
      </c>
      <c r="H258" s="75" t="s">
        <v>36</v>
      </c>
      <c r="I258" s="75" t="s">
        <v>36</v>
      </c>
      <c r="J258" s="75" t="s">
        <v>36</v>
      </c>
      <c r="K258" s="75" t="s">
        <v>36</v>
      </c>
      <c r="L258" s="75" t="s">
        <v>36</v>
      </c>
      <c r="M258" s="75" t="s">
        <v>36</v>
      </c>
      <c r="N258" s="75" t="s">
        <v>36</v>
      </c>
      <c r="O258" s="75">
        <v>45801</v>
      </c>
      <c r="P258" s="75" t="s">
        <v>36</v>
      </c>
      <c r="Q258" s="75" t="s">
        <v>36</v>
      </c>
      <c r="R258" s="75" t="s">
        <v>36</v>
      </c>
      <c r="S258" s="75" t="s">
        <v>36</v>
      </c>
      <c r="T258" s="75">
        <v>5571783128</v>
      </c>
      <c r="V258" s="74" t="s">
        <v>584</v>
      </c>
      <c r="W258" s="75"/>
      <c r="X258" s="75"/>
      <c r="Y258" s="75"/>
      <c r="Z258" s="75"/>
      <c r="AA258" s="75"/>
      <c r="AB258" s="75"/>
      <c r="AC258" s="75"/>
      <c r="AD258" s="75"/>
      <c r="AE258" s="75"/>
      <c r="AF258" s="75"/>
      <c r="AG258" s="75"/>
      <c r="AH258" s="75"/>
      <c r="AI258" s="75">
        <f>+O258/'24 DS-016894'!O$17*100</f>
        <v>0.003066914520358123</v>
      </c>
      <c r="AJ258" s="75"/>
      <c r="AK258" s="75"/>
      <c r="AL258" s="75"/>
      <c r="AM258" s="75"/>
      <c r="AN258" s="75">
        <f>+T258/'24 DS-016894'!T$17*100</f>
        <v>0.185312411356869</v>
      </c>
    </row>
    <row r="259" spans="2:40" ht="12">
      <c r="B259" s="74" t="s">
        <v>585</v>
      </c>
      <c r="C259" s="76" t="s">
        <v>36</v>
      </c>
      <c r="D259" s="76" t="s">
        <v>36</v>
      </c>
      <c r="E259" s="76" t="s">
        <v>36</v>
      </c>
      <c r="F259" s="76" t="s">
        <v>36</v>
      </c>
      <c r="G259" s="76" t="s">
        <v>36</v>
      </c>
      <c r="H259" s="76" t="s">
        <v>36</v>
      </c>
      <c r="I259" s="76" t="s">
        <v>36</v>
      </c>
      <c r="J259" s="76" t="s">
        <v>36</v>
      </c>
      <c r="K259" s="76" t="s">
        <v>36</v>
      </c>
      <c r="L259" s="76" t="s">
        <v>36</v>
      </c>
      <c r="M259" s="76" t="s">
        <v>36</v>
      </c>
      <c r="N259" s="76" t="s">
        <v>36</v>
      </c>
      <c r="O259" s="76" t="s">
        <v>36</v>
      </c>
      <c r="P259" s="76" t="s">
        <v>36</v>
      </c>
      <c r="Q259" s="76" t="s">
        <v>36</v>
      </c>
      <c r="R259" s="76" t="s">
        <v>36</v>
      </c>
      <c r="S259" s="76" t="s">
        <v>36</v>
      </c>
      <c r="T259" s="76">
        <v>16424434</v>
      </c>
      <c r="V259" s="74" t="s">
        <v>585</v>
      </c>
      <c r="W259" s="75"/>
      <c r="X259" s="75"/>
      <c r="Y259" s="75"/>
      <c r="Z259" s="75"/>
      <c r="AA259" s="75"/>
      <c r="AB259" s="75"/>
      <c r="AC259" s="75"/>
      <c r="AD259" s="75"/>
      <c r="AE259" s="75"/>
      <c r="AF259" s="75"/>
      <c r="AG259" s="75"/>
      <c r="AH259" s="75"/>
      <c r="AI259" s="75"/>
      <c r="AJ259" s="75"/>
      <c r="AK259" s="75"/>
      <c r="AL259" s="75"/>
      <c r="AM259" s="75"/>
      <c r="AN259" s="75">
        <f>+T259/'24 DS-016894'!T$17*100</f>
        <v>0.0005462616544453102</v>
      </c>
    </row>
    <row r="260" spans="2:40" ht="12">
      <c r="B260" s="74" t="s">
        <v>148</v>
      </c>
      <c r="C260" s="75" t="s">
        <v>36</v>
      </c>
      <c r="D260" s="75">
        <v>364593</v>
      </c>
      <c r="E260" s="75" t="s">
        <v>36</v>
      </c>
      <c r="F260" s="75" t="s">
        <v>36</v>
      </c>
      <c r="G260" s="75" t="s">
        <v>36</v>
      </c>
      <c r="H260" s="75" t="s">
        <v>36</v>
      </c>
      <c r="I260" s="75" t="s">
        <v>36</v>
      </c>
      <c r="J260" s="75">
        <v>164</v>
      </c>
      <c r="K260" s="75">
        <v>28079</v>
      </c>
      <c r="L260" s="75">
        <v>10</v>
      </c>
      <c r="M260" s="75">
        <v>5473</v>
      </c>
      <c r="N260" s="75" t="s">
        <v>36</v>
      </c>
      <c r="O260" s="75">
        <v>19313</v>
      </c>
      <c r="P260" s="75" t="s">
        <v>36</v>
      </c>
      <c r="Q260" s="75" t="s">
        <v>36</v>
      </c>
      <c r="R260" s="75">
        <v>15</v>
      </c>
      <c r="S260" s="75">
        <v>1607</v>
      </c>
      <c r="T260" s="75">
        <v>49204416918</v>
      </c>
      <c r="V260" s="74" t="s">
        <v>148</v>
      </c>
      <c r="W260" s="75"/>
      <c r="X260" s="75">
        <f>+D260/'24 DS-016894'!D$17*100</f>
        <v>0.13705796365119186</v>
      </c>
      <c r="Y260" s="75"/>
      <c r="Z260" s="75"/>
      <c r="AA260" s="75"/>
      <c r="AB260" s="75"/>
      <c r="AC260" s="75"/>
      <c r="AD260" s="75">
        <f>+J260/'24 DS-016894'!J$17*100</f>
        <v>1.8455569210238533E-05</v>
      </c>
      <c r="AE260" s="75">
        <f>+K260/'24 DS-016894'!K$17*100</f>
        <v>0.000636241819710119</v>
      </c>
      <c r="AF260" s="75">
        <f>+L260/'24 DS-016894'!L$17*100</f>
        <v>3.0327922552023323E-07</v>
      </c>
      <c r="AG260" s="75">
        <f>+M260/'24 DS-016894'!M$17*100</f>
        <v>0.00016580941879279474</v>
      </c>
      <c r="AH260" s="75"/>
      <c r="AI260" s="75">
        <f>+O260/'24 DS-016894'!O$17*100</f>
        <v>0.001293232028376595</v>
      </c>
      <c r="AJ260" s="75"/>
      <c r="AK260" s="75"/>
      <c r="AL260" s="75">
        <f>+R260/'24 DS-016894'!R$17*100</f>
        <v>5.152213952018146E-06</v>
      </c>
      <c r="AM260" s="75">
        <f>+S260/'24 DS-016894'!S$17*100</f>
        <v>8.368463839894046E-05</v>
      </c>
      <c r="AN260" s="75">
        <f>+T260/'24 DS-016894'!T$17*100</f>
        <v>1.6364939085050656</v>
      </c>
    </row>
    <row r="261" spans="2:40" ht="12">
      <c r="B261" s="74" t="s">
        <v>586</v>
      </c>
      <c r="C261" s="76" t="s">
        <v>36</v>
      </c>
      <c r="D261" s="76">
        <v>532479</v>
      </c>
      <c r="E261" s="76" t="s">
        <v>36</v>
      </c>
      <c r="F261" s="76" t="s">
        <v>36</v>
      </c>
      <c r="G261" s="76" t="s">
        <v>36</v>
      </c>
      <c r="H261" s="76" t="s">
        <v>36</v>
      </c>
      <c r="I261" s="76">
        <v>1566911</v>
      </c>
      <c r="J261" s="76">
        <v>969635</v>
      </c>
      <c r="K261" s="76">
        <v>15864</v>
      </c>
      <c r="L261" s="76">
        <v>54757</v>
      </c>
      <c r="M261" s="76">
        <v>23419097</v>
      </c>
      <c r="N261" s="76">
        <v>11775</v>
      </c>
      <c r="O261" s="76">
        <v>2</v>
      </c>
      <c r="P261" s="76">
        <v>20861</v>
      </c>
      <c r="Q261" s="76" t="s">
        <v>36</v>
      </c>
      <c r="R261" s="76" t="s">
        <v>36</v>
      </c>
      <c r="S261" s="76">
        <v>359308</v>
      </c>
      <c r="T261" s="76">
        <v>789397831</v>
      </c>
      <c r="V261" s="74" t="s">
        <v>586</v>
      </c>
      <c r="W261" s="75"/>
      <c r="X261" s="75">
        <f>+D261/'24 DS-016894'!D$17*100</f>
        <v>0.20016974387062555</v>
      </c>
      <c r="Y261" s="75"/>
      <c r="Z261" s="75"/>
      <c r="AA261" s="75"/>
      <c r="AB261" s="75"/>
      <c r="AC261" s="75">
        <f>+I261/'24 DS-016894'!I$17*100</f>
        <v>0.4008176868980069</v>
      </c>
      <c r="AD261" s="75">
        <f>+J261/'24 DS-016894'!J$17*100</f>
        <v>0.10911686494615636</v>
      </c>
      <c r="AE261" s="75">
        <f>+K261/'24 DS-016894'!K$17*100</f>
        <v>0.0003594622396766739</v>
      </c>
      <c r="AF261" s="75">
        <f>+L261/'24 DS-016894'!L$17*100</f>
        <v>0.0016606660551811412</v>
      </c>
      <c r="AG261" s="75">
        <f>+M261/'24 DS-016894'!M$17*100</f>
        <v>0.7095024414803733</v>
      </c>
      <c r="AH261" s="75">
        <f>+N261/'24 DS-016894'!N$17*100</f>
        <v>0.0006416422204613465</v>
      </c>
      <c r="AI261" s="75">
        <f>+O261/'24 DS-016894'!O$17*100</f>
        <v>1.3392347417559104E-07</v>
      </c>
      <c r="AJ261" s="75">
        <f>+P261/'24 DS-016894'!P$17*100</f>
        <v>0.0029951637617237</v>
      </c>
      <c r="AK261" s="75"/>
      <c r="AL261" s="75"/>
      <c r="AM261" s="75">
        <f>+S261/'24 DS-016894'!S$17*100</f>
        <v>0.018710989454789356</v>
      </c>
      <c r="AN261" s="75">
        <f>+T261/'24 DS-016894'!T$17*100</f>
        <v>0.026254649942737712</v>
      </c>
    </row>
    <row r="262" spans="2:40" ht="12">
      <c r="B262" s="74" t="s">
        <v>151</v>
      </c>
      <c r="C262" s="75">
        <v>707941</v>
      </c>
      <c r="D262" s="75">
        <v>227242</v>
      </c>
      <c r="E262" s="75" t="s">
        <v>36</v>
      </c>
      <c r="F262" s="75" t="s">
        <v>36</v>
      </c>
      <c r="G262" s="75">
        <v>118566</v>
      </c>
      <c r="H262" s="75">
        <v>1379066</v>
      </c>
      <c r="I262" s="75">
        <v>6847</v>
      </c>
      <c r="J262" s="75">
        <v>4922454</v>
      </c>
      <c r="K262" s="75">
        <v>70430083</v>
      </c>
      <c r="L262" s="75" t="s">
        <v>36</v>
      </c>
      <c r="M262" s="75">
        <v>357</v>
      </c>
      <c r="N262" s="75" t="s">
        <v>36</v>
      </c>
      <c r="O262" s="75">
        <v>36</v>
      </c>
      <c r="P262" s="75">
        <v>26397</v>
      </c>
      <c r="Q262" s="75">
        <v>2217508</v>
      </c>
      <c r="R262" s="75">
        <v>92896</v>
      </c>
      <c r="S262" s="75">
        <v>10698589</v>
      </c>
      <c r="T262" s="75">
        <v>27642174082</v>
      </c>
      <c r="V262" s="74" t="s">
        <v>151</v>
      </c>
      <c r="W262" s="75">
        <f>+C262/'24 DS-016894'!C$17*100</f>
        <v>0.06328505264421895</v>
      </c>
      <c r="X262" s="75">
        <f>+D262/'24 DS-016894'!D$17*100</f>
        <v>0.08542491429079588</v>
      </c>
      <c r="Y262" s="75"/>
      <c r="Z262" s="75"/>
      <c r="AA262" s="75">
        <f>+G262/'24 DS-016894'!G$17*100</f>
        <v>0.2786184027635968</v>
      </c>
      <c r="AB262" s="75">
        <f>+H262/'24 DS-016894'!H$17*100</f>
        <v>1.470303037875987</v>
      </c>
      <c r="AC262" s="75">
        <f>+I262/'24 DS-016894'!I$17*100</f>
        <v>0.001751470697563967</v>
      </c>
      <c r="AD262" s="75">
        <f>+J262/'24 DS-016894'!J$17*100</f>
        <v>0.553943234641558</v>
      </c>
      <c r="AE262" s="75">
        <f>+K262/'24 DS-016894'!K$17*100</f>
        <v>1.5958746454736532</v>
      </c>
      <c r="AF262" s="75"/>
      <c r="AG262" s="75">
        <f>+M262/'24 DS-016894'!M$17*100</f>
        <v>1.0815633566422022E-05</v>
      </c>
      <c r="AH262" s="75"/>
      <c r="AI262" s="75">
        <f>+O262/'24 DS-016894'!O$17*100</f>
        <v>2.410622535160639E-06</v>
      </c>
      <c r="AJ262" s="75">
        <f>+P262/'24 DS-016894'!P$17*100</f>
        <v>0.003790007085864557</v>
      </c>
      <c r="AK262" s="75">
        <f>+Q262/'24 DS-016894'!Q$17*100</f>
        <v>0.4129019432067315</v>
      </c>
      <c r="AL262" s="75">
        <f>+R262/'24 DS-016894'!R$17*100</f>
        <v>0.03190800448577851</v>
      </c>
      <c r="AM262" s="75">
        <f>+S262/'24 DS-016894'!S$17*100</f>
        <v>0.5571297771274935</v>
      </c>
      <c r="AN262" s="75">
        <f>+T262/'24 DS-016894'!T$17*100</f>
        <v>0.9193534307787162</v>
      </c>
    </row>
    <row r="263" spans="2:40" ht="12">
      <c r="B263" s="74" t="s">
        <v>587</v>
      </c>
      <c r="C263" s="76">
        <v>1843</v>
      </c>
      <c r="D263" s="76">
        <v>439525</v>
      </c>
      <c r="E263" s="76">
        <v>318</v>
      </c>
      <c r="F263" s="76" t="s">
        <v>36</v>
      </c>
      <c r="G263" s="76">
        <v>433</v>
      </c>
      <c r="H263" s="76" t="s">
        <v>36</v>
      </c>
      <c r="I263" s="76">
        <v>35738</v>
      </c>
      <c r="J263" s="76">
        <v>5121152</v>
      </c>
      <c r="K263" s="76">
        <v>77072</v>
      </c>
      <c r="L263" s="76">
        <v>2404499</v>
      </c>
      <c r="M263" s="76">
        <v>1423269</v>
      </c>
      <c r="N263" s="76">
        <v>2233</v>
      </c>
      <c r="O263" s="76" t="s">
        <v>36</v>
      </c>
      <c r="P263" s="76">
        <v>3800</v>
      </c>
      <c r="Q263" s="76" t="s">
        <v>36</v>
      </c>
      <c r="R263" s="76" t="s">
        <v>36</v>
      </c>
      <c r="S263" s="76">
        <v>173961</v>
      </c>
      <c r="T263" s="76">
        <v>778274796</v>
      </c>
      <c r="V263" s="74" t="s">
        <v>587</v>
      </c>
      <c r="W263" s="75">
        <f>+C263/'24 DS-016894'!C$17*100</f>
        <v>0.00016475151463652413</v>
      </c>
      <c r="X263" s="75">
        <f>+D263/'24 DS-016894'!D$17*100</f>
        <v>0.16522643461007233</v>
      </c>
      <c r="Y263" s="75">
        <f>+E263/'24 DS-016894'!E$17*100</f>
        <v>0.0006726546752503608</v>
      </c>
      <c r="Z263" s="75"/>
      <c r="AA263" s="75">
        <f>+G263/'24 DS-016894'!G$17*100</f>
        <v>0.0010175072819917801</v>
      </c>
      <c r="AB263" s="75"/>
      <c r="AC263" s="75">
        <f>+I263/'24 DS-016894'!I$17*100</f>
        <v>0.009141822665333877</v>
      </c>
      <c r="AD263" s="75">
        <f>+J263/'24 DS-016894'!J$17*100</f>
        <v>0.5763035071472652</v>
      </c>
      <c r="AE263" s="75">
        <f>+K263/'24 DS-016894'!K$17*100</f>
        <v>0.0017463737857009967</v>
      </c>
      <c r="AF263" s="75">
        <f>+L263/'24 DS-016894'!L$17*100</f>
        <v>0.07292345944841754</v>
      </c>
      <c r="AG263" s="75">
        <f>+M263/'24 DS-016894'!M$17*100</f>
        <v>0.04311920439901374</v>
      </c>
      <c r="AH263" s="75">
        <f>+N263/'24 DS-016894'!N$17*100</f>
        <v>0.00012168043127729823</v>
      </c>
      <c r="AI263" s="75"/>
      <c r="AJ263" s="75">
        <f>+P263/'24 DS-016894'!P$17*100</f>
        <v>0.0005455933222065127</v>
      </c>
      <c r="AK263" s="75"/>
      <c r="AL263" s="75"/>
      <c r="AM263" s="75">
        <f>+S263/'24 DS-016894'!S$17*100</f>
        <v>0.009059031350664642</v>
      </c>
      <c r="AN263" s="75">
        <f>+T263/'24 DS-016894'!T$17*100</f>
        <v>0.025884707970822388</v>
      </c>
    </row>
    <row r="264" spans="2:40" ht="12">
      <c r="B264" s="74" t="s">
        <v>588</v>
      </c>
      <c r="C264" s="75" t="s">
        <v>36</v>
      </c>
      <c r="D264" s="75" t="s">
        <v>36</v>
      </c>
      <c r="E264" s="75" t="s">
        <v>36</v>
      </c>
      <c r="F264" s="75" t="s">
        <v>36</v>
      </c>
      <c r="G264" s="75" t="s">
        <v>36</v>
      </c>
      <c r="H264" s="75" t="s">
        <v>36</v>
      </c>
      <c r="I264" s="75" t="s">
        <v>36</v>
      </c>
      <c r="J264" s="75" t="s">
        <v>36</v>
      </c>
      <c r="K264" s="75" t="s">
        <v>36</v>
      </c>
      <c r="L264" s="75" t="s">
        <v>36</v>
      </c>
      <c r="M264" s="75">
        <v>2921</v>
      </c>
      <c r="N264" s="75" t="s">
        <v>36</v>
      </c>
      <c r="O264" s="75" t="s">
        <v>36</v>
      </c>
      <c r="P264" s="75" t="s">
        <v>36</v>
      </c>
      <c r="Q264" s="75" t="s">
        <v>36</v>
      </c>
      <c r="R264" s="75" t="s">
        <v>36</v>
      </c>
      <c r="S264" s="75" t="s">
        <v>36</v>
      </c>
      <c r="T264" s="75">
        <v>7344924</v>
      </c>
      <c r="V264" s="74" t="s">
        <v>588</v>
      </c>
      <c r="W264" s="75"/>
      <c r="X264" s="75"/>
      <c r="Y264" s="75"/>
      <c r="Z264" s="75"/>
      <c r="AA264" s="75"/>
      <c r="AB264" s="75"/>
      <c r="AC264" s="75"/>
      <c r="AD264" s="75"/>
      <c r="AE264" s="75"/>
      <c r="AF264" s="75"/>
      <c r="AG264" s="75">
        <f>+M264/'24 DS-016894'!M$17*100</f>
        <v>8.84943015336659E-05</v>
      </c>
      <c r="AH264" s="75"/>
      <c r="AI264" s="75"/>
      <c r="AJ264" s="75"/>
      <c r="AK264" s="75"/>
      <c r="AL264" s="75"/>
      <c r="AM264" s="75"/>
      <c r="AN264" s="75">
        <f>+T264/'24 DS-016894'!T$17*100</f>
        <v>0.00024428545519529407</v>
      </c>
    </row>
    <row r="265" spans="2:40" ht="12">
      <c r="B265" s="74" t="s">
        <v>589</v>
      </c>
      <c r="C265" s="76">
        <v>7384</v>
      </c>
      <c r="D265" s="76">
        <v>99401</v>
      </c>
      <c r="E265" s="76">
        <v>3648</v>
      </c>
      <c r="F265" s="76">
        <v>315431</v>
      </c>
      <c r="G265" s="76">
        <v>450100</v>
      </c>
      <c r="H265" s="76">
        <v>13208</v>
      </c>
      <c r="I265" s="76">
        <v>59033</v>
      </c>
      <c r="J265" s="76">
        <v>1279604</v>
      </c>
      <c r="K265" s="76">
        <v>2530992475</v>
      </c>
      <c r="L265" s="76">
        <v>159306</v>
      </c>
      <c r="M265" s="76">
        <v>10788989</v>
      </c>
      <c r="N265" s="76">
        <v>7813133</v>
      </c>
      <c r="O265" s="76">
        <v>25971629</v>
      </c>
      <c r="P265" s="76">
        <v>33514</v>
      </c>
      <c r="Q265" s="76">
        <v>22392</v>
      </c>
      <c r="R265" s="76">
        <v>236639</v>
      </c>
      <c r="S265" s="76">
        <v>2335114</v>
      </c>
      <c r="T265" s="76">
        <v>359288242720</v>
      </c>
      <c r="V265" s="74" t="s">
        <v>589</v>
      </c>
      <c r="W265" s="75">
        <f>+C265/'24 DS-016894'!C$17*100</f>
        <v>0.0006600787759501324</v>
      </c>
      <c r="X265" s="75">
        <f>+D265/'24 DS-016894'!D$17*100</f>
        <v>0.03736686838445094</v>
      </c>
      <c r="Y265" s="75">
        <f>+E265/'24 DS-016894'!E$17*100</f>
        <v>0.007716491368909799</v>
      </c>
      <c r="Z265" s="75">
        <f>+F265/'24 DS-016894'!F$17*100</f>
        <v>2.1637644044425937</v>
      </c>
      <c r="AA265" s="75">
        <f>+G265/'24 DS-016894'!G$17*100</f>
        <v>1.0576905949757511</v>
      </c>
      <c r="AB265" s="75">
        <f>+H265/'24 DS-016894'!H$17*100</f>
        <v>0.014081822424935454</v>
      </c>
      <c r="AC265" s="75">
        <f>+I265/'24 DS-016894'!I$17*100</f>
        <v>0.015100711215027558</v>
      </c>
      <c r="AD265" s="75">
        <f>+J265/'24 DS-016894'!J$17*100</f>
        <v>0.14399890355913458</v>
      </c>
      <c r="AE265" s="145">
        <f>+K265/'24 DS-016894'!K$17*100</f>
        <v>57.34973674157262</v>
      </c>
      <c r="AF265" s="75">
        <f>+L265/'24 DS-016894'!L$17*100</f>
        <v>0.004831420030072628</v>
      </c>
      <c r="AG265" s="75">
        <f>+M265/'24 DS-016894'!M$17*100</f>
        <v>0.3268620492329355</v>
      </c>
      <c r="AH265" s="75">
        <f>+N265/'24 DS-016894'!N$17*100</f>
        <v>0.4257525271235517</v>
      </c>
      <c r="AI265" s="75">
        <f>+O265/'24 DS-016894'!O$17*100</f>
        <v>1.7391053928397657</v>
      </c>
      <c r="AJ265" s="75">
        <f>+P265/'24 DS-016894'!P$17*100</f>
        <v>0.004811845947481333</v>
      </c>
      <c r="AK265" s="75">
        <f>+Q265/'24 DS-016894'!Q$17*100</f>
        <v>0.0041694101271720916</v>
      </c>
      <c r="AL265" s="75">
        <f>+R265/'24 DS-016894'!R$17*100</f>
        <v>0.08128098382610814</v>
      </c>
      <c r="AM265" s="75">
        <f>+S265/'24 DS-016894'!S$17*100</f>
        <v>0.12160122632875135</v>
      </c>
      <c r="AN265" s="75">
        <f>+T265/'24 DS-016894'!T$17*100</f>
        <v>11.94959837830487</v>
      </c>
    </row>
    <row r="266" spans="2:40" ht="12">
      <c r="B266" s="74" t="s">
        <v>152</v>
      </c>
      <c r="C266" s="75" t="s">
        <v>36</v>
      </c>
      <c r="D266" s="75" t="s">
        <v>36</v>
      </c>
      <c r="E266" s="75" t="s">
        <v>36</v>
      </c>
      <c r="F266" s="75" t="s">
        <v>36</v>
      </c>
      <c r="G266" s="75" t="s">
        <v>36</v>
      </c>
      <c r="H266" s="75" t="s">
        <v>36</v>
      </c>
      <c r="I266" s="75" t="s">
        <v>36</v>
      </c>
      <c r="J266" s="75">
        <v>245191</v>
      </c>
      <c r="K266" s="75" t="s">
        <v>36</v>
      </c>
      <c r="L266" s="75" t="s">
        <v>36</v>
      </c>
      <c r="M266" s="75" t="s">
        <v>36</v>
      </c>
      <c r="N266" s="75">
        <v>18934704</v>
      </c>
      <c r="O266" s="75" t="s">
        <v>36</v>
      </c>
      <c r="P266" s="75" t="s">
        <v>36</v>
      </c>
      <c r="Q266" s="75">
        <v>3173217</v>
      </c>
      <c r="R266" s="75" t="s">
        <v>36</v>
      </c>
      <c r="S266" s="75">
        <v>178935</v>
      </c>
      <c r="T266" s="75">
        <v>2020331438</v>
      </c>
      <c r="V266" s="74" t="s">
        <v>152</v>
      </c>
      <c r="W266" s="75"/>
      <c r="X266" s="75"/>
      <c r="Y266" s="75"/>
      <c r="Z266" s="75"/>
      <c r="AA266" s="75"/>
      <c r="AB266" s="75"/>
      <c r="AC266" s="75"/>
      <c r="AD266" s="75">
        <f>+J266/'24 DS-016894'!J$17*100</f>
        <v>0.0275923138428512</v>
      </c>
      <c r="AE266" s="75"/>
      <c r="AF266" s="75"/>
      <c r="AG266" s="75"/>
      <c r="AH266" s="75">
        <f>+N266/'24 DS-016894'!N$17*100</f>
        <v>1.031788154423638</v>
      </c>
      <c r="AI266" s="75"/>
      <c r="AJ266" s="75"/>
      <c r="AK266" s="75">
        <f>+Q266/'24 DS-016894'!Q$17*100</f>
        <v>0.5908558009786818</v>
      </c>
      <c r="AL266" s="75"/>
      <c r="AM266" s="75">
        <f>+S266/'24 DS-016894'!S$17*100</f>
        <v>0.009318052751658003</v>
      </c>
      <c r="AN266" s="75">
        <f>+T266/'24 DS-016894'!T$17*100</f>
        <v>0.06719437600405301</v>
      </c>
    </row>
    <row r="267" spans="2:40" ht="12">
      <c r="B267" s="74" t="s">
        <v>590</v>
      </c>
      <c r="C267" s="76">
        <v>1547</v>
      </c>
      <c r="D267" s="76">
        <v>139879</v>
      </c>
      <c r="E267" s="76">
        <v>64735</v>
      </c>
      <c r="F267" s="76">
        <v>206</v>
      </c>
      <c r="G267" s="76">
        <v>2906</v>
      </c>
      <c r="H267" s="76">
        <v>1390</v>
      </c>
      <c r="I267" s="76">
        <v>2</v>
      </c>
      <c r="J267" s="76">
        <v>1331561</v>
      </c>
      <c r="K267" s="76">
        <v>2144521</v>
      </c>
      <c r="L267" s="76" t="s">
        <v>36</v>
      </c>
      <c r="M267" s="76">
        <v>2250</v>
      </c>
      <c r="N267" s="76">
        <v>423</v>
      </c>
      <c r="O267" s="76">
        <v>13840242</v>
      </c>
      <c r="P267" s="76">
        <v>2886917</v>
      </c>
      <c r="Q267" s="76" t="s">
        <v>36</v>
      </c>
      <c r="R267" s="76">
        <v>106561</v>
      </c>
      <c r="S267" s="76">
        <v>14319</v>
      </c>
      <c r="T267" s="76">
        <v>845801615</v>
      </c>
      <c r="V267" s="74" t="s">
        <v>590</v>
      </c>
      <c r="W267" s="75">
        <f>+C267/'24 DS-016894'!C$17*100</f>
        <v>0.0001382911520036369</v>
      </c>
      <c r="X267" s="75">
        <f>+D267/'24 DS-016894'!D$17*100</f>
        <v>0.052583376251230995</v>
      </c>
      <c r="Y267" s="75">
        <f>+E267/'24 DS-016894'!E$17*100</f>
        <v>0.13693176227148462</v>
      </c>
      <c r="Z267" s="75">
        <f>+F267/'24 DS-016894'!F$17*100</f>
        <v>0.0014130997502311891</v>
      </c>
      <c r="AA267" s="75">
        <f>+G267/'24 DS-016894'!G$17*100</f>
        <v>0.006828813305930976</v>
      </c>
      <c r="AB267" s="75">
        <f>+H267/'24 DS-016894'!H$17*100</f>
        <v>0.0014819604157071684</v>
      </c>
      <c r="AC267" s="75">
        <f>+I267/'24 DS-016894'!I$17*100</f>
        <v>5.116023652881458E-07</v>
      </c>
      <c r="AD267" s="75">
        <f>+J267/'24 DS-016894'!J$17*100</f>
        <v>0.14984583044606362</v>
      </c>
      <c r="AE267" s="75">
        <f>+K267/'24 DS-016894'!K$17*100</f>
        <v>0.04859268291059382</v>
      </c>
      <c r="AF267" s="75"/>
      <c r="AG267" s="75">
        <f>+M267/'24 DS-016894'!M$17*100</f>
        <v>6.816575777156736E-05</v>
      </c>
      <c r="AH267" s="75">
        <f>+N267/'24 DS-016894'!N$17*100</f>
        <v>2.305007721912098E-05</v>
      </c>
      <c r="AI267" s="75">
        <f>+O267/'24 DS-016894'!O$17*100</f>
        <v>0.9267666460354653</v>
      </c>
      <c r="AJ267" s="75">
        <f>+P267/'24 DS-016894'!P$17*100</f>
        <v>0.41449543078012085</v>
      </c>
      <c r="AK267" s="75"/>
      <c r="AL267" s="75">
        <f>+R267/'24 DS-016894'!R$17*100</f>
        <v>0.03660167139606704</v>
      </c>
      <c r="AM267" s="75">
        <f>+S267/'24 DS-016894'!S$17*100</f>
        <v>0.0007456629354290158</v>
      </c>
      <c r="AN267" s="75">
        <f>+T267/'24 DS-016894'!T$17*100</f>
        <v>0.028130588216459407</v>
      </c>
    </row>
    <row r="268" spans="2:40" ht="12">
      <c r="B268" s="74" t="s">
        <v>591</v>
      </c>
      <c r="C268" s="75" t="s">
        <v>36</v>
      </c>
      <c r="D268" s="75" t="s">
        <v>36</v>
      </c>
      <c r="E268" s="75" t="s">
        <v>36</v>
      </c>
      <c r="F268" s="75" t="s">
        <v>36</v>
      </c>
      <c r="G268" s="75" t="s">
        <v>36</v>
      </c>
      <c r="H268" s="75" t="s">
        <v>36</v>
      </c>
      <c r="I268" s="75" t="s">
        <v>36</v>
      </c>
      <c r="J268" s="75" t="s">
        <v>36</v>
      </c>
      <c r="K268" s="75" t="s">
        <v>36</v>
      </c>
      <c r="L268" s="75" t="s">
        <v>36</v>
      </c>
      <c r="M268" s="75" t="s">
        <v>36</v>
      </c>
      <c r="N268" s="75" t="s">
        <v>36</v>
      </c>
      <c r="O268" s="75" t="s">
        <v>36</v>
      </c>
      <c r="P268" s="75" t="s">
        <v>36</v>
      </c>
      <c r="Q268" s="75" t="s">
        <v>36</v>
      </c>
      <c r="R268" s="75" t="s">
        <v>36</v>
      </c>
      <c r="S268" s="75" t="s">
        <v>36</v>
      </c>
      <c r="T268" s="75">
        <v>1952508</v>
      </c>
      <c r="V268" s="74" t="s">
        <v>591</v>
      </c>
      <c r="W268" s="75"/>
      <c r="X268" s="75"/>
      <c r="Y268" s="75"/>
      <c r="Z268" s="75"/>
      <c r="AA268" s="75"/>
      <c r="AB268" s="75"/>
      <c r="AC268" s="75"/>
      <c r="AD268" s="75"/>
      <c r="AE268" s="75"/>
      <c r="AF268" s="75"/>
      <c r="AG268" s="75"/>
      <c r="AH268" s="75"/>
      <c r="AI268" s="75"/>
      <c r="AJ268" s="75"/>
      <c r="AK268" s="75"/>
      <c r="AL268" s="75"/>
      <c r="AM268" s="75"/>
      <c r="AN268" s="75">
        <f>+T268/'24 DS-016894'!T$17*100</f>
        <v>6.493863048173857E-05</v>
      </c>
    </row>
    <row r="269" spans="2:40" ht="12">
      <c r="B269" s="74" t="s">
        <v>592</v>
      </c>
      <c r="C269" s="76" t="s">
        <v>36</v>
      </c>
      <c r="D269" s="76" t="s">
        <v>36</v>
      </c>
      <c r="E269" s="76" t="s">
        <v>36</v>
      </c>
      <c r="F269" s="76" t="s">
        <v>36</v>
      </c>
      <c r="G269" s="76" t="s">
        <v>36</v>
      </c>
      <c r="H269" s="76" t="s">
        <v>36</v>
      </c>
      <c r="I269" s="76" t="s">
        <v>36</v>
      </c>
      <c r="J269" s="76" t="s">
        <v>36</v>
      </c>
      <c r="K269" s="76" t="s">
        <v>36</v>
      </c>
      <c r="L269" s="76" t="s">
        <v>36</v>
      </c>
      <c r="M269" s="76" t="s">
        <v>36</v>
      </c>
      <c r="N269" s="76" t="s">
        <v>36</v>
      </c>
      <c r="O269" s="76" t="s">
        <v>36</v>
      </c>
      <c r="P269" s="76" t="s">
        <v>36</v>
      </c>
      <c r="Q269" s="76" t="s">
        <v>36</v>
      </c>
      <c r="R269" s="76" t="s">
        <v>36</v>
      </c>
      <c r="S269" s="76" t="s">
        <v>36</v>
      </c>
      <c r="T269" s="76">
        <v>29590930</v>
      </c>
      <c r="V269" s="74" t="s">
        <v>592</v>
      </c>
      <c r="W269" s="75"/>
      <c r="X269" s="75"/>
      <c r="Y269" s="75"/>
      <c r="Z269" s="75"/>
      <c r="AA269" s="75"/>
      <c r="AB269" s="75"/>
      <c r="AC269" s="75"/>
      <c r="AD269" s="75"/>
      <c r="AE269" s="75"/>
      <c r="AF269" s="75"/>
      <c r="AG269" s="75"/>
      <c r="AH269" s="75"/>
      <c r="AI269" s="75"/>
      <c r="AJ269" s="75"/>
      <c r="AK269" s="75"/>
      <c r="AL269" s="75"/>
      <c r="AM269" s="75"/>
      <c r="AN269" s="75">
        <f>+T269/'24 DS-016894'!T$17*100</f>
        <v>0.0009841672704444708</v>
      </c>
    </row>
    <row r="270" spans="2:40" ht="12">
      <c r="B270" s="74" t="s">
        <v>593</v>
      </c>
      <c r="C270" s="75" t="s">
        <v>36</v>
      </c>
      <c r="D270" s="75" t="s">
        <v>36</v>
      </c>
      <c r="E270" s="75" t="s">
        <v>36</v>
      </c>
      <c r="F270" s="75" t="s">
        <v>36</v>
      </c>
      <c r="G270" s="75" t="s">
        <v>36</v>
      </c>
      <c r="H270" s="75" t="s">
        <v>36</v>
      </c>
      <c r="I270" s="75" t="s">
        <v>36</v>
      </c>
      <c r="J270" s="75" t="s">
        <v>36</v>
      </c>
      <c r="K270" s="75" t="s">
        <v>36</v>
      </c>
      <c r="L270" s="75" t="s">
        <v>36</v>
      </c>
      <c r="M270" s="75">
        <v>146490</v>
      </c>
      <c r="N270" s="75" t="s">
        <v>36</v>
      </c>
      <c r="O270" s="75">
        <v>4</v>
      </c>
      <c r="P270" s="75">
        <v>5250</v>
      </c>
      <c r="Q270" s="75" t="s">
        <v>36</v>
      </c>
      <c r="R270" s="75" t="s">
        <v>36</v>
      </c>
      <c r="S270" s="75" t="s">
        <v>36</v>
      </c>
      <c r="T270" s="75">
        <v>1179055907</v>
      </c>
      <c r="V270" s="74" t="s">
        <v>593</v>
      </c>
      <c r="W270" s="75"/>
      <c r="X270" s="75"/>
      <c r="Y270" s="75"/>
      <c r="Z270" s="75"/>
      <c r="AA270" s="75"/>
      <c r="AB270" s="75"/>
      <c r="AC270" s="75"/>
      <c r="AD270" s="75"/>
      <c r="AE270" s="75"/>
      <c r="AF270" s="75"/>
      <c r="AG270" s="75">
        <f>+M270/'24 DS-016894'!M$17*100</f>
        <v>0.004438045269314179</v>
      </c>
      <c r="AH270" s="75"/>
      <c r="AI270" s="75">
        <f>+O270/'24 DS-016894'!O$17*100</f>
        <v>2.678469483511821E-07</v>
      </c>
      <c r="AJ270" s="75">
        <f>+P270/'24 DS-016894'!P$17*100</f>
        <v>0.0007537802477853137</v>
      </c>
      <c r="AK270" s="75"/>
      <c r="AL270" s="75"/>
      <c r="AM270" s="75"/>
      <c r="AN270" s="75">
        <f>+T270/'24 DS-016894'!T$17*100</f>
        <v>0.039214321202260954</v>
      </c>
    </row>
    <row r="271" spans="2:40" ht="12">
      <c r="B271" s="74" t="s">
        <v>594</v>
      </c>
      <c r="C271" s="76" t="s">
        <v>36</v>
      </c>
      <c r="D271" s="76" t="s">
        <v>36</v>
      </c>
      <c r="E271" s="76" t="s">
        <v>36</v>
      </c>
      <c r="F271" s="76" t="s">
        <v>36</v>
      </c>
      <c r="G271" s="76" t="s">
        <v>36</v>
      </c>
      <c r="H271" s="76" t="s">
        <v>36</v>
      </c>
      <c r="I271" s="76" t="s">
        <v>36</v>
      </c>
      <c r="J271" s="76" t="s">
        <v>36</v>
      </c>
      <c r="K271" s="76" t="s">
        <v>36</v>
      </c>
      <c r="L271" s="76" t="s">
        <v>36</v>
      </c>
      <c r="M271" s="76" t="s">
        <v>36</v>
      </c>
      <c r="N271" s="76" t="s">
        <v>36</v>
      </c>
      <c r="O271" s="76" t="s">
        <v>36</v>
      </c>
      <c r="P271" s="76" t="s">
        <v>36</v>
      </c>
      <c r="Q271" s="76" t="s">
        <v>36</v>
      </c>
      <c r="R271" s="76" t="s">
        <v>36</v>
      </c>
      <c r="S271" s="76" t="s">
        <v>36</v>
      </c>
      <c r="T271" s="76">
        <v>133705682</v>
      </c>
      <c r="V271" s="74" t="s">
        <v>594</v>
      </c>
      <c r="W271" s="75"/>
      <c r="X271" s="75"/>
      <c r="Y271" s="75"/>
      <c r="Z271" s="75"/>
      <c r="AA271" s="75"/>
      <c r="AB271" s="75"/>
      <c r="AC271" s="75"/>
      <c r="AD271" s="75"/>
      <c r="AE271" s="75"/>
      <c r="AF271" s="75"/>
      <c r="AG271" s="75"/>
      <c r="AH271" s="75"/>
      <c r="AI271" s="75"/>
      <c r="AJ271" s="75"/>
      <c r="AK271" s="75"/>
      <c r="AL271" s="75"/>
      <c r="AM271" s="75"/>
      <c r="AN271" s="75">
        <f>+T271/'24 DS-016894'!T$17*100</f>
        <v>0.0044469287074403</v>
      </c>
    </row>
    <row r="272" spans="2:40" ht="12">
      <c r="B272" s="74" t="s">
        <v>595</v>
      </c>
      <c r="C272" s="75" t="s">
        <v>36</v>
      </c>
      <c r="D272" s="75" t="s">
        <v>36</v>
      </c>
      <c r="E272" s="75" t="s">
        <v>36</v>
      </c>
      <c r="F272" s="75" t="s">
        <v>36</v>
      </c>
      <c r="G272" s="75" t="s">
        <v>36</v>
      </c>
      <c r="H272" s="75" t="s">
        <v>36</v>
      </c>
      <c r="I272" s="75" t="s">
        <v>36</v>
      </c>
      <c r="J272" s="75" t="s">
        <v>36</v>
      </c>
      <c r="K272" s="75" t="s">
        <v>36</v>
      </c>
      <c r="L272" s="75" t="s">
        <v>36</v>
      </c>
      <c r="M272" s="75" t="s">
        <v>36</v>
      </c>
      <c r="N272" s="75" t="s">
        <v>36</v>
      </c>
      <c r="O272" s="75" t="s">
        <v>36</v>
      </c>
      <c r="P272" s="75" t="s">
        <v>36</v>
      </c>
      <c r="Q272" s="75" t="s">
        <v>36</v>
      </c>
      <c r="R272" s="75" t="s">
        <v>36</v>
      </c>
      <c r="S272" s="75" t="s">
        <v>36</v>
      </c>
      <c r="T272" s="75">
        <v>9236080</v>
      </c>
      <c r="V272" s="74" t="s">
        <v>595</v>
      </c>
      <c r="W272" s="75"/>
      <c r="X272" s="75"/>
      <c r="Y272" s="75"/>
      <c r="Z272" s="75"/>
      <c r="AA272" s="75"/>
      <c r="AB272" s="75"/>
      <c r="AC272" s="75"/>
      <c r="AD272" s="75"/>
      <c r="AE272" s="75"/>
      <c r="AF272" s="75"/>
      <c r="AG272" s="75"/>
      <c r="AH272" s="75"/>
      <c r="AI272" s="75"/>
      <c r="AJ272" s="75"/>
      <c r="AK272" s="75"/>
      <c r="AL272" s="75"/>
      <c r="AM272" s="75"/>
      <c r="AN272" s="75">
        <f>+T272/'24 DS-016894'!T$17*100</f>
        <v>0.00030718357426436977</v>
      </c>
    </row>
    <row r="273" spans="2:40" ht="12">
      <c r="B273" s="74" t="s">
        <v>596</v>
      </c>
      <c r="C273" s="76" t="s">
        <v>36</v>
      </c>
      <c r="D273" s="76">
        <v>389</v>
      </c>
      <c r="E273" s="76">
        <v>4647</v>
      </c>
      <c r="F273" s="76" t="s">
        <v>36</v>
      </c>
      <c r="G273" s="76">
        <v>65444</v>
      </c>
      <c r="H273" s="76">
        <v>1136</v>
      </c>
      <c r="I273" s="76">
        <v>471</v>
      </c>
      <c r="J273" s="76">
        <v>274058</v>
      </c>
      <c r="K273" s="76">
        <v>3259471</v>
      </c>
      <c r="L273" s="76">
        <v>101996</v>
      </c>
      <c r="M273" s="76">
        <v>2067207</v>
      </c>
      <c r="N273" s="76">
        <v>9629312</v>
      </c>
      <c r="O273" s="76">
        <v>321</v>
      </c>
      <c r="P273" s="76">
        <v>1737</v>
      </c>
      <c r="Q273" s="76">
        <v>10</v>
      </c>
      <c r="R273" s="76">
        <v>8</v>
      </c>
      <c r="S273" s="76">
        <v>30364232</v>
      </c>
      <c r="T273" s="76">
        <v>51679122628</v>
      </c>
      <c r="V273" s="74" t="s">
        <v>596</v>
      </c>
      <c r="W273" s="75"/>
      <c r="X273" s="75">
        <f>+D273/'24 DS-016894'!D$17*100</f>
        <v>0.00014623305400902821</v>
      </c>
      <c r="Y273" s="75">
        <f>+E273/'24 DS-016894'!E$17*100</f>
        <v>0.00982964237700763</v>
      </c>
      <c r="Z273" s="75"/>
      <c r="AA273" s="75">
        <f>+G273/'24 DS-016894'!G$17*100</f>
        <v>0.1537869435627484</v>
      </c>
      <c r="AB273" s="75">
        <f>+H273/'24 DS-016894'!H$17*100</f>
        <v>0.0012111561383045635</v>
      </c>
      <c r="AC273" s="75">
        <f>+I273/'24 DS-016894'!I$17*100</f>
        <v>0.00012048235702535835</v>
      </c>
      <c r="AD273" s="75">
        <f>+J273/'24 DS-016894'!J$17*100</f>
        <v>0.03084083162572898</v>
      </c>
      <c r="AE273" s="75">
        <f>+K273/'24 DS-016894'!K$17*100</f>
        <v>0.07385632537954917</v>
      </c>
      <c r="AF273" s="75">
        <f>+L273/'24 DS-016894'!L$17*100</f>
        <v>0.0030933267886161715</v>
      </c>
      <c r="AG273" s="75">
        <f>+M273/'24 DS-016894'!M$17*100</f>
        <v>0.0626278807225282</v>
      </c>
      <c r="AH273" s="75">
        <f>+N273/'24 DS-016894'!N$17*100</f>
        <v>0.5247195866832348</v>
      </c>
      <c r="AI273" s="75">
        <f>+O273/'24 DS-016894'!O$17*100</f>
        <v>2.1494717605182363E-05</v>
      </c>
      <c r="AJ273" s="75">
        <f>+P273/'24 DS-016894'!P$17*100</f>
        <v>0.00024939357912439806</v>
      </c>
      <c r="AK273" s="75">
        <f>+Q273/'24 DS-016894'!Q$17*100</f>
        <v>1.8620088099196554E-06</v>
      </c>
      <c r="AL273" s="75">
        <f>+R273/'24 DS-016894'!R$17*100</f>
        <v>2.7478474410763446E-06</v>
      </c>
      <c r="AM273" s="75">
        <f>+S273/'24 DS-016894'!S$17*100</f>
        <v>1.5812195240706513</v>
      </c>
      <c r="AN273" s="75">
        <f>+T273/'24 DS-016894'!T$17*100</f>
        <v>1.7188003572636563</v>
      </c>
    </row>
    <row r="274" spans="2:40" ht="12">
      <c r="B274" s="74" t="s">
        <v>597</v>
      </c>
      <c r="C274" s="75" t="s">
        <v>36</v>
      </c>
      <c r="D274" s="75" t="s">
        <v>36</v>
      </c>
      <c r="E274" s="75" t="s">
        <v>36</v>
      </c>
      <c r="F274" s="75" t="s">
        <v>36</v>
      </c>
      <c r="G274" s="75" t="s">
        <v>36</v>
      </c>
      <c r="H274" s="75" t="s">
        <v>36</v>
      </c>
      <c r="I274" s="75" t="s">
        <v>36</v>
      </c>
      <c r="J274" s="75" t="s">
        <v>36</v>
      </c>
      <c r="K274" s="75" t="s">
        <v>36</v>
      </c>
      <c r="L274" s="75" t="s">
        <v>36</v>
      </c>
      <c r="M274" s="75" t="s">
        <v>36</v>
      </c>
      <c r="N274" s="75" t="s">
        <v>36</v>
      </c>
      <c r="O274" s="75" t="s">
        <v>36</v>
      </c>
      <c r="P274" s="75" t="s">
        <v>36</v>
      </c>
      <c r="Q274" s="75" t="s">
        <v>36</v>
      </c>
      <c r="R274" s="75" t="s">
        <v>36</v>
      </c>
      <c r="S274" s="75" t="s">
        <v>36</v>
      </c>
      <c r="T274" s="75">
        <v>867967</v>
      </c>
      <c r="V274" s="74" t="s">
        <v>597</v>
      </c>
      <c r="W274" s="75"/>
      <c r="X274" s="75"/>
      <c r="Y274" s="75"/>
      <c r="Z274" s="75"/>
      <c r="AA274" s="75"/>
      <c r="AB274" s="75"/>
      <c r="AC274" s="75"/>
      <c r="AD274" s="75"/>
      <c r="AE274" s="75"/>
      <c r="AF274" s="75"/>
      <c r="AG274" s="75"/>
      <c r="AH274" s="75"/>
      <c r="AI274" s="75"/>
      <c r="AJ274" s="75"/>
      <c r="AK274" s="75"/>
      <c r="AL274" s="75"/>
      <c r="AM274" s="75"/>
      <c r="AN274" s="75">
        <f>+T274/'24 DS-016894'!T$17*100</f>
        <v>2.886778865097771E-05</v>
      </c>
    </row>
    <row r="275" spans="2:40" ht="12">
      <c r="B275" s="74" t="s">
        <v>598</v>
      </c>
      <c r="C275" s="76" t="s">
        <v>36</v>
      </c>
      <c r="D275" s="76" t="s">
        <v>36</v>
      </c>
      <c r="E275" s="76" t="s">
        <v>36</v>
      </c>
      <c r="F275" s="76" t="s">
        <v>36</v>
      </c>
      <c r="G275" s="76" t="s">
        <v>36</v>
      </c>
      <c r="H275" s="76" t="s">
        <v>36</v>
      </c>
      <c r="I275" s="76" t="s">
        <v>36</v>
      </c>
      <c r="J275" s="76" t="s">
        <v>36</v>
      </c>
      <c r="K275" s="76" t="s">
        <v>36</v>
      </c>
      <c r="L275" s="76" t="s">
        <v>36</v>
      </c>
      <c r="M275" s="76" t="s">
        <v>36</v>
      </c>
      <c r="N275" s="76" t="s">
        <v>36</v>
      </c>
      <c r="O275" s="76" t="s">
        <v>36</v>
      </c>
      <c r="P275" s="76" t="s">
        <v>36</v>
      </c>
      <c r="Q275" s="76" t="s">
        <v>36</v>
      </c>
      <c r="R275" s="76" t="s">
        <v>36</v>
      </c>
      <c r="S275" s="76" t="s">
        <v>36</v>
      </c>
      <c r="T275" s="76">
        <v>570921</v>
      </c>
      <c r="V275" s="74" t="s">
        <v>598</v>
      </c>
      <c r="W275" s="75"/>
      <c r="X275" s="75"/>
      <c r="Y275" s="75"/>
      <c r="Z275" s="75"/>
      <c r="AA275" s="75"/>
      <c r="AB275" s="75"/>
      <c r="AC275" s="75"/>
      <c r="AD275" s="75"/>
      <c r="AE275" s="75"/>
      <c r="AF275" s="75"/>
      <c r="AG275" s="75"/>
      <c r="AH275" s="75"/>
      <c r="AI275" s="75"/>
      <c r="AJ275" s="75"/>
      <c r="AK275" s="75"/>
      <c r="AL275" s="75"/>
      <c r="AM275" s="75"/>
      <c r="AN275" s="75">
        <f>+T275/'24 DS-016894'!T$17*100</f>
        <v>1.8988310344062442E-05</v>
      </c>
    </row>
    <row r="276" spans="2:40" ht="12">
      <c r="B276" s="74" t="s">
        <v>599</v>
      </c>
      <c r="C276" s="75" t="s">
        <v>36</v>
      </c>
      <c r="D276" s="75" t="s">
        <v>36</v>
      </c>
      <c r="E276" s="75" t="s">
        <v>36</v>
      </c>
      <c r="F276" s="75" t="s">
        <v>36</v>
      </c>
      <c r="G276" s="75" t="s">
        <v>36</v>
      </c>
      <c r="H276" s="75" t="s">
        <v>36</v>
      </c>
      <c r="I276" s="75" t="s">
        <v>36</v>
      </c>
      <c r="J276" s="75" t="s">
        <v>36</v>
      </c>
      <c r="K276" s="75" t="s">
        <v>36</v>
      </c>
      <c r="L276" s="75" t="s">
        <v>36</v>
      </c>
      <c r="M276" s="75" t="s">
        <v>36</v>
      </c>
      <c r="N276" s="75" t="s">
        <v>36</v>
      </c>
      <c r="O276" s="75" t="s">
        <v>36</v>
      </c>
      <c r="P276" s="75" t="s">
        <v>36</v>
      </c>
      <c r="Q276" s="75" t="s">
        <v>36</v>
      </c>
      <c r="R276" s="75" t="s">
        <v>36</v>
      </c>
      <c r="S276" s="75" t="s">
        <v>36</v>
      </c>
      <c r="T276" s="75" t="s">
        <v>36</v>
      </c>
      <c r="V276" s="74" t="s">
        <v>599</v>
      </c>
      <c r="W276" s="75"/>
      <c r="X276" s="75"/>
      <c r="Y276" s="75"/>
      <c r="Z276" s="75"/>
      <c r="AA276" s="75"/>
      <c r="AB276" s="75"/>
      <c r="AC276" s="75"/>
      <c r="AD276" s="75"/>
      <c r="AE276" s="75"/>
      <c r="AF276" s="75"/>
      <c r="AG276" s="75"/>
      <c r="AH276" s="75"/>
      <c r="AI276" s="75"/>
      <c r="AJ276" s="75"/>
      <c r="AK276" s="75"/>
      <c r="AL276" s="75"/>
      <c r="AM276" s="75"/>
      <c r="AN276" s="75"/>
    </row>
    <row r="277" spans="2:40" ht="12">
      <c r="B277" s="74" t="s">
        <v>600</v>
      </c>
      <c r="C277" s="76" t="s">
        <v>36</v>
      </c>
      <c r="D277" s="76" t="s">
        <v>36</v>
      </c>
      <c r="E277" s="76" t="s">
        <v>36</v>
      </c>
      <c r="F277" s="76" t="s">
        <v>36</v>
      </c>
      <c r="G277" s="76">
        <v>70</v>
      </c>
      <c r="H277" s="76" t="s">
        <v>36</v>
      </c>
      <c r="I277" s="76" t="s">
        <v>36</v>
      </c>
      <c r="J277" s="76" t="s">
        <v>36</v>
      </c>
      <c r="K277" s="76" t="s">
        <v>36</v>
      </c>
      <c r="L277" s="76" t="s">
        <v>36</v>
      </c>
      <c r="M277" s="76" t="s">
        <v>36</v>
      </c>
      <c r="N277" s="76" t="s">
        <v>36</v>
      </c>
      <c r="O277" s="76" t="s">
        <v>36</v>
      </c>
      <c r="P277" s="76" t="s">
        <v>36</v>
      </c>
      <c r="Q277" s="76" t="s">
        <v>36</v>
      </c>
      <c r="R277" s="76" t="s">
        <v>36</v>
      </c>
      <c r="S277" s="76" t="s">
        <v>36</v>
      </c>
      <c r="T277" s="76">
        <v>879474</v>
      </c>
      <c r="V277" s="74" t="s">
        <v>600</v>
      </c>
      <c r="W277" s="75"/>
      <c r="X277" s="75"/>
      <c r="Y277" s="75"/>
      <c r="Z277" s="75"/>
      <c r="AA277" s="75">
        <f>+G277/'24 DS-016894'!G$17*100</f>
        <v>0.000164493094086431</v>
      </c>
      <c r="AB277" s="75"/>
      <c r="AC277" s="75"/>
      <c r="AD277" s="75"/>
      <c r="AE277" s="75"/>
      <c r="AF277" s="75"/>
      <c r="AG277" s="75"/>
      <c r="AH277" s="75"/>
      <c r="AI277" s="75"/>
      <c r="AJ277" s="75"/>
      <c r="AK277" s="75"/>
      <c r="AL277" s="75"/>
      <c r="AM277" s="75"/>
      <c r="AN277" s="75">
        <f>+T277/'24 DS-016894'!T$17*100</f>
        <v>2.9250500947651206E-05</v>
      </c>
    </row>
    <row r="278" spans="2:40" ht="12">
      <c r="B278" s="74" t="s">
        <v>601</v>
      </c>
      <c r="C278" s="75" t="s">
        <v>36</v>
      </c>
      <c r="D278" s="75" t="s">
        <v>36</v>
      </c>
      <c r="E278" s="75" t="s">
        <v>36</v>
      </c>
      <c r="F278" s="75" t="s">
        <v>36</v>
      </c>
      <c r="G278" s="75" t="s">
        <v>36</v>
      </c>
      <c r="H278" s="75" t="s">
        <v>36</v>
      </c>
      <c r="I278" s="75" t="s">
        <v>36</v>
      </c>
      <c r="J278" s="75" t="s">
        <v>36</v>
      </c>
      <c r="K278" s="75" t="s">
        <v>36</v>
      </c>
      <c r="L278" s="75" t="s">
        <v>36</v>
      </c>
      <c r="M278" s="75" t="s">
        <v>36</v>
      </c>
      <c r="N278" s="75" t="s">
        <v>36</v>
      </c>
      <c r="O278" s="75" t="s">
        <v>36</v>
      </c>
      <c r="P278" s="75" t="s">
        <v>36</v>
      </c>
      <c r="Q278" s="75" t="s">
        <v>36</v>
      </c>
      <c r="R278" s="75" t="s">
        <v>36</v>
      </c>
      <c r="S278" s="75" t="s">
        <v>36</v>
      </c>
      <c r="T278" s="75" t="s">
        <v>36</v>
      </c>
      <c r="V278" s="74" t="s">
        <v>601</v>
      </c>
      <c r="W278" s="75"/>
      <c r="X278" s="75"/>
      <c r="Y278" s="75"/>
      <c r="Z278" s="75"/>
      <c r="AA278" s="75"/>
      <c r="AB278" s="75"/>
      <c r="AC278" s="75"/>
      <c r="AD278" s="75"/>
      <c r="AE278" s="75"/>
      <c r="AF278" s="75"/>
      <c r="AG278" s="75"/>
      <c r="AH278" s="75"/>
      <c r="AI278" s="75"/>
      <c r="AJ278" s="75"/>
      <c r="AK278" s="75"/>
      <c r="AL278" s="75"/>
      <c r="AM278" s="75"/>
      <c r="AN278" s="75"/>
    </row>
    <row r="279" spans="2:40" ht="12">
      <c r="B279" s="74" t="s">
        <v>602</v>
      </c>
      <c r="C279" s="76" t="s">
        <v>36</v>
      </c>
      <c r="D279" s="76" t="s">
        <v>36</v>
      </c>
      <c r="E279" s="76" t="s">
        <v>36</v>
      </c>
      <c r="F279" s="76" t="s">
        <v>36</v>
      </c>
      <c r="G279" s="76" t="s">
        <v>36</v>
      </c>
      <c r="H279" s="76" t="s">
        <v>36</v>
      </c>
      <c r="I279" s="76" t="s">
        <v>36</v>
      </c>
      <c r="J279" s="76" t="s">
        <v>36</v>
      </c>
      <c r="K279" s="76" t="s">
        <v>36</v>
      </c>
      <c r="L279" s="76" t="s">
        <v>36</v>
      </c>
      <c r="M279" s="76" t="s">
        <v>36</v>
      </c>
      <c r="N279" s="76" t="s">
        <v>36</v>
      </c>
      <c r="O279" s="76" t="s">
        <v>36</v>
      </c>
      <c r="P279" s="76" t="s">
        <v>36</v>
      </c>
      <c r="Q279" s="76" t="s">
        <v>36</v>
      </c>
      <c r="R279" s="76" t="s">
        <v>36</v>
      </c>
      <c r="S279" s="76" t="s">
        <v>36</v>
      </c>
      <c r="T279" s="76" t="s">
        <v>36</v>
      </c>
      <c r="V279" s="74" t="s">
        <v>602</v>
      </c>
      <c r="W279" s="75"/>
      <c r="X279" s="75"/>
      <c r="Y279" s="75"/>
      <c r="Z279" s="75"/>
      <c r="AA279" s="75"/>
      <c r="AB279" s="75"/>
      <c r="AC279" s="75"/>
      <c r="AD279" s="75"/>
      <c r="AE279" s="75"/>
      <c r="AF279" s="75"/>
      <c r="AG279" s="75"/>
      <c r="AH279" s="75"/>
      <c r="AI279" s="75"/>
      <c r="AJ279" s="75"/>
      <c r="AK279" s="75"/>
      <c r="AL279" s="75"/>
      <c r="AM279" s="75"/>
      <c r="AN279" s="75"/>
    </row>
    <row r="280" spans="2:40" ht="12">
      <c r="B280" s="74" t="s">
        <v>603</v>
      </c>
      <c r="C280" s="75" t="s">
        <v>36</v>
      </c>
      <c r="D280" s="75" t="s">
        <v>36</v>
      </c>
      <c r="E280" s="75" t="s">
        <v>36</v>
      </c>
      <c r="F280" s="75" t="s">
        <v>36</v>
      </c>
      <c r="G280" s="75" t="s">
        <v>36</v>
      </c>
      <c r="H280" s="75" t="s">
        <v>36</v>
      </c>
      <c r="I280" s="75" t="s">
        <v>36</v>
      </c>
      <c r="J280" s="75" t="s">
        <v>36</v>
      </c>
      <c r="K280" s="75" t="s">
        <v>36</v>
      </c>
      <c r="L280" s="75" t="s">
        <v>36</v>
      </c>
      <c r="M280" s="75" t="s">
        <v>36</v>
      </c>
      <c r="N280" s="75" t="s">
        <v>36</v>
      </c>
      <c r="O280" s="75" t="s">
        <v>36</v>
      </c>
      <c r="P280" s="75" t="s">
        <v>36</v>
      </c>
      <c r="Q280" s="75" t="s">
        <v>36</v>
      </c>
      <c r="R280" s="75" t="s">
        <v>36</v>
      </c>
      <c r="S280" s="75" t="s">
        <v>36</v>
      </c>
      <c r="T280" s="75">
        <v>15133532</v>
      </c>
      <c r="V280" s="74" t="s">
        <v>603</v>
      </c>
      <c r="W280" s="75"/>
      <c r="X280" s="75"/>
      <c r="Y280" s="75"/>
      <c r="Z280" s="75"/>
      <c r="AA280" s="75"/>
      <c r="AB280" s="75"/>
      <c r="AC280" s="75"/>
      <c r="AD280" s="75"/>
      <c r="AE280" s="75"/>
      <c r="AF280" s="75"/>
      <c r="AG280" s="75"/>
      <c r="AH280" s="75"/>
      <c r="AI280" s="75"/>
      <c r="AJ280" s="75"/>
      <c r="AK280" s="75"/>
      <c r="AL280" s="75"/>
      <c r="AM280" s="75"/>
      <c r="AN280" s="75">
        <f>+T280/'24 DS-016894'!T$17*100</f>
        <v>0.0005033274344748222</v>
      </c>
    </row>
    <row r="281" spans="2:40" ht="12">
      <c r="B281" s="74" t="s">
        <v>604</v>
      </c>
      <c r="C281" s="76" t="s">
        <v>36</v>
      </c>
      <c r="D281" s="76" t="s">
        <v>36</v>
      </c>
      <c r="E281" s="76" t="s">
        <v>36</v>
      </c>
      <c r="F281" s="76" t="s">
        <v>36</v>
      </c>
      <c r="G281" s="76" t="s">
        <v>36</v>
      </c>
      <c r="H281" s="76" t="s">
        <v>36</v>
      </c>
      <c r="I281" s="76" t="s">
        <v>36</v>
      </c>
      <c r="J281" s="76" t="s">
        <v>36</v>
      </c>
      <c r="K281" s="76" t="s">
        <v>36</v>
      </c>
      <c r="L281" s="76" t="s">
        <v>36</v>
      </c>
      <c r="M281" s="76" t="s">
        <v>36</v>
      </c>
      <c r="N281" s="76" t="s">
        <v>36</v>
      </c>
      <c r="O281" s="76" t="s">
        <v>36</v>
      </c>
      <c r="P281" s="76" t="s">
        <v>36</v>
      </c>
      <c r="Q281" s="76" t="s">
        <v>36</v>
      </c>
      <c r="R281" s="76" t="s">
        <v>36</v>
      </c>
      <c r="S281" s="76" t="s">
        <v>36</v>
      </c>
      <c r="T281" s="76" t="s">
        <v>36</v>
      </c>
      <c r="V281" s="74" t="s">
        <v>604</v>
      </c>
      <c r="W281" s="75"/>
      <c r="X281" s="75"/>
      <c r="Y281" s="75"/>
      <c r="Z281" s="75"/>
      <c r="AA281" s="75"/>
      <c r="AB281" s="75"/>
      <c r="AC281" s="75"/>
      <c r="AD281" s="75"/>
      <c r="AE281" s="75"/>
      <c r="AF281" s="75"/>
      <c r="AG281" s="75"/>
      <c r="AH281" s="75"/>
      <c r="AI281" s="75"/>
      <c r="AJ281" s="75"/>
      <c r="AK281" s="75"/>
      <c r="AL281" s="75"/>
      <c r="AM281" s="75"/>
      <c r="AN281" s="75"/>
    </row>
    <row r="282" spans="2:40" ht="12">
      <c r="B282" s="74" t="s">
        <v>37</v>
      </c>
      <c r="C282" s="75">
        <v>41803</v>
      </c>
      <c r="D282" s="75">
        <v>2108</v>
      </c>
      <c r="E282" s="75">
        <v>92937</v>
      </c>
      <c r="F282" s="75" t="s">
        <v>36</v>
      </c>
      <c r="G282" s="75" t="s">
        <v>36</v>
      </c>
      <c r="H282" s="75">
        <v>319321</v>
      </c>
      <c r="I282" s="75">
        <v>5506</v>
      </c>
      <c r="J282" s="75">
        <v>4032572</v>
      </c>
      <c r="K282" s="75">
        <v>3872</v>
      </c>
      <c r="L282" s="75" t="s">
        <v>36</v>
      </c>
      <c r="M282" s="75" t="s">
        <v>36</v>
      </c>
      <c r="N282" s="75" t="s">
        <v>36</v>
      </c>
      <c r="O282" s="75">
        <v>28574</v>
      </c>
      <c r="P282" s="75">
        <v>2408</v>
      </c>
      <c r="Q282" s="75">
        <v>30583</v>
      </c>
      <c r="R282" s="75">
        <v>1015</v>
      </c>
      <c r="S282" s="75">
        <v>1567811</v>
      </c>
      <c r="T282" s="75">
        <v>280828555</v>
      </c>
      <c r="V282" s="74" t="s">
        <v>37</v>
      </c>
      <c r="W282" s="75">
        <f>+C282/'24 DS-016894'!C$17*100</f>
        <v>0.003736900470076298</v>
      </c>
      <c r="X282" s="75">
        <f>+D282/'24 DS-016894'!D$17*100</f>
        <v>0.00079244030295895</v>
      </c>
      <c r="Y282" s="75">
        <f>+E282/'24 DS-016894'!E$17*100</f>
        <v>0.1965865017413295</v>
      </c>
      <c r="Z282" s="75"/>
      <c r="AA282" s="75"/>
      <c r="AB282" s="75">
        <f>+H282/'24 DS-016894'!H$17*100</f>
        <v>0.3404468215136897</v>
      </c>
      <c r="AC282" s="75">
        <f>+I282/'24 DS-016894'!I$17*100</f>
        <v>0.0014084413116382654</v>
      </c>
      <c r="AD282" s="75">
        <f>+J282/'24 DS-016894'!J$17*100</f>
        <v>0.453801290495549</v>
      </c>
      <c r="AE282" s="75">
        <f>+K282/'24 DS-016894'!K$17*100</f>
        <v>8.773561472693403E-05</v>
      </c>
      <c r="AF282" s="75"/>
      <c r="AG282" s="75"/>
      <c r="AH282" s="75"/>
      <c r="AI282" s="75">
        <f>+O282/'24 DS-016894'!O$17*100</f>
        <v>0.0019133646755466692</v>
      </c>
      <c r="AJ282" s="75">
        <f>+P282/'24 DS-016894'!P$17*100</f>
        <v>0.00034573387365086387</v>
      </c>
      <c r="AK282" s="75">
        <f>+Q282/'24 DS-016894'!Q$17*100</f>
        <v>0.005694581543377281</v>
      </c>
      <c r="AL282" s="75">
        <f>+R282/'24 DS-016894'!R$17*100</f>
        <v>0.0003486331440865612</v>
      </c>
      <c r="AM282" s="75">
        <f>+S282/'24 DS-016894'!S$17*100</f>
        <v>0.08164386845854464</v>
      </c>
      <c r="AN282" s="75">
        <f>+T282/'24 DS-016894'!T$17*100</f>
        <v>0.009340100917315372</v>
      </c>
    </row>
    <row r="283" spans="2:40" ht="12">
      <c r="B283" s="74" t="s">
        <v>134</v>
      </c>
      <c r="C283" s="76" t="s">
        <v>36</v>
      </c>
      <c r="D283" s="76" t="s">
        <v>36</v>
      </c>
      <c r="E283" s="76" t="s">
        <v>36</v>
      </c>
      <c r="F283" s="76" t="s">
        <v>36</v>
      </c>
      <c r="G283" s="76" t="s">
        <v>36</v>
      </c>
      <c r="H283" s="76" t="s">
        <v>36</v>
      </c>
      <c r="I283" s="76" t="s">
        <v>36</v>
      </c>
      <c r="J283" s="76" t="s">
        <v>36</v>
      </c>
      <c r="K283" s="76" t="s">
        <v>36</v>
      </c>
      <c r="L283" s="76" t="s">
        <v>36</v>
      </c>
      <c r="M283" s="76" t="s">
        <v>36</v>
      </c>
      <c r="N283" s="76" t="s">
        <v>36</v>
      </c>
      <c r="O283" s="76" t="s">
        <v>36</v>
      </c>
      <c r="P283" s="76" t="s">
        <v>36</v>
      </c>
      <c r="Q283" s="76" t="s">
        <v>36</v>
      </c>
      <c r="R283" s="76" t="s">
        <v>36</v>
      </c>
      <c r="S283" s="76" t="s">
        <v>36</v>
      </c>
      <c r="T283" s="76">
        <v>13245218</v>
      </c>
      <c r="V283" s="74" t="s">
        <v>134</v>
      </c>
      <c r="W283" s="75"/>
      <c r="X283" s="75"/>
      <c r="Y283" s="75"/>
      <c r="Z283" s="75"/>
      <c r="AA283" s="75"/>
      <c r="AB283" s="75"/>
      <c r="AC283" s="75"/>
      <c r="AD283" s="75"/>
      <c r="AE283" s="75"/>
      <c r="AF283" s="75"/>
      <c r="AG283" s="75"/>
      <c r="AH283" s="75"/>
      <c r="AI283" s="75"/>
      <c r="AJ283" s="75"/>
      <c r="AK283" s="75"/>
      <c r="AL283" s="75"/>
      <c r="AM283" s="75"/>
      <c r="AN283" s="75">
        <f>+T283/'24 DS-016894'!T$17*100</f>
        <v>0.0004405238377266944</v>
      </c>
    </row>
    <row r="284" spans="2:40" ht="12">
      <c r="B284" s="74" t="s">
        <v>30</v>
      </c>
      <c r="C284" s="75" t="s">
        <v>36</v>
      </c>
      <c r="D284" s="75" t="s">
        <v>36</v>
      </c>
      <c r="E284" s="75" t="s">
        <v>36</v>
      </c>
      <c r="F284" s="75" t="s">
        <v>36</v>
      </c>
      <c r="G284" s="75" t="s">
        <v>36</v>
      </c>
      <c r="H284" s="75" t="s">
        <v>36</v>
      </c>
      <c r="I284" s="75" t="s">
        <v>36</v>
      </c>
      <c r="J284" s="75" t="s">
        <v>36</v>
      </c>
      <c r="K284" s="75" t="s">
        <v>36</v>
      </c>
      <c r="L284" s="75" t="s">
        <v>36</v>
      </c>
      <c r="M284" s="75" t="s">
        <v>36</v>
      </c>
      <c r="N284" s="75" t="s">
        <v>36</v>
      </c>
      <c r="O284" s="75" t="s">
        <v>36</v>
      </c>
      <c r="P284" s="75" t="s">
        <v>36</v>
      </c>
      <c r="Q284" s="75" t="s">
        <v>36</v>
      </c>
      <c r="R284" s="75" t="s">
        <v>36</v>
      </c>
      <c r="S284" s="75" t="s">
        <v>36</v>
      </c>
      <c r="T284" s="75" t="s">
        <v>36</v>
      </c>
      <c r="V284" s="74" t="s">
        <v>30</v>
      </c>
      <c r="W284" s="75"/>
      <c r="X284" s="75"/>
      <c r="Y284" s="75"/>
      <c r="Z284" s="75"/>
      <c r="AA284" s="75"/>
      <c r="AB284" s="75"/>
      <c r="AC284" s="75"/>
      <c r="AD284" s="75"/>
      <c r="AE284" s="75"/>
      <c r="AF284" s="75"/>
      <c r="AG284" s="75"/>
      <c r="AH284" s="75"/>
      <c r="AI284" s="75"/>
      <c r="AJ284" s="75"/>
      <c r="AK284" s="75"/>
      <c r="AL284" s="75"/>
      <c r="AM284" s="75"/>
      <c r="AN284" s="75"/>
    </row>
    <row r="285" spans="2:40" ht="12">
      <c r="B285" s="74" t="s">
        <v>605</v>
      </c>
      <c r="C285" s="76" t="s">
        <v>36</v>
      </c>
      <c r="D285" s="76" t="s">
        <v>36</v>
      </c>
      <c r="E285" s="76" t="s">
        <v>36</v>
      </c>
      <c r="F285" s="76" t="s">
        <v>36</v>
      </c>
      <c r="G285" s="76" t="s">
        <v>36</v>
      </c>
      <c r="H285" s="76" t="s">
        <v>36</v>
      </c>
      <c r="I285" s="76" t="s">
        <v>36</v>
      </c>
      <c r="J285" s="76" t="s">
        <v>36</v>
      </c>
      <c r="K285" s="76" t="s">
        <v>36</v>
      </c>
      <c r="L285" s="76" t="s">
        <v>36</v>
      </c>
      <c r="M285" s="76" t="s">
        <v>36</v>
      </c>
      <c r="N285" s="76" t="s">
        <v>36</v>
      </c>
      <c r="O285" s="76" t="s">
        <v>36</v>
      </c>
      <c r="P285" s="76" t="s">
        <v>36</v>
      </c>
      <c r="Q285" s="76" t="s">
        <v>36</v>
      </c>
      <c r="R285" s="76" t="s">
        <v>36</v>
      </c>
      <c r="S285" s="76" t="s">
        <v>36</v>
      </c>
      <c r="T285" s="76" t="s">
        <v>36</v>
      </c>
      <c r="V285" s="74" t="s">
        <v>605</v>
      </c>
      <c r="W285" s="75"/>
      <c r="X285" s="75"/>
      <c r="Y285" s="75"/>
      <c r="Z285" s="75"/>
      <c r="AA285" s="75"/>
      <c r="AB285" s="75"/>
      <c r="AC285" s="75"/>
      <c r="AD285" s="75"/>
      <c r="AE285" s="75"/>
      <c r="AF285" s="75"/>
      <c r="AG285" s="75"/>
      <c r="AH285" s="75"/>
      <c r="AI285" s="75"/>
      <c r="AJ285" s="75"/>
      <c r="AK285" s="75"/>
      <c r="AL285" s="75"/>
      <c r="AM285" s="75"/>
      <c r="AN285" s="75"/>
    </row>
    <row r="286" spans="2:40" ht="12">
      <c r="B286" s="74" t="s">
        <v>606</v>
      </c>
      <c r="C286" s="75" t="s">
        <v>36</v>
      </c>
      <c r="D286" s="75" t="s">
        <v>36</v>
      </c>
      <c r="E286" s="75" t="s">
        <v>36</v>
      </c>
      <c r="F286" s="75" t="s">
        <v>36</v>
      </c>
      <c r="G286" s="75" t="s">
        <v>36</v>
      </c>
      <c r="H286" s="75" t="s">
        <v>36</v>
      </c>
      <c r="I286" s="75" t="s">
        <v>36</v>
      </c>
      <c r="J286" s="75" t="s">
        <v>36</v>
      </c>
      <c r="K286" s="75" t="s">
        <v>36</v>
      </c>
      <c r="L286" s="75" t="s">
        <v>36</v>
      </c>
      <c r="M286" s="75" t="s">
        <v>36</v>
      </c>
      <c r="N286" s="75" t="s">
        <v>36</v>
      </c>
      <c r="O286" s="75" t="s">
        <v>36</v>
      </c>
      <c r="P286" s="75" t="s">
        <v>36</v>
      </c>
      <c r="Q286" s="75" t="s">
        <v>36</v>
      </c>
      <c r="R286" s="75" t="s">
        <v>36</v>
      </c>
      <c r="S286" s="75" t="s">
        <v>36</v>
      </c>
      <c r="T286" s="75" t="s">
        <v>36</v>
      </c>
      <c r="V286" s="74" t="s">
        <v>606</v>
      </c>
      <c r="W286" s="75"/>
      <c r="X286" s="75"/>
      <c r="Y286" s="75"/>
      <c r="Z286" s="75"/>
      <c r="AA286" s="75"/>
      <c r="AB286" s="75"/>
      <c r="AC286" s="75"/>
      <c r="AD286" s="75"/>
      <c r="AE286" s="75"/>
      <c r="AF286" s="75"/>
      <c r="AG286" s="75"/>
      <c r="AH286" s="75"/>
      <c r="AI286" s="75"/>
      <c r="AJ286" s="75"/>
      <c r="AK286" s="75"/>
      <c r="AL286" s="75"/>
      <c r="AM286" s="75"/>
      <c r="AN286" s="75"/>
    </row>
    <row r="287" spans="2:40" ht="12">
      <c r="B287" s="74" t="s">
        <v>607</v>
      </c>
      <c r="C287" s="76" t="s">
        <v>36</v>
      </c>
      <c r="D287" s="76" t="s">
        <v>36</v>
      </c>
      <c r="E287" s="76" t="s">
        <v>36</v>
      </c>
      <c r="F287" s="76" t="s">
        <v>36</v>
      </c>
      <c r="G287" s="76" t="s">
        <v>36</v>
      </c>
      <c r="H287" s="76" t="s">
        <v>36</v>
      </c>
      <c r="I287" s="76" t="s">
        <v>36</v>
      </c>
      <c r="J287" s="76" t="s">
        <v>36</v>
      </c>
      <c r="K287" s="76" t="s">
        <v>36</v>
      </c>
      <c r="L287" s="76" t="s">
        <v>36</v>
      </c>
      <c r="M287" s="76" t="s">
        <v>36</v>
      </c>
      <c r="N287" s="76" t="s">
        <v>36</v>
      </c>
      <c r="O287" s="76" t="s">
        <v>36</v>
      </c>
      <c r="P287" s="76" t="s">
        <v>36</v>
      </c>
      <c r="Q287" s="76" t="s">
        <v>36</v>
      </c>
      <c r="R287" s="76" t="s">
        <v>36</v>
      </c>
      <c r="S287" s="76" t="s">
        <v>36</v>
      </c>
      <c r="T287" s="76" t="s">
        <v>36</v>
      </c>
      <c r="V287" s="74" t="s">
        <v>607</v>
      </c>
      <c r="W287" s="75"/>
      <c r="X287" s="75"/>
      <c r="Y287" s="75"/>
      <c r="Z287" s="75"/>
      <c r="AA287" s="75"/>
      <c r="AB287" s="75"/>
      <c r="AC287" s="75"/>
      <c r="AD287" s="75"/>
      <c r="AE287" s="75"/>
      <c r="AF287" s="75"/>
      <c r="AG287" s="75"/>
      <c r="AH287" s="75"/>
      <c r="AI287" s="75"/>
      <c r="AJ287" s="75"/>
      <c r="AK287" s="75"/>
      <c r="AL287" s="75"/>
      <c r="AM287" s="75"/>
      <c r="AN287" s="75"/>
    </row>
    <row r="288" spans="2:40" ht="12">
      <c r="B288" s="74" t="s">
        <v>33</v>
      </c>
      <c r="C288" s="75">
        <v>2125660</v>
      </c>
      <c r="D288" s="75">
        <v>3327901</v>
      </c>
      <c r="E288" s="75">
        <v>1240931</v>
      </c>
      <c r="F288" s="75">
        <v>1044037</v>
      </c>
      <c r="G288" s="75">
        <v>1743180</v>
      </c>
      <c r="H288" s="75">
        <v>9708752</v>
      </c>
      <c r="I288" s="75">
        <v>30561</v>
      </c>
      <c r="J288" s="75">
        <v>9703728</v>
      </c>
      <c r="K288" s="75">
        <v>1474267</v>
      </c>
      <c r="L288" s="75">
        <v>44627</v>
      </c>
      <c r="M288" s="75">
        <v>132943</v>
      </c>
      <c r="N288" s="75">
        <v>98965</v>
      </c>
      <c r="O288" s="75">
        <v>35535</v>
      </c>
      <c r="P288" s="75">
        <v>2351063</v>
      </c>
      <c r="Q288" s="75">
        <v>6730531</v>
      </c>
      <c r="R288" s="75">
        <v>21074740</v>
      </c>
      <c r="S288" s="75">
        <v>27845967</v>
      </c>
      <c r="T288" s="75">
        <v>18117106944</v>
      </c>
      <c r="V288" s="74" t="s">
        <v>33</v>
      </c>
      <c r="W288" s="75">
        <f>+C288/'24 DS-016894'!C$17*100</f>
        <v>0.19001937308859135</v>
      </c>
      <c r="X288" s="75">
        <f>+D288/'24 DS-016894'!D$17*100</f>
        <v>1.2510260325699205</v>
      </c>
      <c r="Y288" s="75">
        <f>+E288/'24 DS-016894'!E$17*100</f>
        <v>2.624899493122973</v>
      </c>
      <c r="Z288" s="75">
        <f>+F288/'24 DS-016894'!F$17*100</f>
        <v>7.161788465689904</v>
      </c>
      <c r="AA288" s="75">
        <f>+G288/'24 DS-016894'!G$17*100</f>
        <v>4.096301024994068</v>
      </c>
      <c r="AB288" s="75">
        <f>+H288/'24 DS-016894'!H$17*100</f>
        <v>10.351069172602735</v>
      </c>
      <c r="AC288" s="75">
        <f>+I288/'24 DS-016894'!I$17*100</f>
        <v>0.007817539942785511</v>
      </c>
      <c r="AD288" s="75">
        <f>+J288/'24 DS-016894'!J$17*100</f>
        <v>1.091998925008107</v>
      </c>
      <c r="AE288" s="75">
        <f>+K288/'24 DS-016894'!K$17*100</f>
        <v>0.03340540328425435</v>
      </c>
      <c r="AF288" s="75">
        <f>+L288/'24 DS-016894'!L$17*100</f>
        <v>0.001353444199729145</v>
      </c>
      <c r="AG288" s="75">
        <f>+M288/'24 DS-016894'!M$17*100</f>
        <v>0.004027626815744658</v>
      </c>
      <c r="AH288" s="75">
        <f>+N288/'24 DS-016894'!N$17*100</f>
        <v>0.00539279170683288</v>
      </c>
      <c r="AI288" s="75">
        <f>+O288/'24 DS-016894'!O$17*100</f>
        <v>0.0023794853274148138</v>
      </c>
      <c r="AJ288" s="75">
        <f>+P288/'24 DS-016894'!P$17*100</f>
        <v>0.3375590191807396</v>
      </c>
      <c r="AK288" s="75">
        <f>+Q288/'24 DS-016894'!Q$17*100</f>
        <v>1.2532308017437348</v>
      </c>
      <c r="AL288" s="75">
        <f>+R288/'24 DS-016894'!R$17*100</f>
        <v>7.23877129754366</v>
      </c>
      <c r="AM288" s="75">
        <f>+S288/'24 DS-016894'!S$17*100</f>
        <v>1.4500806964927373</v>
      </c>
      <c r="AN288" s="75">
        <f>+T288/'24 DS-016894'!T$17*100</f>
        <v>0.6025584085875992</v>
      </c>
    </row>
    <row r="289" spans="2:40" ht="12">
      <c r="B289" s="74" t="s">
        <v>608</v>
      </c>
      <c r="C289" s="76" t="s">
        <v>36</v>
      </c>
      <c r="D289" s="76" t="s">
        <v>36</v>
      </c>
      <c r="E289" s="76" t="s">
        <v>36</v>
      </c>
      <c r="F289" s="76" t="s">
        <v>36</v>
      </c>
      <c r="G289" s="76" t="s">
        <v>36</v>
      </c>
      <c r="H289" s="76" t="s">
        <v>36</v>
      </c>
      <c r="I289" s="76" t="s">
        <v>36</v>
      </c>
      <c r="J289" s="76" t="s">
        <v>36</v>
      </c>
      <c r="K289" s="76" t="s">
        <v>36</v>
      </c>
      <c r="L289" s="76" t="s">
        <v>36</v>
      </c>
      <c r="M289" s="76" t="s">
        <v>36</v>
      </c>
      <c r="N289" s="76" t="s">
        <v>36</v>
      </c>
      <c r="O289" s="76" t="s">
        <v>36</v>
      </c>
      <c r="P289" s="76" t="s">
        <v>36</v>
      </c>
      <c r="Q289" s="76" t="s">
        <v>36</v>
      </c>
      <c r="R289" s="76" t="s">
        <v>36</v>
      </c>
      <c r="S289" s="76" t="s">
        <v>36</v>
      </c>
      <c r="T289" s="76" t="s">
        <v>36</v>
      </c>
      <c r="V289" s="74" t="s">
        <v>608</v>
      </c>
      <c r="W289" s="75"/>
      <c r="X289" s="75"/>
      <c r="Y289" s="75"/>
      <c r="Z289" s="75"/>
      <c r="AA289" s="75"/>
      <c r="AB289" s="75"/>
      <c r="AC289" s="75"/>
      <c r="AD289" s="75"/>
      <c r="AE289" s="75"/>
      <c r="AF289" s="75"/>
      <c r="AG289" s="75"/>
      <c r="AH289" s="75"/>
      <c r="AI289" s="75"/>
      <c r="AJ289" s="75"/>
      <c r="AK289" s="75"/>
      <c r="AL289" s="75"/>
      <c r="AM289" s="75"/>
      <c r="AN289" s="75"/>
    </row>
    <row r="290" spans="2:40" ht="12">
      <c r="B290" s="74" t="s">
        <v>609</v>
      </c>
      <c r="C290" s="75" t="s">
        <v>36</v>
      </c>
      <c r="D290" s="75" t="s">
        <v>36</v>
      </c>
      <c r="E290" s="75" t="s">
        <v>36</v>
      </c>
      <c r="F290" s="75" t="s">
        <v>36</v>
      </c>
      <c r="G290" s="75" t="s">
        <v>36</v>
      </c>
      <c r="H290" s="75" t="s">
        <v>36</v>
      </c>
      <c r="I290" s="75" t="s">
        <v>36</v>
      </c>
      <c r="J290" s="75" t="s">
        <v>36</v>
      </c>
      <c r="K290" s="75" t="s">
        <v>36</v>
      </c>
      <c r="L290" s="75" t="s">
        <v>36</v>
      </c>
      <c r="M290" s="75" t="s">
        <v>36</v>
      </c>
      <c r="N290" s="75" t="s">
        <v>36</v>
      </c>
      <c r="O290" s="75" t="s">
        <v>36</v>
      </c>
      <c r="P290" s="75" t="s">
        <v>36</v>
      </c>
      <c r="Q290" s="75" t="s">
        <v>36</v>
      </c>
      <c r="R290" s="75" t="s">
        <v>36</v>
      </c>
      <c r="S290" s="75" t="s">
        <v>36</v>
      </c>
      <c r="T290" s="75" t="s">
        <v>36</v>
      </c>
      <c r="V290" s="74" t="s">
        <v>609</v>
      </c>
      <c r="W290" s="75"/>
      <c r="X290" s="75"/>
      <c r="Y290" s="75"/>
      <c r="Z290" s="75"/>
      <c r="AA290" s="75"/>
      <c r="AB290" s="75"/>
      <c r="AC290" s="75"/>
      <c r="AD290" s="75"/>
      <c r="AE290" s="75"/>
      <c r="AF290" s="75"/>
      <c r="AG290" s="75"/>
      <c r="AH290" s="75"/>
      <c r="AI290" s="75"/>
      <c r="AJ290" s="75"/>
      <c r="AK290" s="75"/>
      <c r="AL290" s="75"/>
      <c r="AM290" s="75"/>
      <c r="AN290" s="75"/>
    </row>
    <row r="291" spans="2:40" ht="12">
      <c r="B291" s="74" t="s">
        <v>610</v>
      </c>
      <c r="C291" s="76" t="s">
        <v>36</v>
      </c>
      <c r="D291" s="76" t="s">
        <v>36</v>
      </c>
      <c r="E291" s="76" t="s">
        <v>36</v>
      </c>
      <c r="F291" s="76" t="s">
        <v>36</v>
      </c>
      <c r="G291" s="76" t="s">
        <v>36</v>
      </c>
      <c r="H291" s="76" t="s">
        <v>36</v>
      </c>
      <c r="I291" s="76" t="s">
        <v>36</v>
      </c>
      <c r="J291" s="76" t="s">
        <v>36</v>
      </c>
      <c r="K291" s="76" t="s">
        <v>36</v>
      </c>
      <c r="L291" s="76" t="s">
        <v>36</v>
      </c>
      <c r="M291" s="76" t="s">
        <v>36</v>
      </c>
      <c r="N291" s="76" t="s">
        <v>36</v>
      </c>
      <c r="O291" s="76" t="s">
        <v>36</v>
      </c>
      <c r="P291" s="76" t="s">
        <v>36</v>
      </c>
      <c r="Q291" s="76" t="s">
        <v>36</v>
      </c>
      <c r="R291" s="76" t="s">
        <v>36</v>
      </c>
      <c r="S291" s="76" t="s">
        <v>36</v>
      </c>
      <c r="T291" s="76" t="s">
        <v>36</v>
      </c>
      <c r="V291" s="74" t="s">
        <v>610</v>
      </c>
      <c r="W291" s="75"/>
      <c r="X291" s="75"/>
      <c r="Y291" s="75"/>
      <c r="Z291" s="75"/>
      <c r="AA291" s="75"/>
      <c r="AB291" s="75"/>
      <c r="AC291" s="75"/>
      <c r="AD291" s="75"/>
      <c r="AE291" s="75"/>
      <c r="AF291" s="75"/>
      <c r="AG291" s="75"/>
      <c r="AH291" s="75"/>
      <c r="AI291" s="75"/>
      <c r="AJ291" s="75"/>
      <c r="AK291" s="75"/>
      <c r="AL291" s="75"/>
      <c r="AM291" s="75"/>
      <c r="AN291" s="75"/>
    </row>
    <row r="292" spans="2:40" ht="12">
      <c r="B292" s="74" t="s">
        <v>611</v>
      </c>
      <c r="C292" s="75" t="s">
        <v>36</v>
      </c>
      <c r="D292" s="75" t="s">
        <v>36</v>
      </c>
      <c r="E292" s="75" t="s">
        <v>36</v>
      </c>
      <c r="F292" s="75" t="s">
        <v>36</v>
      </c>
      <c r="G292" s="75" t="s">
        <v>36</v>
      </c>
      <c r="H292" s="75" t="s">
        <v>36</v>
      </c>
      <c r="I292" s="75" t="s">
        <v>36</v>
      </c>
      <c r="J292" s="75" t="s">
        <v>36</v>
      </c>
      <c r="K292" s="75" t="s">
        <v>36</v>
      </c>
      <c r="L292" s="75" t="s">
        <v>36</v>
      </c>
      <c r="M292" s="75">
        <v>423</v>
      </c>
      <c r="N292" s="75" t="s">
        <v>36</v>
      </c>
      <c r="O292" s="75" t="s">
        <v>36</v>
      </c>
      <c r="P292" s="75" t="s">
        <v>36</v>
      </c>
      <c r="Q292" s="75" t="s">
        <v>36</v>
      </c>
      <c r="R292" s="75" t="s">
        <v>36</v>
      </c>
      <c r="S292" s="75" t="s">
        <v>36</v>
      </c>
      <c r="T292" s="75">
        <v>102889009</v>
      </c>
      <c r="V292" s="74" t="s">
        <v>611</v>
      </c>
      <c r="W292" s="75"/>
      <c r="X292" s="75"/>
      <c r="Y292" s="75"/>
      <c r="Z292" s="75"/>
      <c r="AA292" s="75"/>
      <c r="AB292" s="75"/>
      <c r="AC292" s="75"/>
      <c r="AD292" s="75"/>
      <c r="AE292" s="75"/>
      <c r="AF292" s="75"/>
      <c r="AG292" s="75">
        <f>+M292/'24 DS-016894'!M$17*100</f>
        <v>1.2815162461054665E-05</v>
      </c>
      <c r="AH292" s="75"/>
      <c r="AI292" s="75"/>
      <c r="AJ292" s="75"/>
      <c r="AK292" s="75"/>
      <c r="AL292" s="75"/>
      <c r="AM292" s="75"/>
      <c r="AN292" s="75">
        <f>+T292/'24 DS-016894'!T$17*100</f>
        <v>0.0034219943457764455</v>
      </c>
    </row>
    <row r="293" spans="2:40" ht="12">
      <c r="B293" s="74" t="s">
        <v>612</v>
      </c>
      <c r="C293" s="76" t="s">
        <v>36</v>
      </c>
      <c r="D293" s="76" t="s">
        <v>36</v>
      </c>
      <c r="E293" s="76" t="s">
        <v>36</v>
      </c>
      <c r="F293" s="76" t="s">
        <v>36</v>
      </c>
      <c r="G293" s="76" t="s">
        <v>36</v>
      </c>
      <c r="H293" s="76" t="s">
        <v>36</v>
      </c>
      <c r="I293" s="76" t="s">
        <v>36</v>
      </c>
      <c r="J293" s="76" t="s">
        <v>36</v>
      </c>
      <c r="K293" s="76" t="s">
        <v>36</v>
      </c>
      <c r="L293" s="76" t="s">
        <v>36</v>
      </c>
      <c r="M293" s="76" t="s">
        <v>36</v>
      </c>
      <c r="N293" s="76" t="s">
        <v>36</v>
      </c>
      <c r="O293" s="76" t="s">
        <v>36</v>
      </c>
      <c r="P293" s="76" t="s">
        <v>36</v>
      </c>
      <c r="Q293" s="76" t="s">
        <v>36</v>
      </c>
      <c r="R293" s="76" t="s">
        <v>36</v>
      </c>
      <c r="S293" s="76" t="s">
        <v>36</v>
      </c>
      <c r="T293" s="76" t="s">
        <v>36</v>
      </c>
      <c r="V293" s="74" t="s">
        <v>612</v>
      </c>
      <c r="W293" s="75"/>
      <c r="X293" s="75"/>
      <c r="Y293" s="75"/>
      <c r="Z293" s="75"/>
      <c r="AA293" s="75"/>
      <c r="AB293" s="75"/>
      <c r="AC293" s="75"/>
      <c r="AD293" s="75"/>
      <c r="AE293" s="75"/>
      <c r="AF293" s="75"/>
      <c r="AG293" s="75"/>
      <c r="AH293" s="75"/>
      <c r="AI293" s="75"/>
      <c r="AJ293" s="75"/>
      <c r="AK293" s="75"/>
      <c r="AL293" s="75"/>
      <c r="AM293" s="75"/>
      <c r="AN293" s="75"/>
    </row>
    <row r="294" spans="2:40" ht="12">
      <c r="B294" s="74" t="s">
        <v>613</v>
      </c>
      <c r="C294" s="75" t="s">
        <v>36</v>
      </c>
      <c r="D294" s="75" t="s">
        <v>36</v>
      </c>
      <c r="E294" s="75" t="s">
        <v>36</v>
      </c>
      <c r="F294" s="75" t="s">
        <v>36</v>
      </c>
      <c r="G294" s="75" t="s">
        <v>36</v>
      </c>
      <c r="H294" s="75" t="s">
        <v>36</v>
      </c>
      <c r="I294" s="75" t="s">
        <v>36</v>
      </c>
      <c r="J294" s="75" t="s">
        <v>36</v>
      </c>
      <c r="K294" s="75" t="s">
        <v>36</v>
      </c>
      <c r="L294" s="75" t="s">
        <v>36</v>
      </c>
      <c r="M294" s="75" t="s">
        <v>36</v>
      </c>
      <c r="N294" s="75" t="s">
        <v>36</v>
      </c>
      <c r="O294" s="75" t="s">
        <v>36</v>
      </c>
      <c r="P294" s="75" t="s">
        <v>36</v>
      </c>
      <c r="Q294" s="75" t="s">
        <v>36</v>
      </c>
      <c r="R294" s="75" t="s">
        <v>36</v>
      </c>
      <c r="S294" s="75" t="s">
        <v>36</v>
      </c>
      <c r="T294" s="75" t="s">
        <v>36</v>
      </c>
      <c r="V294" s="74" t="s">
        <v>613</v>
      </c>
      <c r="W294" s="75"/>
      <c r="X294" s="75"/>
      <c r="Y294" s="75"/>
      <c r="Z294" s="75"/>
      <c r="AA294" s="75"/>
      <c r="AB294" s="75"/>
      <c r="AC294" s="75"/>
      <c r="AD294" s="75"/>
      <c r="AE294" s="75"/>
      <c r="AF294" s="75"/>
      <c r="AG294" s="75"/>
      <c r="AH294" s="75"/>
      <c r="AI294" s="75"/>
      <c r="AJ294" s="75"/>
      <c r="AK294" s="75"/>
      <c r="AL294" s="75"/>
      <c r="AM294" s="75"/>
      <c r="AN294" s="75"/>
    </row>
    <row r="295" spans="2:40" ht="12">
      <c r="B295" s="74" t="s">
        <v>614</v>
      </c>
      <c r="C295" s="76">
        <v>290</v>
      </c>
      <c r="D295" s="76">
        <v>2178425</v>
      </c>
      <c r="E295" s="76">
        <v>26647</v>
      </c>
      <c r="F295" s="76">
        <v>2148</v>
      </c>
      <c r="G295" s="76">
        <v>4317344</v>
      </c>
      <c r="H295" s="76">
        <v>201</v>
      </c>
      <c r="I295" s="76">
        <v>49179</v>
      </c>
      <c r="J295" s="76">
        <v>17616074</v>
      </c>
      <c r="K295" s="76">
        <v>49147788</v>
      </c>
      <c r="L295" s="76">
        <v>216</v>
      </c>
      <c r="M295" s="76">
        <v>130198102</v>
      </c>
      <c r="N295" s="76">
        <v>711599345</v>
      </c>
      <c r="O295" s="76">
        <v>428111367</v>
      </c>
      <c r="P295" s="76">
        <v>5176933</v>
      </c>
      <c r="Q295" s="76">
        <v>145405809</v>
      </c>
      <c r="R295" s="76">
        <v>88232853</v>
      </c>
      <c r="S295" s="76">
        <v>99221130</v>
      </c>
      <c r="T295" s="76">
        <v>29206138963</v>
      </c>
      <c r="V295" s="74" t="s">
        <v>614</v>
      </c>
      <c r="W295" s="75">
        <f>+C295/'24 DS-016894'!C$17*100</f>
        <v>2.5924003930869232E-05</v>
      </c>
      <c r="X295" s="75">
        <f>+D295/'24 DS-016894'!D$17*100</f>
        <v>0.8189145004617413</v>
      </c>
      <c r="Y295" s="75">
        <f>+E295/'24 DS-016894'!E$17*100</f>
        <v>0.05636550041319611</v>
      </c>
      <c r="Z295" s="75">
        <f>+F295/'24 DS-016894'!F$17*100</f>
        <v>0.014734651764546577</v>
      </c>
      <c r="AA295" s="75">
        <f>+G295/'24 DS-016894'!G$17*100</f>
        <v>10.145332468506975</v>
      </c>
      <c r="AB295" s="75">
        <f>+H295/'24 DS-016894'!H$17*100</f>
        <v>0.00021429787306269125</v>
      </c>
      <c r="AC295" s="75">
        <f>+I295/'24 DS-016894'!I$17*100</f>
        <v>0.012580046361252862</v>
      </c>
      <c r="AD295" s="75">
        <f>+J295/'24 DS-016894'!J$17*100</f>
        <v>1.9824065421931925</v>
      </c>
      <c r="AE295" s="75">
        <f>+K295/'24 DS-016894'!K$17*100</f>
        <v>1.1136393059527456</v>
      </c>
      <c r="AF295" s="75">
        <f>+L295/'24 DS-016894'!L$17*100</f>
        <v>6.550831271237039E-06</v>
      </c>
      <c r="AG295" s="75">
        <f>+M295/'24 DS-016894'!M$17*100</f>
        <v>3.944467681444365</v>
      </c>
      <c r="AH295" s="145">
        <f>+N295/'24 DS-016894'!N$17*100</f>
        <v>38.776406267909955</v>
      </c>
      <c r="AI295" s="145">
        <f>+O295/'24 DS-016894'!O$17*100</f>
        <v>28.667080801350743</v>
      </c>
      <c r="AJ295" s="75">
        <f>+P295/'24 DS-016894'!P$17*100</f>
        <v>0.7432894932396127</v>
      </c>
      <c r="AK295" s="145">
        <f>+Q295/'24 DS-016894'!Q$17*100</f>
        <v>27.07468973714947</v>
      </c>
      <c r="AL295" s="145">
        <f>+R295/'24 DS-016894'!R$17*100</f>
        <v>30.306302416864405</v>
      </c>
      <c r="AM295" s="75">
        <f>+S295/'24 DS-016894'!S$17*100</f>
        <v>5.166947346349883</v>
      </c>
      <c r="AN295" s="75">
        <f>+T295/'24 DS-016894'!T$17*100</f>
        <v>0.9713694724511064</v>
      </c>
    </row>
    <row r="296" spans="2:40" ht="12">
      <c r="B296" s="74" t="s">
        <v>615</v>
      </c>
      <c r="C296" s="75" t="s">
        <v>36</v>
      </c>
      <c r="D296" s="75" t="s">
        <v>36</v>
      </c>
      <c r="E296" s="75" t="s">
        <v>36</v>
      </c>
      <c r="F296" s="75" t="s">
        <v>36</v>
      </c>
      <c r="G296" s="75" t="s">
        <v>36</v>
      </c>
      <c r="H296" s="75" t="s">
        <v>36</v>
      </c>
      <c r="I296" s="75">
        <v>826442</v>
      </c>
      <c r="J296" s="75">
        <v>7</v>
      </c>
      <c r="K296" s="75">
        <v>1</v>
      </c>
      <c r="L296" s="75" t="s">
        <v>36</v>
      </c>
      <c r="M296" s="75">
        <v>128011</v>
      </c>
      <c r="N296" s="75" t="s">
        <v>36</v>
      </c>
      <c r="O296" s="75" t="s">
        <v>36</v>
      </c>
      <c r="P296" s="75" t="s">
        <v>36</v>
      </c>
      <c r="Q296" s="75" t="s">
        <v>36</v>
      </c>
      <c r="R296" s="75" t="s">
        <v>36</v>
      </c>
      <c r="S296" s="75">
        <v>3607409</v>
      </c>
      <c r="T296" s="75">
        <v>489193586</v>
      </c>
      <c r="V296" s="74" t="s">
        <v>615</v>
      </c>
      <c r="W296" s="75"/>
      <c r="X296" s="75"/>
      <c r="Y296" s="75"/>
      <c r="Z296" s="75"/>
      <c r="AA296" s="75"/>
      <c r="AB296" s="75"/>
      <c r="AC296" s="75">
        <f>+I296/'24 DS-016894'!I$17*100</f>
        <v>0.21140484098673293</v>
      </c>
      <c r="AD296" s="75">
        <f>+J296/'24 DS-016894'!J$17*100</f>
        <v>7.877377101931083E-07</v>
      </c>
      <c r="AE296" s="75">
        <f>+K296/'24 DS-016894'!K$17*100</f>
        <v>2.265899140674949E-08</v>
      </c>
      <c r="AF296" s="75"/>
      <c r="AG296" s="75">
        <f>+M296/'24 DS-016894'!M$17*100</f>
        <v>0.003878207474709382</v>
      </c>
      <c r="AH296" s="75"/>
      <c r="AI296" s="75"/>
      <c r="AJ296" s="75"/>
      <c r="AK296" s="75"/>
      <c r="AL296" s="75"/>
      <c r="AM296" s="75">
        <f>+S296/'24 DS-016894'!S$17*100</f>
        <v>0.18785607823402825</v>
      </c>
      <c r="AN296" s="75">
        <f>+T296/'24 DS-016894'!T$17*100</f>
        <v>0.01627013129538553</v>
      </c>
    </row>
    <row r="297" spans="2:40" ht="12">
      <c r="B297" s="74" t="s">
        <v>616</v>
      </c>
      <c r="C297" s="76" t="s">
        <v>36</v>
      </c>
      <c r="D297" s="76" t="s">
        <v>36</v>
      </c>
      <c r="E297" s="76">
        <v>26537</v>
      </c>
      <c r="F297" s="76" t="s">
        <v>36</v>
      </c>
      <c r="G297" s="76">
        <v>5</v>
      </c>
      <c r="H297" s="76" t="s">
        <v>36</v>
      </c>
      <c r="I297" s="76">
        <v>5472330</v>
      </c>
      <c r="J297" s="76">
        <v>196345</v>
      </c>
      <c r="K297" s="76">
        <v>522331</v>
      </c>
      <c r="L297" s="76" t="s">
        <v>36</v>
      </c>
      <c r="M297" s="76">
        <v>9424674</v>
      </c>
      <c r="N297" s="76">
        <v>33162090</v>
      </c>
      <c r="O297" s="76" t="s">
        <v>36</v>
      </c>
      <c r="P297" s="76" t="s">
        <v>36</v>
      </c>
      <c r="Q297" s="76" t="s">
        <v>36</v>
      </c>
      <c r="R297" s="76" t="s">
        <v>36</v>
      </c>
      <c r="S297" s="76">
        <v>7022585</v>
      </c>
      <c r="T297" s="76">
        <v>511743271</v>
      </c>
      <c r="V297" s="74" t="s">
        <v>616</v>
      </c>
      <c r="W297" s="75"/>
      <c r="X297" s="75"/>
      <c r="Y297" s="75">
        <f>+E297/'24 DS-016894'!E$17*100</f>
        <v>0.05613282112301517</v>
      </c>
      <c r="Z297" s="75"/>
      <c r="AA297" s="75">
        <f>+G297/'24 DS-016894'!G$17*100</f>
        <v>1.1749506720459355E-05</v>
      </c>
      <c r="AB297" s="75"/>
      <c r="AC297" s="75">
        <f>+I297/'24 DS-016894'!I$17*100</f>
        <v>1.3998284858186394</v>
      </c>
      <c r="AD297" s="75">
        <f>+J297/'24 DS-016894'!J$17*100</f>
        <v>0.02209548010112369</v>
      </c>
      <c r="AE297" s="75">
        <f>+K297/'24 DS-016894'!K$17*100</f>
        <v>0.011835493640478869</v>
      </c>
      <c r="AF297" s="75"/>
      <c r="AG297" s="75">
        <f>+M297/'24 DS-016894'!M$17*100</f>
        <v>0.28552890887110616</v>
      </c>
      <c r="AH297" s="75">
        <f>+N297/'24 DS-016894'!N$17*100</f>
        <v>1.8070655679608503</v>
      </c>
      <c r="AI297" s="75"/>
      <c r="AJ297" s="75"/>
      <c r="AK297" s="75"/>
      <c r="AL297" s="75"/>
      <c r="AM297" s="75">
        <f>+S297/'24 DS-016894'!S$17*100</f>
        <v>0.36570160942801694</v>
      </c>
      <c r="AN297" s="75">
        <f>+T297/'24 DS-016894'!T$17*100</f>
        <v>0.01702011319645564</v>
      </c>
    </row>
    <row r="298" spans="2:40" ht="12">
      <c r="B298" s="69"/>
      <c r="C298" s="69"/>
      <c r="D298" s="69"/>
      <c r="E298" s="69"/>
      <c r="F298" s="69"/>
      <c r="G298" s="69"/>
      <c r="H298" s="69"/>
      <c r="I298" s="69"/>
      <c r="J298" s="69"/>
      <c r="K298" s="69"/>
      <c r="L298" s="69"/>
      <c r="M298" s="69"/>
      <c r="N298" s="69"/>
      <c r="O298" s="69"/>
      <c r="P298" s="69"/>
      <c r="Q298" s="69"/>
      <c r="R298" s="69"/>
      <c r="S298" s="69"/>
      <c r="T298" s="69"/>
      <c r="V298" s="69"/>
      <c r="W298" s="69"/>
      <c r="X298" s="69"/>
      <c r="Y298" s="69"/>
      <c r="Z298" s="69"/>
      <c r="AA298" s="69"/>
      <c r="AB298" s="69"/>
      <c r="AC298" s="69"/>
      <c r="AD298" s="69"/>
      <c r="AE298" s="69"/>
      <c r="AF298" s="69"/>
      <c r="AG298" s="69"/>
      <c r="AH298" s="69"/>
      <c r="AI298" s="69"/>
      <c r="AJ298" s="69"/>
      <c r="AK298" s="69"/>
      <c r="AL298" s="69"/>
      <c r="AM298" s="69"/>
      <c r="AN298" s="69"/>
    </row>
    <row r="299" spans="2:40" ht="12">
      <c r="B299" s="70" t="s">
        <v>174</v>
      </c>
      <c r="C299" s="69"/>
      <c r="D299" s="69"/>
      <c r="E299" s="69"/>
      <c r="F299" s="69"/>
      <c r="G299" s="69"/>
      <c r="H299" s="69"/>
      <c r="I299" s="69"/>
      <c r="J299" s="69"/>
      <c r="K299" s="69"/>
      <c r="L299" s="69"/>
      <c r="M299" s="69"/>
      <c r="N299" s="69"/>
      <c r="O299" s="69"/>
      <c r="P299" s="69"/>
      <c r="Q299" s="69"/>
      <c r="R299" s="69"/>
      <c r="S299" s="69"/>
      <c r="T299" s="69"/>
      <c r="V299" s="70" t="s">
        <v>174</v>
      </c>
      <c r="W299" s="69"/>
      <c r="X299" s="69"/>
      <c r="Y299" s="69"/>
      <c r="Z299" s="69"/>
      <c r="AA299" s="69"/>
      <c r="AB299" s="69"/>
      <c r="AC299" s="69"/>
      <c r="AD299" s="69"/>
      <c r="AE299" s="69"/>
      <c r="AF299" s="69"/>
      <c r="AG299" s="69"/>
      <c r="AH299" s="69"/>
      <c r="AI299" s="69"/>
      <c r="AJ299" s="69"/>
      <c r="AK299" s="69"/>
      <c r="AL299" s="69"/>
      <c r="AM299" s="69"/>
      <c r="AN299" s="69"/>
    </row>
    <row r="300" spans="2:40" ht="12">
      <c r="B300" s="70" t="s">
        <v>36</v>
      </c>
      <c r="C300" s="68" t="s">
        <v>40</v>
      </c>
      <c r="D300" s="69"/>
      <c r="E300" s="69"/>
      <c r="F300" s="69"/>
      <c r="G300" s="69"/>
      <c r="H300" s="69"/>
      <c r="I300" s="69"/>
      <c r="J300" s="69"/>
      <c r="K300" s="69"/>
      <c r="L300" s="69"/>
      <c r="M300" s="69"/>
      <c r="N300" s="69"/>
      <c r="O300" s="69"/>
      <c r="P300" s="69"/>
      <c r="Q300" s="69"/>
      <c r="R300" s="69"/>
      <c r="S300" s="69"/>
      <c r="T300" s="69"/>
      <c r="V300" s="70" t="s">
        <v>36</v>
      </c>
      <c r="W300" s="68" t="s">
        <v>40</v>
      </c>
      <c r="X300" s="69"/>
      <c r="Y300" s="69"/>
      <c r="Z300" s="69"/>
      <c r="AA300" s="69"/>
      <c r="AB300" s="69"/>
      <c r="AC300" s="69"/>
      <c r="AD300" s="69"/>
      <c r="AE300" s="69"/>
      <c r="AF300" s="69"/>
      <c r="AG300" s="69"/>
      <c r="AH300" s="69"/>
      <c r="AI300" s="69"/>
      <c r="AJ300" s="69"/>
      <c r="AK300" s="69"/>
      <c r="AL300" s="69"/>
      <c r="AM300" s="69"/>
      <c r="AN300" s="69"/>
    </row>
    <row r="303" ht="12">
      <c r="B303" s="88" t="s">
        <v>632</v>
      </c>
    </row>
    <row r="305" spans="2:20" ht="12">
      <c r="B305" s="104" t="s">
        <v>633</v>
      </c>
      <c r="C305" s="105"/>
      <c r="D305" s="105"/>
      <c r="E305" s="105"/>
      <c r="F305" s="105"/>
      <c r="G305" s="105"/>
      <c r="H305" s="105"/>
      <c r="I305" s="105"/>
      <c r="J305" s="105"/>
      <c r="K305" s="105"/>
      <c r="L305" s="105"/>
      <c r="M305" s="105"/>
      <c r="N305" s="105"/>
      <c r="O305" s="105"/>
      <c r="P305" s="105"/>
      <c r="Q305" s="105"/>
      <c r="R305" s="105"/>
      <c r="S305" s="105"/>
      <c r="T305" s="105"/>
    </row>
    <row r="306" spans="2:20" ht="12">
      <c r="B306" s="104" t="s">
        <v>157</v>
      </c>
      <c r="C306" s="106" t="s">
        <v>634</v>
      </c>
      <c r="D306" s="105"/>
      <c r="E306" s="105"/>
      <c r="F306" s="105"/>
      <c r="G306" s="105"/>
      <c r="H306" s="105"/>
      <c r="I306" s="105"/>
      <c r="J306" s="105"/>
      <c r="K306" s="105"/>
      <c r="L306" s="105"/>
      <c r="M306" s="105"/>
      <c r="N306" s="105"/>
      <c r="O306" s="105"/>
      <c r="P306" s="105"/>
      <c r="Q306" s="105"/>
      <c r="R306" s="105"/>
      <c r="S306" s="105"/>
      <c r="T306" s="105"/>
    </row>
    <row r="307" spans="2:20" ht="12">
      <c r="B307" s="104" t="s">
        <v>159</v>
      </c>
      <c r="C307" s="104" t="s">
        <v>333</v>
      </c>
      <c r="D307" s="105"/>
      <c r="E307" s="105"/>
      <c r="F307" s="105"/>
      <c r="G307" s="105"/>
      <c r="H307" s="105"/>
      <c r="I307" s="105"/>
      <c r="J307" s="105"/>
      <c r="K307" s="105"/>
      <c r="L307" s="105"/>
      <c r="M307" s="105"/>
      <c r="N307" s="105"/>
      <c r="O307" s="105"/>
      <c r="P307" s="105"/>
      <c r="Q307" s="105"/>
      <c r="R307" s="105"/>
      <c r="S307" s="105"/>
      <c r="T307" s="105"/>
    </row>
    <row r="308" spans="2:20" ht="12">
      <c r="B308" s="105"/>
      <c r="C308" s="105"/>
      <c r="D308" s="105"/>
      <c r="E308" s="105"/>
      <c r="F308" s="105"/>
      <c r="G308" s="105"/>
      <c r="H308" s="105"/>
      <c r="I308" s="105"/>
      <c r="J308" s="105"/>
      <c r="K308" s="105"/>
      <c r="L308" s="105"/>
      <c r="M308" s="105"/>
      <c r="N308" s="105"/>
      <c r="O308" s="105"/>
      <c r="P308" s="105"/>
      <c r="Q308" s="105"/>
      <c r="R308" s="105"/>
      <c r="S308" s="105"/>
      <c r="T308" s="105"/>
    </row>
    <row r="309" spans="2:20" ht="12">
      <c r="B309" s="106" t="s">
        <v>334</v>
      </c>
      <c r="C309" s="105"/>
      <c r="D309" s="104" t="s">
        <v>162</v>
      </c>
      <c r="E309" s="105"/>
      <c r="F309" s="105"/>
      <c r="G309" s="105"/>
      <c r="H309" s="105"/>
      <c r="I309" s="105"/>
      <c r="J309" s="105"/>
      <c r="K309" s="105"/>
      <c r="L309" s="105"/>
      <c r="M309" s="105"/>
      <c r="N309" s="105"/>
      <c r="O309" s="105"/>
      <c r="P309" s="105"/>
      <c r="Q309" s="105"/>
      <c r="R309" s="105"/>
      <c r="S309" s="105"/>
      <c r="T309" s="105"/>
    </row>
    <row r="310" spans="2:20" ht="12">
      <c r="B310" s="106" t="s">
        <v>74</v>
      </c>
      <c r="C310" s="105"/>
      <c r="D310" s="104" t="s">
        <v>359</v>
      </c>
      <c r="E310" s="105"/>
      <c r="F310" s="105"/>
      <c r="G310" s="105"/>
      <c r="H310" s="105"/>
      <c r="I310" s="105"/>
      <c r="J310" s="105"/>
      <c r="K310" s="105"/>
      <c r="L310" s="105"/>
      <c r="M310" s="105"/>
      <c r="N310" s="105"/>
      <c r="O310" s="105"/>
      <c r="P310" s="105"/>
      <c r="Q310" s="105"/>
      <c r="R310" s="105"/>
      <c r="S310" s="105"/>
      <c r="T310" s="105"/>
    </row>
    <row r="311" spans="2:20" ht="12">
      <c r="B311" s="106" t="s">
        <v>71</v>
      </c>
      <c r="C311" s="105"/>
      <c r="D311" s="104" t="s">
        <v>72</v>
      </c>
      <c r="E311" s="105"/>
      <c r="F311" s="105"/>
      <c r="G311" s="105"/>
      <c r="H311" s="105"/>
      <c r="I311" s="105"/>
      <c r="J311" s="105"/>
      <c r="K311" s="105"/>
      <c r="L311" s="105"/>
      <c r="M311" s="105"/>
      <c r="N311" s="105"/>
      <c r="O311" s="105"/>
      <c r="P311" s="105"/>
      <c r="Q311" s="105"/>
      <c r="R311" s="105"/>
      <c r="S311" s="105"/>
      <c r="T311" s="105"/>
    </row>
    <row r="312" spans="2:20" ht="12">
      <c r="B312" s="106" t="s">
        <v>73</v>
      </c>
      <c r="C312" s="105"/>
      <c r="D312" s="104" t="s">
        <v>336</v>
      </c>
      <c r="E312" s="105"/>
      <c r="F312" s="105"/>
      <c r="G312" s="105"/>
      <c r="H312" s="105"/>
      <c r="I312" s="105"/>
      <c r="J312" s="105"/>
      <c r="K312" s="105"/>
      <c r="L312" s="105"/>
      <c r="M312" s="105"/>
      <c r="N312" s="105"/>
      <c r="O312" s="105"/>
      <c r="P312" s="105"/>
      <c r="Q312" s="105"/>
      <c r="R312" s="105"/>
      <c r="S312" s="105"/>
      <c r="T312" s="105"/>
    </row>
    <row r="313" spans="2:20" ht="12">
      <c r="B313" s="105"/>
      <c r="C313" s="105"/>
      <c r="D313" s="105"/>
      <c r="E313" s="105"/>
      <c r="F313" s="105"/>
      <c r="G313" s="105"/>
      <c r="H313" s="105"/>
      <c r="I313" s="105"/>
      <c r="J313" s="105"/>
      <c r="K313" s="105"/>
      <c r="L313" s="105"/>
      <c r="M313" s="105"/>
      <c r="N313" s="105"/>
      <c r="O313" s="105"/>
      <c r="P313" s="105"/>
      <c r="Q313" s="105"/>
      <c r="R313" s="105"/>
      <c r="S313" s="105"/>
      <c r="T313" s="105"/>
    </row>
    <row r="314" spans="2:40" ht="12">
      <c r="B314" s="107" t="s">
        <v>337</v>
      </c>
      <c r="C314" s="135" t="s">
        <v>338</v>
      </c>
      <c r="D314" s="135" t="s">
        <v>339</v>
      </c>
      <c r="E314" s="135" t="s">
        <v>340</v>
      </c>
      <c r="F314" s="135" t="s">
        <v>341</v>
      </c>
      <c r="G314" s="135" t="s">
        <v>342</v>
      </c>
      <c r="H314" s="135" t="s">
        <v>343</v>
      </c>
      <c r="I314" s="135" t="s">
        <v>344</v>
      </c>
      <c r="J314" s="135" t="s">
        <v>345</v>
      </c>
      <c r="K314" s="135" t="s">
        <v>346</v>
      </c>
      <c r="L314" s="135" t="s">
        <v>347</v>
      </c>
      <c r="M314" s="135" t="s">
        <v>348</v>
      </c>
      <c r="N314" s="135" t="s">
        <v>349</v>
      </c>
      <c r="O314" s="135" t="s">
        <v>350</v>
      </c>
      <c r="P314" s="135" t="s">
        <v>351</v>
      </c>
      <c r="Q314" s="135" t="s">
        <v>352</v>
      </c>
      <c r="R314" s="135" t="s">
        <v>353</v>
      </c>
      <c r="S314" s="135" t="s">
        <v>354</v>
      </c>
      <c r="T314" s="135" t="s">
        <v>44</v>
      </c>
      <c r="V314" s="107" t="s">
        <v>337</v>
      </c>
      <c r="W314" s="135" t="s">
        <v>338</v>
      </c>
      <c r="X314" s="135" t="s">
        <v>339</v>
      </c>
      <c r="Y314" s="135" t="s">
        <v>340</v>
      </c>
      <c r="Z314" s="135" t="s">
        <v>341</v>
      </c>
      <c r="AA314" s="135" t="s">
        <v>342</v>
      </c>
      <c r="AB314" s="135" t="s">
        <v>343</v>
      </c>
      <c r="AC314" s="135" t="s">
        <v>344</v>
      </c>
      <c r="AD314" s="135" t="s">
        <v>345</v>
      </c>
      <c r="AE314" s="135" t="s">
        <v>346</v>
      </c>
      <c r="AF314" s="135" t="s">
        <v>347</v>
      </c>
      <c r="AG314" s="135" t="s">
        <v>348</v>
      </c>
      <c r="AH314" s="135" t="s">
        <v>349</v>
      </c>
      <c r="AI314" s="135" t="s">
        <v>350</v>
      </c>
      <c r="AJ314" s="135" t="s">
        <v>351</v>
      </c>
      <c r="AK314" s="135" t="s">
        <v>352</v>
      </c>
      <c r="AL314" s="135" t="s">
        <v>353</v>
      </c>
      <c r="AM314" s="135" t="s">
        <v>354</v>
      </c>
      <c r="AN314" s="135" t="s">
        <v>44</v>
      </c>
    </row>
    <row r="315" spans="2:40" ht="12">
      <c r="B315" s="107" t="s">
        <v>42</v>
      </c>
      <c r="C315" s="134" t="s">
        <v>196</v>
      </c>
      <c r="D315" s="134" t="s">
        <v>196</v>
      </c>
      <c r="E315" s="134" t="s">
        <v>196</v>
      </c>
      <c r="F315" s="134" t="s">
        <v>196</v>
      </c>
      <c r="G315" s="134" t="s">
        <v>196</v>
      </c>
      <c r="H315" s="134" t="s">
        <v>196</v>
      </c>
      <c r="I315" s="134" t="s">
        <v>196</v>
      </c>
      <c r="J315" s="134" t="s">
        <v>196</v>
      </c>
      <c r="K315" s="134" t="s">
        <v>196</v>
      </c>
      <c r="L315" s="134" t="s">
        <v>196</v>
      </c>
      <c r="M315" s="134" t="s">
        <v>196</v>
      </c>
      <c r="N315" s="134" t="s">
        <v>196</v>
      </c>
      <c r="O315" s="134" t="s">
        <v>196</v>
      </c>
      <c r="P315" s="134" t="s">
        <v>196</v>
      </c>
      <c r="Q315" s="134" t="s">
        <v>196</v>
      </c>
      <c r="R315" s="134" t="s">
        <v>196</v>
      </c>
      <c r="S315" s="134" t="s">
        <v>196</v>
      </c>
      <c r="T315" s="134" t="s">
        <v>196</v>
      </c>
      <c r="V315" s="107" t="s">
        <v>42</v>
      </c>
      <c r="W315" s="134" t="s">
        <v>196</v>
      </c>
      <c r="X315" s="134" t="s">
        <v>196</v>
      </c>
      <c r="Y315" s="134" t="s">
        <v>196</v>
      </c>
      <c r="Z315" s="134" t="s">
        <v>196</v>
      </c>
      <c r="AA315" s="134" t="s">
        <v>196</v>
      </c>
      <c r="AB315" s="134" t="s">
        <v>196</v>
      </c>
      <c r="AC315" s="134" t="s">
        <v>196</v>
      </c>
      <c r="AD315" s="134" t="s">
        <v>196</v>
      </c>
      <c r="AE315" s="134" t="s">
        <v>196</v>
      </c>
      <c r="AF315" s="134" t="s">
        <v>196</v>
      </c>
      <c r="AG315" s="134" t="s">
        <v>196</v>
      </c>
      <c r="AH315" s="134" t="s">
        <v>196</v>
      </c>
      <c r="AI315" s="134" t="s">
        <v>196</v>
      </c>
      <c r="AJ315" s="134" t="s">
        <v>196</v>
      </c>
      <c r="AK315" s="134" t="s">
        <v>196</v>
      </c>
      <c r="AL315" s="134" t="s">
        <v>196</v>
      </c>
      <c r="AM315" s="134" t="s">
        <v>196</v>
      </c>
      <c r="AN315" s="134" t="s">
        <v>196</v>
      </c>
    </row>
    <row r="316" spans="2:40" ht="12">
      <c r="B316" s="108" t="s">
        <v>426</v>
      </c>
      <c r="C316" s="109" t="s">
        <v>38</v>
      </c>
      <c r="D316" s="109" t="s">
        <v>38</v>
      </c>
      <c r="E316" s="109" t="s">
        <v>38</v>
      </c>
      <c r="F316" s="109" t="s">
        <v>38</v>
      </c>
      <c r="G316" s="109" t="s">
        <v>38</v>
      </c>
      <c r="H316" s="109" t="s">
        <v>38</v>
      </c>
      <c r="I316" s="109" t="s">
        <v>38</v>
      </c>
      <c r="J316" s="109" t="s">
        <v>38</v>
      </c>
      <c r="K316" s="109" t="s">
        <v>38</v>
      </c>
      <c r="L316" s="109" t="s">
        <v>38</v>
      </c>
      <c r="M316" s="109" t="s">
        <v>38</v>
      </c>
      <c r="N316" s="109" t="s">
        <v>38</v>
      </c>
      <c r="O316" s="109" t="s">
        <v>38</v>
      </c>
      <c r="P316" s="109" t="s">
        <v>38</v>
      </c>
      <c r="Q316" s="109" t="s">
        <v>38</v>
      </c>
      <c r="R316" s="109" t="s">
        <v>38</v>
      </c>
      <c r="S316" s="109" t="s">
        <v>38</v>
      </c>
      <c r="T316" s="109" t="s">
        <v>38</v>
      </c>
      <c r="V316" s="108" t="s">
        <v>426</v>
      </c>
      <c r="W316" s="109" t="s">
        <v>38</v>
      </c>
      <c r="X316" s="109" t="s">
        <v>38</v>
      </c>
      <c r="Y316" s="109" t="s">
        <v>38</v>
      </c>
      <c r="Z316" s="109" t="s">
        <v>38</v>
      </c>
      <c r="AA316" s="109" t="s">
        <v>38</v>
      </c>
      <c r="AB316" s="109" t="s">
        <v>38</v>
      </c>
      <c r="AC316" s="109" t="s">
        <v>38</v>
      </c>
      <c r="AD316" s="109" t="s">
        <v>38</v>
      </c>
      <c r="AE316" s="109" t="s">
        <v>38</v>
      </c>
      <c r="AF316" s="109" t="s">
        <v>38</v>
      </c>
      <c r="AG316" s="109" t="s">
        <v>38</v>
      </c>
      <c r="AH316" s="109" t="s">
        <v>38</v>
      </c>
      <c r="AI316" s="109" t="s">
        <v>38</v>
      </c>
      <c r="AJ316" s="109" t="s">
        <v>38</v>
      </c>
      <c r="AK316" s="109" t="s">
        <v>38</v>
      </c>
      <c r="AL316" s="109" t="s">
        <v>38</v>
      </c>
      <c r="AM316" s="109" t="s">
        <v>38</v>
      </c>
      <c r="AN316" s="109" t="s">
        <v>38</v>
      </c>
    </row>
    <row r="317" spans="2:40" ht="12">
      <c r="B317" s="110" t="s">
        <v>103</v>
      </c>
      <c r="C317" s="112">
        <v>706050</v>
      </c>
      <c r="D317" s="112">
        <v>179455</v>
      </c>
      <c r="E317" s="112">
        <v>4970</v>
      </c>
      <c r="F317" s="112">
        <v>411106</v>
      </c>
      <c r="G317" s="112">
        <v>21539</v>
      </c>
      <c r="H317" s="112">
        <v>10586</v>
      </c>
      <c r="I317" s="112">
        <v>8702</v>
      </c>
      <c r="J317" s="112">
        <v>9120713</v>
      </c>
      <c r="K317" s="112">
        <v>130644</v>
      </c>
      <c r="L317" s="112">
        <v>291325</v>
      </c>
      <c r="M317" s="112">
        <v>183171</v>
      </c>
      <c r="N317" s="112">
        <v>791490</v>
      </c>
      <c r="O317" s="112">
        <v>66059</v>
      </c>
      <c r="P317" s="112">
        <v>348907</v>
      </c>
      <c r="Q317" s="112">
        <v>184168</v>
      </c>
      <c r="R317" s="112">
        <v>200165</v>
      </c>
      <c r="S317" s="112">
        <v>8781326</v>
      </c>
      <c r="T317" s="112">
        <v>1700752932</v>
      </c>
      <c r="V317" s="110" t="s">
        <v>103</v>
      </c>
      <c r="W317" s="136">
        <f>+C317/'24 DS-016894'!C$109*100</f>
        <v>0.1017418632076391</v>
      </c>
      <c r="X317" s="136">
        <f>+D317/'24 DS-016894'!D$109*100</f>
        <v>0.021202187833269805</v>
      </c>
      <c r="Y317" s="136">
        <f>+E317/'24 DS-016894'!E$109*100</f>
        <v>0.0013725864293164067</v>
      </c>
      <c r="Z317" s="136">
        <f>+F317/'24 DS-016894'!F$109*100</f>
        <v>0.13261646732545518</v>
      </c>
      <c r="AA317" s="136">
        <f>+G317/'24 DS-016894'!G$109*100</f>
        <v>0.024014470449374083</v>
      </c>
      <c r="AB317" s="136">
        <f>+H317/'24 DS-016894'!H$109*100</f>
        <v>0.003112128432231024</v>
      </c>
      <c r="AC317" s="136">
        <f>+I317/'24 DS-016894'!I$109*100</f>
        <v>0.023776681927697083</v>
      </c>
      <c r="AD317" s="136">
        <f>+J317/'24 DS-016894'!J$109*100</f>
        <v>0.5271300940462795</v>
      </c>
      <c r="AE317" s="136">
        <f>+K317/'24 DS-016894'!K$109*100</f>
        <v>0.04008996287830357</v>
      </c>
      <c r="AF317" s="136">
        <f>+L317/'24 DS-016894'!L$109*100</f>
        <v>1.2995256090295406</v>
      </c>
      <c r="AG317" s="136">
        <f>+M317/'24 DS-016894'!M$109*100</f>
        <v>0.04016592697909864</v>
      </c>
      <c r="AH317" s="136">
        <f>+N317/'24 DS-016894'!N$109*100</f>
        <v>0.08456654053584971</v>
      </c>
      <c r="AI317" s="136">
        <f>+O317/'24 DS-016894'!O$109*100</f>
        <v>0.016653839285133993</v>
      </c>
      <c r="AJ317" s="136">
        <f>+P317/'24 DS-016894'!P$109*100</f>
        <v>0.14181421755865897</v>
      </c>
      <c r="AK317" s="136">
        <f>+Q317/'24 DS-016894'!Q$109*100</f>
        <v>0.015381317392780343</v>
      </c>
      <c r="AL317" s="136">
        <f>+R317/'24 DS-016894'!R$109*100</f>
        <v>0.04872607299144556</v>
      </c>
      <c r="AM317" s="136">
        <f>+S317/'24 DS-016894'!S$109*100</f>
        <v>0.6972086933676949</v>
      </c>
      <c r="AN317" s="136">
        <f>+T317/'24 DS-016894'!T$109*100</f>
        <v>0.06612233963074249</v>
      </c>
    </row>
    <row r="318" spans="2:40" ht="12">
      <c r="B318" s="110" t="s">
        <v>427</v>
      </c>
      <c r="C318" s="111">
        <v>12151020</v>
      </c>
      <c r="D318" s="111">
        <v>7659789</v>
      </c>
      <c r="E318" s="111">
        <v>6478760</v>
      </c>
      <c r="F318" s="111">
        <v>11299018</v>
      </c>
      <c r="G318" s="111">
        <v>1288638</v>
      </c>
      <c r="H318" s="111">
        <v>546335</v>
      </c>
      <c r="I318" s="111">
        <v>23601</v>
      </c>
      <c r="J318" s="111">
        <v>28281025</v>
      </c>
      <c r="K318" s="111">
        <v>1994763</v>
      </c>
      <c r="L318" s="111">
        <v>9853</v>
      </c>
      <c r="M318" s="111">
        <v>5686559</v>
      </c>
      <c r="N318" s="111">
        <v>16617959</v>
      </c>
      <c r="O318" s="111">
        <v>3009186</v>
      </c>
      <c r="P318" s="111">
        <v>2056782</v>
      </c>
      <c r="Q318" s="111">
        <v>43930801</v>
      </c>
      <c r="R318" s="111">
        <v>6421036</v>
      </c>
      <c r="S318" s="111">
        <v>17876957</v>
      </c>
      <c r="T318" s="111">
        <v>35697141494</v>
      </c>
      <c r="V318" s="110" t="s">
        <v>427</v>
      </c>
      <c r="W318" s="136">
        <f>+C318/'24 DS-016894'!C$109*100</f>
        <v>1.7509629837451837</v>
      </c>
      <c r="X318" s="136">
        <f>+D318/'24 DS-016894'!D$109*100</f>
        <v>0.9049861254421101</v>
      </c>
      <c r="Y318" s="136">
        <f>+E318/'24 DS-016894'!E$109*100</f>
        <v>1.7892672142450632</v>
      </c>
      <c r="Z318" s="136">
        <f>+F318/'24 DS-016894'!F$109*100</f>
        <v>3.6448892777209045</v>
      </c>
      <c r="AA318" s="136">
        <f>+G318/'24 DS-016894'!G$109*100</f>
        <v>1.436740757274735</v>
      </c>
      <c r="AB318" s="136">
        <f>+H318/'24 DS-016894'!H$109*100</f>
        <v>0.16061446127176804</v>
      </c>
      <c r="AC318" s="136">
        <f>+I318/'24 DS-016894'!I$109*100</f>
        <v>0.06448557460073304</v>
      </c>
      <c r="AD318" s="136">
        <f>+J318/'24 DS-016894'!J$109*100</f>
        <v>1.634497145998913</v>
      </c>
      <c r="AE318" s="136">
        <f>+K318/'24 DS-016894'!K$109*100</f>
        <v>0.6121212962019953</v>
      </c>
      <c r="AF318" s="136">
        <f>+L318/'24 DS-016894'!L$109*100</f>
        <v>0.04395168909557389</v>
      </c>
      <c r="AG318" s="136">
        <f>+M318/'24 DS-016894'!M$109*100</f>
        <v>1.2469545591624012</v>
      </c>
      <c r="AH318" s="136">
        <f>+N318/'24 DS-016894'!N$109*100</f>
        <v>1.7755414514353796</v>
      </c>
      <c r="AI318" s="136">
        <f>+O318/'24 DS-016894'!O$109*100</f>
        <v>0.7586324349910719</v>
      </c>
      <c r="AJ318" s="136">
        <f>+P318/'24 DS-016894'!P$109*100</f>
        <v>0.8359847467053791</v>
      </c>
      <c r="AK318" s="136">
        <f>+Q318/'24 DS-016894'!Q$109*100</f>
        <v>3.66900652393506</v>
      </c>
      <c r="AL318" s="136">
        <f>+R318/'24 DS-016894'!R$109*100</f>
        <v>1.5630698114890196</v>
      </c>
      <c r="AM318" s="136">
        <f>+S318/'24 DS-016894'!S$109*100</f>
        <v>1.4193721803928547</v>
      </c>
      <c r="AN318" s="136">
        <f>+T318/'24 DS-016894'!T$109*100</f>
        <v>1.3878432718250568</v>
      </c>
    </row>
    <row r="319" spans="2:40" ht="12">
      <c r="B319" s="110" t="s">
        <v>428</v>
      </c>
      <c r="C319" s="112" t="s">
        <v>36</v>
      </c>
      <c r="D319" s="112" t="s">
        <v>36</v>
      </c>
      <c r="E319" s="112" t="s">
        <v>36</v>
      </c>
      <c r="F319" s="112" t="s">
        <v>36</v>
      </c>
      <c r="G319" s="112" t="s">
        <v>36</v>
      </c>
      <c r="H319" s="112" t="s">
        <v>36</v>
      </c>
      <c r="I319" s="112" t="s">
        <v>36</v>
      </c>
      <c r="J319" s="112" t="s">
        <v>36</v>
      </c>
      <c r="K319" s="112" t="s">
        <v>36</v>
      </c>
      <c r="L319" s="112" t="s">
        <v>36</v>
      </c>
      <c r="M319" s="112" t="s">
        <v>36</v>
      </c>
      <c r="N319" s="112" t="s">
        <v>36</v>
      </c>
      <c r="O319" s="112" t="s">
        <v>36</v>
      </c>
      <c r="P319" s="112" t="s">
        <v>36</v>
      </c>
      <c r="Q319" s="112" t="s">
        <v>36</v>
      </c>
      <c r="R319" s="112" t="s">
        <v>36</v>
      </c>
      <c r="S319" s="112" t="s">
        <v>36</v>
      </c>
      <c r="T319" s="112">
        <v>269872680</v>
      </c>
      <c r="V319" s="110" t="s">
        <v>428</v>
      </c>
      <c r="W319" s="136"/>
      <c r="X319" s="136"/>
      <c r="Y319" s="136"/>
      <c r="Z319" s="136"/>
      <c r="AA319" s="136"/>
      <c r="AB319" s="136"/>
      <c r="AC319" s="136"/>
      <c r="AD319" s="136"/>
      <c r="AE319" s="136"/>
      <c r="AF319" s="136"/>
      <c r="AG319" s="136"/>
      <c r="AH319" s="136"/>
      <c r="AI319" s="136"/>
      <c r="AJ319" s="136"/>
      <c r="AK319" s="136"/>
      <c r="AL319" s="136"/>
      <c r="AM319" s="136"/>
      <c r="AN319" s="136">
        <f>+T319/'24 DS-016894'!T$109*100</f>
        <v>0.010492184178118287</v>
      </c>
    </row>
    <row r="320" spans="2:40" ht="12">
      <c r="B320" s="110" t="s">
        <v>429</v>
      </c>
      <c r="C320" s="111">
        <v>579</v>
      </c>
      <c r="D320" s="111">
        <v>210297</v>
      </c>
      <c r="E320" s="111" t="s">
        <v>36</v>
      </c>
      <c r="F320" s="111">
        <v>140</v>
      </c>
      <c r="G320" s="111" t="s">
        <v>36</v>
      </c>
      <c r="H320" s="111" t="s">
        <v>36</v>
      </c>
      <c r="I320" s="111" t="s">
        <v>36</v>
      </c>
      <c r="J320" s="111">
        <v>2623</v>
      </c>
      <c r="K320" s="111">
        <v>6466</v>
      </c>
      <c r="L320" s="111">
        <v>98</v>
      </c>
      <c r="M320" s="111">
        <v>551</v>
      </c>
      <c r="N320" s="111">
        <v>722</v>
      </c>
      <c r="O320" s="111">
        <v>51</v>
      </c>
      <c r="P320" s="111" t="s">
        <v>36</v>
      </c>
      <c r="Q320" s="111">
        <v>347</v>
      </c>
      <c r="R320" s="111">
        <v>54</v>
      </c>
      <c r="S320" s="111">
        <v>256</v>
      </c>
      <c r="T320" s="111">
        <v>216691285</v>
      </c>
      <c r="V320" s="110" t="s">
        <v>429</v>
      </c>
      <c r="W320" s="136">
        <f>+C320/'24 DS-016894'!C$109*100</f>
        <v>8.343394773347927E-05</v>
      </c>
      <c r="X320" s="136">
        <f>+D320/'24 DS-016894'!D$109*100</f>
        <v>0.024846097878427127</v>
      </c>
      <c r="Y320" s="136"/>
      <c r="Z320" s="136">
        <f>+F320/'24 DS-016894'!F$109*100</f>
        <v>4.516184493917317E-05</v>
      </c>
      <c r="AA320" s="136"/>
      <c r="AB320" s="136"/>
      <c r="AC320" s="136"/>
      <c r="AD320" s="136">
        <f>+J320/'24 DS-016894'!J$109*100</f>
        <v>0.00015159584965379256</v>
      </c>
      <c r="AE320" s="136">
        <f>+K320/'24 DS-016894'!K$109*100</f>
        <v>0.0019841837357330674</v>
      </c>
      <c r="AF320" s="136">
        <f>+L320/'24 DS-016894'!L$109*100</f>
        <v>0.00043715269779419884</v>
      </c>
      <c r="AG320" s="136">
        <f>+M320/'24 DS-016894'!M$109*100</f>
        <v>0.00012082385184053891</v>
      </c>
      <c r="AH320" s="136">
        <f>+N320/'24 DS-016894'!N$109*100</f>
        <v>7.714189979264867E-05</v>
      </c>
      <c r="AI320" s="136">
        <f>+O320/'24 DS-016894'!O$109*100</f>
        <v>1.285738209088593E-05</v>
      </c>
      <c r="AJ320" s="136"/>
      <c r="AK320" s="136">
        <f>+Q320/'24 DS-016894'!Q$109*100</f>
        <v>2.898069770695658E-05</v>
      </c>
      <c r="AL320" s="136">
        <f>+R320/'24 DS-016894'!R$109*100</f>
        <v>1.3145194921879751E-05</v>
      </c>
      <c r="AM320" s="136">
        <f>+S320/'24 DS-016894'!S$109*100</f>
        <v>2.0325566492136823E-05</v>
      </c>
      <c r="AN320" s="136">
        <f>+T320/'24 DS-016894'!T$109*100</f>
        <v>0.008424583296142167</v>
      </c>
    </row>
    <row r="321" spans="2:40" ht="12">
      <c r="B321" s="110" t="s">
        <v>430</v>
      </c>
      <c r="C321" s="112" t="s">
        <v>36</v>
      </c>
      <c r="D321" s="112" t="s">
        <v>36</v>
      </c>
      <c r="E321" s="112" t="s">
        <v>36</v>
      </c>
      <c r="F321" s="112" t="s">
        <v>36</v>
      </c>
      <c r="G321" s="112" t="s">
        <v>36</v>
      </c>
      <c r="H321" s="112" t="s">
        <v>36</v>
      </c>
      <c r="I321" s="112" t="s">
        <v>36</v>
      </c>
      <c r="J321" s="112" t="s">
        <v>36</v>
      </c>
      <c r="K321" s="112" t="s">
        <v>36</v>
      </c>
      <c r="L321" s="112" t="s">
        <v>36</v>
      </c>
      <c r="M321" s="112" t="s">
        <v>36</v>
      </c>
      <c r="N321" s="112" t="s">
        <v>36</v>
      </c>
      <c r="O321" s="112" t="s">
        <v>36</v>
      </c>
      <c r="P321" s="112" t="s">
        <v>36</v>
      </c>
      <c r="Q321" s="112" t="s">
        <v>36</v>
      </c>
      <c r="R321" s="112" t="s">
        <v>36</v>
      </c>
      <c r="S321" s="112" t="s">
        <v>36</v>
      </c>
      <c r="T321" s="112">
        <v>3591644</v>
      </c>
      <c r="V321" s="110" t="s">
        <v>430</v>
      </c>
      <c r="W321" s="136"/>
      <c r="X321" s="136"/>
      <c r="Y321" s="136"/>
      <c r="Z321" s="136"/>
      <c r="AA321" s="136"/>
      <c r="AB321" s="136"/>
      <c r="AC321" s="136"/>
      <c r="AD321" s="136"/>
      <c r="AE321" s="136"/>
      <c r="AF321" s="136"/>
      <c r="AG321" s="136"/>
      <c r="AH321" s="136"/>
      <c r="AI321" s="136"/>
      <c r="AJ321" s="136"/>
      <c r="AK321" s="136"/>
      <c r="AL321" s="136"/>
      <c r="AM321" s="136"/>
      <c r="AN321" s="136">
        <f>+T321/'24 DS-016894'!T$109*100</f>
        <v>0.0001396369219375354</v>
      </c>
    </row>
    <row r="322" spans="2:40" ht="12">
      <c r="B322" s="110" t="s">
        <v>32</v>
      </c>
      <c r="C322" s="111">
        <v>369547</v>
      </c>
      <c r="D322" s="111">
        <v>642345</v>
      </c>
      <c r="E322" s="111">
        <v>27502</v>
      </c>
      <c r="F322" s="111">
        <v>156957</v>
      </c>
      <c r="G322" s="111">
        <v>151061</v>
      </c>
      <c r="H322" s="111">
        <v>72697</v>
      </c>
      <c r="I322" s="111">
        <v>7275</v>
      </c>
      <c r="J322" s="111">
        <v>3036715</v>
      </c>
      <c r="K322" s="111">
        <v>6703438</v>
      </c>
      <c r="L322" s="111">
        <v>622</v>
      </c>
      <c r="M322" s="111">
        <v>1235338</v>
      </c>
      <c r="N322" s="111">
        <v>3274377</v>
      </c>
      <c r="O322" s="111">
        <v>1020513</v>
      </c>
      <c r="P322" s="111">
        <v>88068</v>
      </c>
      <c r="Q322" s="111">
        <v>4225645</v>
      </c>
      <c r="R322" s="111">
        <v>556525</v>
      </c>
      <c r="S322" s="111">
        <v>2056577</v>
      </c>
      <c r="T322" s="111">
        <v>4426421381</v>
      </c>
      <c r="V322" s="110" t="s">
        <v>32</v>
      </c>
      <c r="W322" s="136">
        <f>+C322/'24 DS-016894'!C$109*100</f>
        <v>0.053251753165913754</v>
      </c>
      <c r="X322" s="136">
        <f>+D322/'24 DS-016894'!D$109*100</f>
        <v>0.07589155690151678</v>
      </c>
      <c r="Y322" s="136">
        <f>+E322/'24 DS-016894'!E$109*100</f>
        <v>0.0075953464746599236</v>
      </c>
      <c r="Z322" s="136">
        <f>+F322/'24 DS-016894'!F$109*100</f>
        <v>0.05063191211512717</v>
      </c>
      <c r="AA322" s="136">
        <f>+G322/'24 DS-016894'!G$109*100</f>
        <v>0.16842239289441935</v>
      </c>
      <c r="AB322" s="136">
        <f>+H322/'24 DS-016894'!H$109*100</f>
        <v>0.021371849672954725</v>
      </c>
      <c r="AC322" s="136">
        <f>+I322/'24 DS-016894'!I$109*100</f>
        <v>0.019877655829004397</v>
      </c>
      <c r="AD322" s="136">
        <f>+J322/'24 DS-016894'!J$109*100</f>
        <v>0.1755064394134261</v>
      </c>
      <c r="AE322" s="136">
        <f>+K322/'24 DS-016894'!K$109*100</f>
        <v>2.05704495098902</v>
      </c>
      <c r="AF322" s="136">
        <f>+L322/'24 DS-016894'!L$109*100</f>
        <v>0.002774581408448895</v>
      </c>
      <c r="AG322" s="136">
        <f>+M322/'24 DS-016894'!M$109*100</f>
        <v>0.27088619870233693</v>
      </c>
      <c r="AH322" s="136">
        <f>+N322/'24 DS-016894'!N$109*100</f>
        <v>0.34984994794647306</v>
      </c>
      <c r="AI322" s="136">
        <f>+O322/'24 DS-016894'!O$109*100</f>
        <v>0.25727697195522103</v>
      </c>
      <c r="AJ322" s="136">
        <f>+P322/'24 DS-016894'!P$109*100</f>
        <v>0.03579548278468469</v>
      </c>
      <c r="AK322" s="136">
        <f>+Q322/'24 DS-016894'!Q$109*100</f>
        <v>0.35291683101415716</v>
      </c>
      <c r="AL322" s="136">
        <f>+R322/'24 DS-016894'!R$109*100</f>
        <v>0.13547462229442828</v>
      </c>
      <c r="AM322" s="136">
        <f>+S322/'24 DS-016894'!S$109*100</f>
        <v>0.16328551781132528</v>
      </c>
      <c r="AN322" s="136">
        <f>+T322/'24 DS-016894'!T$109*100</f>
        <v>0.17209162624172517</v>
      </c>
    </row>
    <row r="323" spans="2:40" ht="12">
      <c r="B323" s="110" t="s">
        <v>431</v>
      </c>
      <c r="C323" s="112">
        <v>13468</v>
      </c>
      <c r="D323" s="112">
        <v>2516</v>
      </c>
      <c r="E323" s="112">
        <v>641</v>
      </c>
      <c r="F323" s="112">
        <v>5987</v>
      </c>
      <c r="G323" s="112">
        <v>70</v>
      </c>
      <c r="H323" s="112" t="s">
        <v>36</v>
      </c>
      <c r="I323" s="112">
        <v>215</v>
      </c>
      <c r="J323" s="112">
        <v>13372</v>
      </c>
      <c r="K323" s="112">
        <v>125935</v>
      </c>
      <c r="L323" s="112">
        <v>1444</v>
      </c>
      <c r="M323" s="112">
        <v>370023</v>
      </c>
      <c r="N323" s="112">
        <v>232029</v>
      </c>
      <c r="O323" s="112">
        <v>49207</v>
      </c>
      <c r="P323" s="112">
        <v>17649</v>
      </c>
      <c r="Q323" s="112">
        <v>262248</v>
      </c>
      <c r="R323" s="112">
        <v>167675</v>
      </c>
      <c r="S323" s="112">
        <v>130922</v>
      </c>
      <c r="T323" s="112">
        <v>1885927769</v>
      </c>
      <c r="V323" s="110" t="s">
        <v>431</v>
      </c>
      <c r="W323" s="136">
        <f>+C323/'24 DS-016894'!C$109*100</f>
        <v>0.0019407399103186509</v>
      </c>
      <c r="X323" s="136">
        <f>+D323/'24 DS-016894'!D$109*100</f>
        <v>0.0002972595056616245</v>
      </c>
      <c r="Y323" s="136">
        <f>+E323/'24 DS-016894'!E$109*100</f>
        <v>0.0001770277467186754</v>
      </c>
      <c r="Z323" s="136">
        <f>+F323/'24 DS-016894'!F$109*100</f>
        <v>0.0019313140403630698</v>
      </c>
      <c r="AA323" s="136">
        <f>+G323/'24 DS-016894'!G$109*100</f>
        <v>7.804507783351993E-05</v>
      </c>
      <c r="AB323" s="136"/>
      <c r="AC323" s="136">
        <f>+I323/'24 DS-016894'!I$109*100</f>
        <v>0.0005874496224379306</v>
      </c>
      <c r="AD323" s="136">
        <f>+J323/'24 DS-016894'!J$109*100</f>
        <v>0.0007728325206139969</v>
      </c>
      <c r="AE323" s="136">
        <f>+K323/'24 DS-016894'!K$109*100</f>
        <v>0.038644939492660665</v>
      </c>
      <c r="AF323" s="136">
        <f>+L323/'24 DS-016894'!L$109*100</f>
        <v>0.006441311179743094</v>
      </c>
      <c r="AG323" s="136">
        <f>+M323/'24 DS-016894'!M$109*100</f>
        <v>0.08113902745842418</v>
      </c>
      <c r="AH323" s="136">
        <f>+N323/'24 DS-016894'!N$109*100</f>
        <v>0.024791077378100386</v>
      </c>
      <c r="AI323" s="136">
        <f>+O323/'24 DS-016894'!O$109*100</f>
        <v>0.012405356873455373</v>
      </c>
      <c r="AJ323" s="136">
        <f>+P323/'24 DS-016894'!P$109*100</f>
        <v>0.007173484985089931</v>
      </c>
      <c r="AK323" s="136">
        <f>+Q323/'24 DS-016894'!Q$109*100</f>
        <v>0.02190239196614971</v>
      </c>
      <c r="AL323" s="136">
        <f>+R323/'24 DS-016894'!R$109*100</f>
        <v>0.040817047380114574</v>
      </c>
      <c r="AM323" s="136">
        <f>+S323/'24 DS-016894'!S$109*100</f>
        <v>0.010394780532357567</v>
      </c>
      <c r="AN323" s="136">
        <f>+T323/'24 DS-016894'!T$109*100</f>
        <v>0.07332161780501724</v>
      </c>
    </row>
    <row r="324" spans="2:40" ht="12">
      <c r="B324" s="110" t="s">
        <v>432</v>
      </c>
      <c r="C324" s="111" t="s">
        <v>36</v>
      </c>
      <c r="D324" s="111" t="s">
        <v>36</v>
      </c>
      <c r="E324" s="111" t="s">
        <v>36</v>
      </c>
      <c r="F324" s="111" t="s">
        <v>36</v>
      </c>
      <c r="G324" s="111" t="s">
        <v>36</v>
      </c>
      <c r="H324" s="111" t="s">
        <v>36</v>
      </c>
      <c r="I324" s="111" t="s">
        <v>36</v>
      </c>
      <c r="J324" s="111" t="s">
        <v>36</v>
      </c>
      <c r="K324" s="111" t="s">
        <v>36</v>
      </c>
      <c r="L324" s="111" t="s">
        <v>36</v>
      </c>
      <c r="M324" s="111" t="s">
        <v>36</v>
      </c>
      <c r="N324" s="111" t="s">
        <v>36</v>
      </c>
      <c r="O324" s="111" t="s">
        <v>36</v>
      </c>
      <c r="P324" s="111" t="s">
        <v>36</v>
      </c>
      <c r="Q324" s="111" t="s">
        <v>36</v>
      </c>
      <c r="R324" s="111" t="s">
        <v>36</v>
      </c>
      <c r="S324" s="111" t="s">
        <v>36</v>
      </c>
      <c r="T324" s="111" t="s">
        <v>36</v>
      </c>
      <c r="V324" s="110" t="s">
        <v>432</v>
      </c>
      <c r="W324" s="136"/>
      <c r="X324" s="136"/>
      <c r="Y324" s="136"/>
      <c r="Z324" s="136"/>
      <c r="AA324" s="136"/>
      <c r="AB324" s="136"/>
      <c r="AC324" s="136"/>
      <c r="AD324" s="136"/>
      <c r="AE324" s="136"/>
      <c r="AF324" s="136"/>
      <c r="AG324" s="136"/>
      <c r="AH324" s="136"/>
      <c r="AI324" s="136"/>
      <c r="AJ324" s="136"/>
      <c r="AK324" s="136"/>
      <c r="AL324" s="136"/>
      <c r="AM324" s="136"/>
      <c r="AN324" s="136"/>
    </row>
    <row r="325" spans="2:40" ht="12">
      <c r="B325" s="110" t="s">
        <v>433</v>
      </c>
      <c r="C325" s="112">
        <v>11788</v>
      </c>
      <c r="D325" s="112">
        <v>124392</v>
      </c>
      <c r="E325" s="112">
        <v>18033</v>
      </c>
      <c r="F325" s="112">
        <v>4488</v>
      </c>
      <c r="G325" s="112">
        <v>29978</v>
      </c>
      <c r="H325" s="112">
        <v>77</v>
      </c>
      <c r="I325" s="112">
        <v>3147</v>
      </c>
      <c r="J325" s="112">
        <v>152551</v>
      </c>
      <c r="K325" s="112">
        <v>362418</v>
      </c>
      <c r="L325" s="112">
        <v>166</v>
      </c>
      <c r="M325" s="112">
        <v>29447</v>
      </c>
      <c r="N325" s="112">
        <v>106023</v>
      </c>
      <c r="O325" s="112">
        <v>161643</v>
      </c>
      <c r="P325" s="112">
        <v>4416</v>
      </c>
      <c r="Q325" s="112">
        <v>164030</v>
      </c>
      <c r="R325" s="112">
        <v>103896</v>
      </c>
      <c r="S325" s="112">
        <v>144461</v>
      </c>
      <c r="T325" s="112">
        <v>4332458069</v>
      </c>
      <c r="V325" s="110" t="s">
        <v>433</v>
      </c>
      <c r="W325" s="136">
        <f>+C325/'24 DS-016894'!C$109*100</f>
        <v>0.001698651771817364</v>
      </c>
      <c r="X325" s="136">
        <f>+D325/'24 DS-016894'!D$109*100</f>
        <v>0.014696623381661684</v>
      </c>
      <c r="Y325" s="136">
        <f>+E325/'24 DS-016894'!E$109*100</f>
        <v>0.004980251726330536</v>
      </c>
      <c r="Z325" s="136">
        <f>+F325/'24 DS-016894'!F$109*100</f>
        <v>0.0014477597149072086</v>
      </c>
      <c r="AA325" s="136">
        <f>+G325/'24 DS-016894'!G$109*100</f>
        <v>0.03342336204704658</v>
      </c>
      <c r="AB325" s="136">
        <f>+H325/'24 DS-016894'!H$109*100</f>
        <v>2.263686843772802E-05</v>
      </c>
      <c r="AC325" s="136">
        <f>+I325/'24 DS-016894'!I$109*100</f>
        <v>0.00859862307819613</v>
      </c>
      <c r="AD325" s="136">
        <f>+J325/'24 DS-016894'!J$109*100</f>
        <v>0.008816659725709382</v>
      </c>
      <c r="AE325" s="136">
        <f>+K325/'24 DS-016894'!K$109*100</f>
        <v>0.11121309946441492</v>
      </c>
      <c r="AF325" s="136">
        <f>+L325/'24 DS-016894'!L$109*100</f>
        <v>0.0007404831411616022</v>
      </c>
      <c r="AG325" s="136">
        <f>+M325/'24 DS-016894'!M$109*100</f>
        <v>0.006457168720777403</v>
      </c>
      <c r="AH325" s="136">
        <f>+N325/'24 DS-016894'!N$109*100</f>
        <v>0.011327999503761758</v>
      </c>
      <c r="AI325" s="136">
        <f>+O325/'24 DS-016894'!O$109*100</f>
        <v>0.04075109437876616</v>
      </c>
      <c r="AJ325" s="136">
        <f>+P325/'24 DS-016894'!P$109*100</f>
        <v>0.0017948954441700457</v>
      </c>
      <c r="AK325" s="136">
        <f>+Q325/'24 DS-016894'!Q$109*100</f>
        <v>0.01369943471144694</v>
      </c>
      <c r="AL325" s="136">
        <f>+R325/'24 DS-016894'!R$109*100</f>
        <v>0.025291355029696636</v>
      </c>
      <c r="AM325" s="136">
        <f>+S325/'24 DS-016894'!S$109*100</f>
        <v>0.011469733050861632</v>
      </c>
      <c r="AN325" s="136">
        <f>+T325/'24 DS-016894'!T$109*100</f>
        <v>0.16843849478918246</v>
      </c>
    </row>
    <row r="326" spans="2:40" ht="12">
      <c r="B326" s="110" t="s">
        <v>434</v>
      </c>
      <c r="C326" s="111" t="s">
        <v>36</v>
      </c>
      <c r="D326" s="111" t="s">
        <v>36</v>
      </c>
      <c r="E326" s="111" t="s">
        <v>36</v>
      </c>
      <c r="F326" s="111" t="s">
        <v>36</v>
      </c>
      <c r="G326" s="111" t="s">
        <v>36</v>
      </c>
      <c r="H326" s="111" t="s">
        <v>36</v>
      </c>
      <c r="I326" s="111" t="s">
        <v>36</v>
      </c>
      <c r="J326" s="111" t="s">
        <v>36</v>
      </c>
      <c r="K326" s="111" t="s">
        <v>36</v>
      </c>
      <c r="L326" s="111" t="s">
        <v>36</v>
      </c>
      <c r="M326" s="111" t="s">
        <v>36</v>
      </c>
      <c r="N326" s="111" t="s">
        <v>36</v>
      </c>
      <c r="O326" s="111" t="s">
        <v>36</v>
      </c>
      <c r="P326" s="111" t="s">
        <v>36</v>
      </c>
      <c r="Q326" s="111" t="s">
        <v>36</v>
      </c>
      <c r="R326" s="111" t="s">
        <v>36</v>
      </c>
      <c r="S326" s="111" t="s">
        <v>36</v>
      </c>
      <c r="T326" s="111">
        <v>4362164</v>
      </c>
      <c r="V326" s="110" t="s">
        <v>434</v>
      </c>
      <c r="W326" s="136"/>
      <c r="X326" s="136"/>
      <c r="Y326" s="136"/>
      <c r="Z326" s="136"/>
      <c r="AA326" s="136"/>
      <c r="AB326" s="136"/>
      <c r="AC326" s="136"/>
      <c r="AD326" s="136"/>
      <c r="AE326" s="136"/>
      <c r="AF326" s="136"/>
      <c r="AG326" s="136"/>
      <c r="AH326" s="136"/>
      <c r="AI326" s="136"/>
      <c r="AJ326" s="136"/>
      <c r="AK326" s="136"/>
      <c r="AL326" s="136"/>
      <c r="AM326" s="136"/>
      <c r="AN326" s="136">
        <f>+T326/'24 DS-016894'!T$109*100</f>
        <v>0.00016959341013383488</v>
      </c>
    </row>
    <row r="327" spans="2:40" ht="12">
      <c r="B327" s="110" t="s">
        <v>104</v>
      </c>
      <c r="C327" s="112" t="s">
        <v>36</v>
      </c>
      <c r="D327" s="112" t="s">
        <v>36</v>
      </c>
      <c r="E327" s="112" t="s">
        <v>36</v>
      </c>
      <c r="F327" s="112" t="s">
        <v>36</v>
      </c>
      <c r="G327" s="112" t="s">
        <v>36</v>
      </c>
      <c r="H327" s="112" t="s">
        <v>36</v>
      </c>
      <c r="I327" s="112" t="s">
        <v>36</v>
      </c>
      <c r="J327" s="112">
        <v>7555</v>
      </c>
      <c r="K327" s="112">
        <v>45006</v>
      </c>
      <c r="L327" s="112" t="s">
        <v>36</v>
      </c>
      <c r="M327" s="112">
        <v>52</v>
      </c>
      <c r="N327" s="112">
        <v>1048546</v>
      </c>
      <c r="O327" s="112" t="s">
        <v>36</v>
      </c>
      <c r="P327" s="112" t="s">
        <v>36</v>
      </c>
      <c r="Q327" s="112" t="s">
        <v>36</v>
      </c>
      <c r="R327" s="112">
        <v>1847682</v>
      </c>
      <c r="S327" s="112">
        <v>4344499</v>
      </c>
      <c r="T327" s="112">
        <v>10171620767</v>
      </c>
      <c r="V327" s="110" t="s">
        <v>104</v>
      </c>
      <c r="W327" s="136"/>
      <c r="X327" s="136"/>
      <c r="Y327" s="136"/>
      <c r="Z327" s="136"/>
      <c r="AA327" s="136"/>
      <c r="AB327" s="136"/>
      <c r="AC327" s="136"/>
      <c r="AD327" s="136">
        <f>+J327/'24 DS-016894'!J$109*100</f>
        <v>0.0004366399710767834</v>
      </c>
      <c r="AE327" s="136">
        <f>+K327/'24 DS-016894'!K$109*100</f>
        <v>0.01381072892211606</v>
      </c>
      <c r="AF327" s="136"/>
      <c r="AG327" s="136">
        <f>+M327/'24 DS-016894'!M$109*100</f>
        <v>1.1402613966802219E-05</v>
      </c>
      <c r="AH327" s="136">
        <f>+N327/'24 DS-016894'!N$109*100</f>
        <v>0.11203162113570994</v>
      </c>
      <c r="AI327" s="136"/>
      <c r="AJ327" s="136"/>
      <c r="AK327" s="136"/>
      <c r="AL327" s="136">
        <f>+R327/'24 DS-016894'!R$109*100</f>
        <v>0.44978037117867814</v>
      </c>
      <c r="AM327" s="136">
        <f>+S327/'24 DS-016894'!S$109*100</f>
        <v>0.34493907538875757</v>
      </c>
      <c r="AN327" s="136">
        <f>+T327/'24 DS-016894'!T$109*100</f>
        <v>0.3954550659864377</v>
      </c>
    </row>
    <row r="328" spans="2:40" ht="12">
      <c r="B328" s="110" t="s">
        <v>435</v>
      </c>
      <c r="C328" s="111" t="s">
        <v>36</v>
      </c>
      <c r="D328" s="111" t="s">
        <v>36</v>
      </c>
      <c r="E328" s="111" t="s">
        <v>36</v>
      </c>
      <c r="F328" s="111" t="s">
        <v>36</v>
      </c>
      <c r="G328" s="111" t="s">
        <v>36</v>
      </c>
      <c r="H328" s="111" t="s">
        <v>36</v>
      </c>
      <c r="I328" s="111" t="s">
        <v>36</v>
      </c>
      <c r="J328" s="111" t="s">
        <v>36</v>
      </c>
      <c r="K328" s="111" t="s">
        <v>36</v>
      </c>
      <c r="L328" s="111" t="s">
        <v>36</v>
      </c>
      <c r="M328" s="111" t="s">
        <v>36</v>
      </c>
      <c r="N328" s="111" t="s">
        <v>36</v>
      </c>
      <c r="O328" s="111" t="s">
        <v>36</v>
      </c>
      <c r="P328" s="111" t="s">
        <v>36</v>
      </c>
      <c r="Q328" s="111" t="s">
        <v>36</v>
      </c>
      <c r="R328" s="111" t="s">
        <v>36</v>
      </c>
      <c r="S328" s="111" t="s">
        <v>36</v>
      </c>
      <c r="T328" s="111">
        <v>2113215</v>
      </c>
      <c r="V328" s="110" t="s">
        <v>435</v>
      </c>
      <c r="W328" s="136"/>
      <c r="X328" s="136"/>
      <c r="Y328" s="136"/>
      <c r="Z328" s="136"/>
      <c r="AA328" s="136"/>
      <c r="AB328" s="136"/>
      <c r="AC328" s="136"/>
      <c r="AD328" s="136"/>
      <c r="AE328" s="136"/>
      <c r="AF328" s="136"/>
      <c r="AG328" s="136"/>
      <c r="AH328" s="136"/>
      <c r="AI328" s="136"/>
      <c r="AJ328" s="136"/>
      <c r="AK328" s="136"/>
      <c r="AL328" s="136"/>
      <c r="AM328" s="136"/>
      <c r="AN328" s="136">
        <f>+T328/'24 DS-016894'!T$109*100</f>
        <v>8.215815320010249E-05</v>
      </c>
    </row>
    <row r="329" spans="2:40" ht="12">
      <c r="B329" s="110" t="s">
        <v>18</v>
      </c>
      <c r="C329" s="112">
        <v>74413518</v>
      </c>
      <c r="D329" s="112">
        <v>26155854</v>
      </c>
      <c r="E329" s="112">
        <v>32735390</v>
      </c>
      <c r="F329" s="112">
        <v>66556912</v>
      </c>
      <c r="G329" s="112">
        <v>13844046</v>
      </c>
      <c r="H329" s="112">
        <v>34974279</v>
      </c>
      <c r="I329" s="112">
        <v>9900535</v>
      </c>
      <c r="J329" s="112">
        <v>198662799</v>
      </c>
      <c r="K329" s="112">
        <v>96529144</v>
      </c>
      <c r="L329" s="112">
        <v>98596121</v>
      </c>
      <c r="M329" s="112">
        <v>83761567</v>
      </c>
      <c r="N329" s="112">
        <v>143370194</v>
      </c>
      <c r="O329" s="112">
        <v>76833447</v>
      </c>
      <c r="P329" s="112">
        <v>47189086</v>
      </c>
      <c r="Q329" s="112">
        <v>46693711</v>
      </c>
      <c r="R329" s="112">
        <v>63558530</v>
      </c>
      <c r="S329" s="112">
        <v>174168459</v>
      </c>
      <c r="T329" s="112">
        <v>175112678127</v>
      </c>
      <c r="V329" s="110" t="s">
        <v>18</v>
      </c>
      <c r="W329" s="136"/>
      <c r="X329" s="136"/>
      <c r="Y329" s="136"/>
      <c r="Z329" s="136"/>
      <c r="AA329" s="136"/>
      <c r="AB329" s="136"/>
      <c r="AC329" s="136"/>
      <c r="AD329" s="136"/>
      <c r="AE329" s="136"/>
      <c r="AF329" s="136"/>
      <c r="AG329" s="136"/>
      <c r="AH329" s="136"/>
      <c r="AI329" s="136"/>
      <c r="AJ329" s="136"/>
      <c r="AK329" s="136"/>
      <c r="AL329" s="136"/>
      <c r="AM329" s="136"/>
      <c r="AN329" s="136"/>
    </row>
    <row r="330" spans="2:40" ht="12">
      <c r="B330" s="110" t="s">
        <v>105</v>
      </c>
      <c r="C330" s="111" t="s">
        <v>36</v>
      </c>
      <c r="D330" s="111">
        <v>2935079</v>
      </c>
      <c r="E330" s="111">
        <v>11683</v>
      </c>
      <c r="F330" s="111">
        <v>8099</v>
      </c>
      <c r="G330" s="111">
        <v>1536</v>
      </c>
      <c r="H330" s="111">
        <v>7</v>
      </c>
      <c r="I330" s="111" t="s">
        <v>36</v>
      </c>
      <c r="J330" s="111">
        <v>620879</v>
      </c>
      <c r="K330" s="111">
        <v>3546315</v>
      </c>
      <c r="L330" s="111">
        <v>10355</v>
      </c>
      <c r="M330" s="111">
        <v>352802</v>
      </c>
      <c r="N330" s="111">
        <v>105246</v>
      </c>
      <c r="O330" s="111">
        <v>1371330</v>
      </c>
      <c r="P330" s="111" t="s">
        <v>36</v>
      </c>
      <c r="Q330" s="111" t="s">
        <v>36</v>
      </c>
      <c r="R330" s="111" t="s">
        <v>36</v>
      </c>
      <c r="S330" s="111">
        <v>10992</v>
      </c>
      <c r="T330" s="111">
        <v>38492698258</v>
      </c>
      <c r="V330" s="110" t="s">
        <v>105</v>
      </c>
      <c r="W330" s="136"/>
      <c r="X330" s="136">
        <f>+D330/'24 DS-016894'!D$109*100</f>
        <v>0.3467727077177326</v>
      </c>
      <c r="Y330" s="136">
        <f>+E330/'24 DS-016894'!E$109*100</f>
        <v>0.0032265447190550464</v>
      </c>
      <c r="Z330" s="136">
        <f>+F330/'24 DS-016894'!F$109*100</f>
        <v>0.002612612729731168</v>
      </c>
      <c r="AA330" s="136">
        <f>+G330/'24 DS-016894'!G$109*100</f>
        <v>0.0017125319936040944</v>
      </c>
      <c r="AB330" s="136">
        <f>+H330/'24 DS-016894'!H$109*100</f>
        <v>2.057897130702547E-06</v>
      </c>
      <c r="AC330" s="136"/>
      <c r="AD330" s="136">
        <f>+J330/'24 DS-016894'!J$109*100</f>
        <v>0.03588359875607971</v>
      </c>
      <c r="AE330" s="136">
        <f>+K330/'24 DS-016894'!K$109*100</f>
        <v>1.088237015896414</v>
      </c>
      <c r="AF330" s="136">
        <f>+L330/'24 DS-016894'!L$109*100</f>
        <v>0.046190981486315605</v>
      </c>
      <c r="AG330" s="136">
        <f>+M330/'24 DS-016894'!M$109*100</f>
        <v>0.07736278870607224</v>
      </c>
      <c r="AH330" s="136">
        <f>+N330/'24 DS-016894'!N$109*100</f>
        <v>0.011244981143458588</v>
      </c>
      <c r="AI330" s="136">
        <f>+O330/'24 DS-016894'!O$109*100</f>
        <v>0.34571987809205107</v>
      </c>
      <c r="AJ330" s="136"/>
      <c r="AK330" s="136"/>
      <c r="AL330" s="136"/>
      <c r="AM330" s="136">
        <f>+S330/'24 DS-016894'!S$109*100</f>
        <v>0.0008727290112561249</v>
      </c>
      <c r="AN330" s="136">
        <f>+T330/'24 DS-016894'!T$109*100</f>
        <v>1.4965296955426126</v>
      </c>
    </row>
    <row r="331" spans="2:40" ht="12">
      <c r="B331" s="110" t="s">
        <v>436</v>
      </c>
      <c r="C331" s="112">
        <v>133905</v>
      </c>
      <c r="D331" s="112">
        <v>332288</v>
      </c>
      <c r="E331" s="112">
        <v>637</v>
      </c>
      <c r="F331" s="112">
        <v>26909</v>
      </c>
      <c r="G331" s="112">
        <v>104</v>
      </c>
      <c r="H331" s="112">
        <v>3467</v>
      </c>
      <c r="I331" s="112">
        <v>1072</v>
      </c>
      <c r="J331" s="112">
        <v>2246702</v>
      </c>
      <c r="K331" s="112">
        <v>23799</v>
      </c>
      <c r="L331" s="112" t="s">
        <v>36</v>
      </c>
      <c r="M331" s="112">
        <v>61931</v>
      </c>
      <c r="N331" s="112">
        <v>927</v>
      </c>
      <c r="O331" s="112">
        <v>16676</v>
      </c>
      <c r="P331" s="112" t="s">
        <v>36</v>
      </c>
      <c r="Q331" s="112">
        <v>4620</v>
      </c>
      <c r="R331" s="112">
        <v>1219</v>
      </c>
      <c r="S331" s="112">
        <v>576345</v>
      </c>
      <c r="T331" s="112">
        <v>299151364</v>
      </c>
      <c r="V331" s="110" t="s">
        <v>436</v>
      </c>
      <c r="W331" s="136">
        <f>+C331/'24 DS-016894'!C$109*100</f>
        <v>0.019295721539294545</v>
      </c>
      <c r="X331" s="136">
        <f>+D331/'24 DS-016894'!D$109*100</f>
        <v>0.039259048735011876</v>
      </c>
      <c r="Y331" s="136">
        <f>+E331/'24 DS-016894'!E$109*100</f>
        <v>0.0001759230493912578</v>
      </c>
      <c r="Z331" s="136">
        <f>+F331/'24 DS-016894'!F$109*100</f>
        <v>0.008680429181915793</v>
      </c>
      <c r="AA331" s="136">
        <f>+G331/'24 DS-016894'!G$109*100</f>
        <v>0.00011595268706694388</v>
      </c>
      <c r="AB331" s="136">
        <f>+H331/'24 DS-016894'!H$109*100</f>
        <v>0.001019247050306533</v>
      </c>
      <c r="AC331" s="136">
        <f>+I331/'24 DS-016894'!I$109*100</f>
        <v>0.0029290511407137755</v>
      </c>
      <c r="AD331" s="136">
        <f>+J331/'24 DS-016894'!J$109*100</f>
        <v>0.12984776919896113</v>
      </c>
      <c r="AE331" s="136">
        <f>+K331/'24 DS-016894'!K$109*100</f>
        <v>0.007303060427886062</v>
      </c>
      <c r="AF331" s="136"/>
      <c r="AG331" s="136">
        <f>+M331/'24 DS-016894'!M$109*100</f>
        <v>0.013580293953423618</v>
      </c>
      <c r="AH331" s="136">
        <f>+N331/'24 DS-016894'!N$109*100</f>
        <v>9.904507078640625E-05</v>
      </c>
      <c r="AI331" s="136">
        <f>+O331/'24 DS-016894'!O$109*100</f>
        <v>0.004204111838188505</v>
      </c>
      <c r="AJ331" s="136"/>
      <c r="AK331" s="136">
        <f>+Q331/'24 DS-016894'!Q$109*100</f>
        <v>0.0003858525170205747</v>
      </c>
      <c r="AL331" s="136">
        <f>+R331/'24 DS-016894'!R$109*100</f>
        <v>0.00029674060388465586</v>
      </c>
      <c r="AM331" s="136">
        <f>+S331/'24 DS-016894'!S$109*100</f>
        <v>0.04575991648402577</v>
      </c>
      <c r="AN331" s="136">
        <f>+T331/'24 DS-016894'!T$109*100</f>
        <v>0.011630488896554126</v>
      </c>
    </row>
    <row r="332" spans="2:40" ht="12">
      <c r="B332" s="110" t="s">
        <v>106</v>
      </c>
      <c r="C332" s="111">
        <v>209</v>
      </c>
      <c r="D332" s="111">
        <v>27730</v>
      </c>
      <c r="E332" s="111">
        <v>30389</v>
      </c>
      <c r="F332" s="111">
        <v>8345</v>
      </c>
      <c r="G332" s="111">
        <v>18424</v>
      </c>
      <c r="H332" s="111" t="s">
        <v>36</v>
      </c>
      <c r="I332" s="111">
        <v>5435</v>
      </c>
      <c r="J332" s="111">
        <v>167596</v>
      </c>
      <c r="K332" s="111">
        <v>2061837</v>
      </c>
      <c r="L332" s="111">
        <v>611</v>
      </c>
      <c r="M332" s="111">
        <v>1285134</v>
      </c>
      <c r="N332" s="111">
        <v>781258</v>
      </c>
      <c r="O332" s="111">
        <v>144338</v>
      </c>
      <c r="P332" s="111">
        <v>34479</v>
      </c>
      <c r="Q332" s="111">
        <v>2242224</v>
      </c>
      <c r="R332" s="111">
        <v>35614</v>
      </c>
      <c r="S332" s="111">
        <v>520496</v>
      </c>
      <c r="T332" s="111">
        <v>2042988005</v>
      </c>
      <c r="V332" s="110" t="s">
        <v>106</v>
      </c>
      <c r="W332" s="136">
        <f>+C332/'24 DS-016894'!C$109*100</f>
        <v>3.011691723021963E-05</v>
      </c>
      <c r="X332" s="136">
        <f>+D332/'24 DS-016894'!D$109*100</f>
        <v>0.0032762345357698125</v>
      </c>
      <c r="Y332" s="136">
        <f>+E332/'24 DS-016894'!E$109*100</f>
        <v>0.0083926617707236</v>
      </c>
      <c r="Z332" s="136">
        <f>+F332/'24 DS-016894'!F$109*100</f>
        <v>0.0026919685429814292</v>
      </c>
      <c r="AA332" s="136">
        <f>+G332/'24 DS-016894'!G$109*100</f>
        <v>0.020541464485782444</v>
      </c>
      <c r="AB332" s="136"/>
      <c r="AC332" s="136">
        <f>+I332/'24 DS-016894'!I$109*100</f>
        <v>0.014850179990465829</v>
      </c>
      <c r="AD332" s="136">
        <f>+J332/'24 DS-016894'!J$109*100</f>
        <v>0.00968618300365117</v>
      </c>
      <c r="AE332" s="136">
        <f>+K332/'24 DS-016894'!K$109*100</f>
        <v>0.6327039036703775</v>
      </c>
      <c r="AF332" s="136">
        <f>+L332/'24 DS-016894'!L$109*100</f>
        <v>0.002725513248492403</v>
      </c>
      <c r="AG332" s="136">
        <f>+M332/'24 DS-016894'!M$109*100</f>
        <v>0.281805517261777</v>
      </c>
      <c r="AH332" s="136">
        <f>+N332/'24 DS-016894'!N$109*100</f>
        <v>0.08347330519141982</v>
      </c>
      <c r="AI332" s="136">
        <f>+O332/'24 DS-016894'!O$109*100</f>
        <v>0.036388408161456734</v>
      </c>
      <c r="AJ332" s="136">
        <f>+P332/'24 DS-016894'!P$109*100</f>
        <v>0.014014085149352127</v>
      </c>
      <c r="AK332" s="136">
        <f>+Q332/'24 DS-016894'!Q$109*100</f>
        <v>0.187265751974879</v>
      </c>
      <c r="AL332" s="136">
        <f>+R332/'24 DS-016894'!R$109*100</f>
        <v>0.008669499480515284</v>
      </c>
      <c r="AM332" s="136">
        <f>+S332/'24 DS-016894'!S$109*100</f>
        <v>0.041325687722231434</v>
      </c>
      <c r="AN332" s="136">
        <f>+T332/'24 DS-016894'!T$109*100</f>
        <v>0.07942784879946516</v>
      </c>
    </row>
    <row r="333" spans="2:40" ht="12">
      <c r="B333" s="110" t="s">
        <v>34</v>
      </c>
      <c r="C333" s="112">
        <v>797903</v>
      </c>
      <c r="D333" s="112">
        <v>2602323</v>
      </c>
      <c r="E333" s="112">
        <v>583409</v>
      </c>
      <c r="F333" s="112">
        <v>622518</v>
      </c>
      <c r="G333" s="112">
        <v>310156</v>
      </c>
      <c r="H333" s="112">
        <v>149410</v>
      </c>
      <c r="I333" s="112">
        <v>97726</v>
      </c>
      <c r="J333" s="112">
        <v>1627784</v>
      </c>
      <c r="K333" s="112">
        <v>1947412</v>
      </c>
      <c r="L333" s="112">
        <v>185306</v>
      </c>
      <c r="M333" s="112">
        <v>1601550</v>
      </c>
      <c r="N333" s="112">
        <v>9988689</v>
      </c>
      <c r="O333" s="112">
        <v>2342163</v>
      </c>
      <c r="P333" s="112">
        <v>362971</v>
      </c>
      <c r="Q333" s="112">
        <v>7252156</v>
      </c>
      <c r="R333" s="112">
        <v>1524416</v>
      </c>
      <c r="S333" s="112">
        <v>1462990</v>
      </c>
      <c r="T333" s="112">
        <v>8719018861</v>
      </c>
      <c r="V333" s="110" t="s">
        <v>34</v>
      </c>
      <c r="W333" s="136">
        <f>+C333/'24 DS-016894'!C$109*100</f>
        <v>0.11497788808011453</v>
      </c>
      <c r="X333" s="136">
        <f>+D333/'24 DS-016894'!D$109*100</f>
        <v>0.30745836587912384</v>
      </c>
      <c r="Y333" s="136">
        <f>+E333/'24 DS-016894'!E$109*100</f>
        <v>0.1611225907728482</v>
      </c>
      <c r="Z333" s="136">
        <f>+F333/'24 DS-016894'!F$109*100</f>
        <v>0.20081472419888718</v>
      </c>
      <c r="AA333" s="136">
        <f>+G333/'24 DS-016894'!G$109*100</f>
        <v>0.3458021308647601</v>
      </c>
      <c r="AB333" s="136">
        <f>+H333/'24 DS-016894'!H$109*100</f>
        <v>0.04392434432832394</v>
      </c>
      <c r="AC333" s="136">
        <f>+I333/'24 DS-016894'!I$109*100</f>
        <v>0.2670190781505545</v>
      </c>
      <c r="AD333" s="136">
        <f>+J333/'24 DS-016894'!J$109*100</f>
        <v>0.0940775061124091</v>
      </c>
      <c r="AE333" s="136">
        <f>+K333/'24 DS-016894'!K$109*100</f>
        <v>0.5975909707966911</v>
      </c>
      <c r="AF333" s="136">
        <f>+L333/'24 DS-016894'!L$109*100</f>
        <v>0.8266022226270594</v>
      </c>
      <c r="AG333" s="136">
        <f>+M333/'24 DS-016894'!M$109*100</f>
        <v>0.3511895461256172</v>
      </c>
      <c r="AH333" s="136">
        <f>+N333/'24 DS-016894'!N$109*100</f>
        <v>1.0672388447339778</v>
      </c>
      <c r="AI333" s="136">
        <f>+O333/'24 DS-016894'!O$109*100</f>
        <v>0.5904722472575621</v>
      </c>
      <c r="AJ333" s="136">
        <f>+P333/'24 DS-016894'!P$109*100</f>
        <v>0.1475305693536788</v>
      </c>
      <c r="AK333" s="136">
        <f>+Q333/'24 DS-016894'!Q$109*100</f>
        <v>0.6056845555034335</v>
      </c>
      <c r="AL333" s="136">
        <f>+R333/'24 DS-016894'!R$109*100</f>
        <v>0.371087878926523</v>
      </c>
      <c r="AM333" s="136">
        <f>+S333/'24 DS-016894'!S$109*100</f>
        <v>0.11615664266535644</v>
      </c>
      <c r="AN333" s="136">
        <f>+T333/'24 DS-016894'!T$109*100</f>
        <v>0.3389804101033833</v>
      </c>
    </row>
    <row r="334" spans="2:40" ht="12">
      <c r="B334" s="110" t="s">
        <v>437</v>
      </c>
      <c r="C334" s="111" t="s">
        <v>36</v>
      </c>
      <c r="D334" s="111">
        <v>1063411</v>
      </c>
      <c r="E334" s="111" t="s">
        <v>36</v>
      </c>
      <c r="F334" s="111" t="s">
        <v>36</v>
      </c>
      <c r="G334" s="111" t="s">
        <v>36</v>
      </c>
      <c r="H334" s="111" t="s">
        <v>36</v>
      </c>
      <c r="I334" s="111" t="s">
        <v>36</v>
      </c>
      <c r="J334" s="111">
        <v>1878</v>
      </c>
      <c r="K334" s="111">
        <v>8</v>
      </c>
      <c r="L334" s="111" t="s">
        <v>36</v>
      </c>
      <c r="M334" s="111">
        <v>505</v>
      </c>
      <c r="N334" s="111" t="s">
        <v>36</v>
      </c>
      <c r="O334" s="111">
        <v>27305</v>
      </c>
      <c r="P334" s="111">
        <v>10</v>
      </c>
      <c r="Q334" s="111" t="s">
        <v>36</v>
      </c>
      <c r="R334" s="111" t="s">
        <v>36</v>
      </c>
      <c r="S334" s="111" t="s">
        <v>36</v>
      </c>
      <c r="T334" s="111">
        <v>136710696</v>
      </c>
      <c r="V334" s="110" t="s">
        <v>437</v>
      </c>
      <c r="W334" s="136"/>
      <c r="X334" s="136">
        <f>+D334/'24 DS-016894'!D$109*100</f>
        <v>0.1256395183525969</v>
      </c>
      <c r="Y334" s="136"/>
      <c r="Z334" s="136"/>
      <c r="AA334" s="136"/>
      <c r="AB334" s="136"/>
      <c r="AC334" s="136"/>
      <c r="AD334" s="136">
        <f>+J334/'24 DS-016894'!J$109*100</f>
        <v>0.00010853869830340162</v>
      </c>
      <c r="AE334" s="136">
        <f>+K334/'24 DS-016894'!K$109*100</f>
        <v>2.4549133754816796E-06</v>
      </c>
      <c r="AF334" s="136"/>
      <c r="AG334" s="136">
        <f>+M334/'24 DS-016894'!M$109*100</f>
        <v>0.0001107369241006754</v>
      </c>
      <c r="AH334" s="136"/>
      <c r="AI334" s="136">
        <f>+O334/'24 DS-016894'!O$109*100</f>
        <v>0.00688374152924785</v>
      </c>
      <c r="AJ334" s="136">
        <f>+P334/'24 DS-016894'!P$109*100</f>
        <v>4.0645277268343425E-06</v>
      </c>
      <c r="AK334" s="136"/>
      <c r="AL334" s="136"/>
      <c r="AM334" s="136"/>
      <c r="AN334" s="136">
        <f>+T334/'24 DS-016894'!T$109*100</f>
        <v>0.005315075988983913</v>
      </c>
    </row>
    <row r="335" spans="2:40" ht="12">
      <c r="B335" s="110" t="s">
        <v>438</v>
      </c>
      <c r="C335" s="112">
        <v>32529</v>
      </c>
      <c r="D335" s="112" t="s">
        <v>36</v>
      </c>
      <c r="E335" s="112" t="s">
        <v>36</v>
      </c>
      <c r="F335" s="112">
        <v>23478</v>
      </c>
      <c r="G335" s="112" t="s">
        <v>36</v>
      </c>
      <c r="H335" s="112" t="s">
        <v>36</v>
      </c>
      <c r="I335" s="112" t="s">
        <v>36</v>
      </c>
      <c r="J335" s="112">
        <v>6306</v>
      </c>
      <c r="K335" s="112">
        <v>74399</v>
      </c>
      <c r="L335" s="112" t="s">
        <v>36</v>
      </c>
      <c r="M335" s="112">
        <v>15048</v>
      </c>
      <c r="N335" s="112" t="s">
        <v>36</v>
      </c>
      <c r="O335" s="112" t="s">
        <v>36</v>
      </c>
      <c r="P335" s="112" t="s">
        <v>36</v>
      </c>
      <c r="Q335" s="112">
        <v>1362111</v>
      </c>
      <c r="R335" s="112" t="s">
        <v>36</v>
      </c>
      <c r="S335" s="112">
        <v>14530</v>
      </c>
      <c r="T335" s="112">
        <v>3644227851</v>
      </c>
      <c r="V335" s="110" t="s">
        <v>438</v>
      </c>
      <c r="W335" s="136">
        <f>+C335/'24 DS-016894'!C$109*100</f>
        <v>0.004687431581731169</v>
      </c>
      <c r="X335" s="136"/>
      <c r="Y335" s="136"/>
      <c r="Z335" s="136">
        <f>+F335/'24 DS-016894'!F$109*100</f>
        <v>0.007573641396299341</v>
      </c>
      <c r="AA335" s="136"/>
      <c r="AB335" s="136"/>
      <c r="AC335" s="136"/>
      <c r="AD335" s="136">
        <f>+J335/'24 DS-016894'!J$109*100</f>
        <v>0.00036445422337659777</v>
      </c>
      <c r="AE335" s="136">
        <f>+K335/'24 DS-016894'!K$109*100</f>
        <v>0.022830387527807687</v>
      </c>
      <c r="AF335" s="136"/>
      <c r="AG335" s="136">
        <f>+M335/'24 DS-016894'!M$109*100</f>
        <v>0.0032997410571623037</v>
      </c>
      <c r="AH335" s="136"/>
      <c r="AI335" s="136"/>
      <c r="AJ335" s="136"/>
      <c r="AK335" s="136">
        <f>+Q335/'24 DS-016894'!Q$109*100</f>
        <v>0.11376059692887704</v>
      </c>
      <c r="AL335" s="136"/>
      <c r="AM335" s="136">
        <f>+S335/'24 DS-016894'!S$109*100</f>
        <v>0.0011536346919169846</v>
      </c>
      <c r="AN335" s="136">
        <f>+T335/'24 DS-016894'!T$109*100</f>
        <v>0.14168129133975402</v>
      </c>
    </row>
    <row r="336" spans="2:40" ht="12">
      <c r="B336" s="110" t="s">
        <v>356</v>
      </c>
      <c r="C336" s="111">
        <v>122188425</v>
      </c>
      <c r="D336" s="111">
        <v>100503176</v>
      </c>
      <c r="E336" s="111">
        <v>59139104</v>
      </c>
      <c r="F336" s="111">
        <v>56337966</v>
      </c>
      <c r="G336" s="111">
        <v>66563897</v>
      </c>
      <c r="H336" s="111">
        <v>78946003</v>
      </c>
      <c r="I336" s="111">
        <v>66961182</v>
      </c>
      <c r="J336" s="111">
        <v>355282381</v>
      </c>
      <c r="K336" s="111">
        <v>113204696</v>
      </c>
      <c r="L336" s="111">
        <v>111834166</v>
      </c>
      <c r="M336" s="111">
        <v>118954394</v>
      </c>
      <c r="N336" s="111">
        <v>221573823</v>
      </c>
      <c r="O336" s="111">
        <v>105716841</v>
      </c>
      <c r="P336" s="111">
        <v>66426688</v>
      </c>
      <c r="Q336" s="111">
        <v>87042093</v>
      </c>
      <c r="R336" s="111">
        <v>90282183</v>
      </c>
      <c r="S336" s="111">
        <v>316372232</v>
      </c>
      <c r="T336" s="111">
        <v>324391883196</v>
      </c>
      <c r="V336" s="110" t="s">
        <v>356</v>
      </c>
      <c r="W336" s="136"/>
      <c r="X336" s="136"/>
      <c r="Y336" s="136"/>
      <c r="Z336" s="136"/>
      <c r="AA336" s="136"/>
      <c r="AB336" s="136"/>
      <c r="AC336" s="136"/>
      <c r="AD336" s="136"/>
      <c r="AE336" s="136"/>
      <c r="AF336" s="136"/>
      <c r="AG336" s="136"/>
      <c r="AH336" s="136"/>
      <c r="AI336" s="136"/>
      <c r="AJ336" s="136"/>
      <c r="AK336" s="136"/>
      <c r="AL336" s="136"/>
      <c r="AM336" s="136"/>
      <c r="AN336" s="136"/>
    </row>
    <row r="337" spans="2:40" ht="12">
      <c r="B337" s="110" t="s">
        <v>439</v>
      </c>
      <c r="C337" s="112">
        <v>1519</v>
      </c>
      <c r="D337" s="112">
        <v>954298</v>
      </c>
      <c r="E337" s="112" t="s">
        <v>36</v>
      </c>
      <c r="F337" s="112">
        <v>2195</v>
      </c>
      <c r="G337" s="112" t="s">
        <v>36</v>
      </c>
      <c r="H337" s="112" t="s">
        <v>36</v>
      </c>
      <c r="I337" s="112" t="s">
        <v>36</v>
      </c>
      <c r="J337" s="112">
        <v>15210</v>
      </c>
      <c r="K337" s="112">
        <v>8633</v>
      </c>
      <c r="L337" s="112" t="s">
        <v>36</v>
      </c>
      <c r="M337" s="112">
        <v>15417</v>
      </c>
      <c r="N337" s="112">
        <v>7214</v>
      </c>
      <c r="O337" s="112">
        <v>216434</v>
      </c>
      <c r="P337" s="112" t="s">
        <v>36</v>
      </c>
      <c r="Q337" s="112">
        <v>121592</v>
      </c>
      <c r="R337" s="112">
        <v>19174</v>
      </c>
      <c r="S337" s="112">
        <v>89596</v>
      </c>
      <c r="T337" s="112">
        <v>913792949</v>
      </c>
      <c r="V337" s="110" t="s">
        <v>439</v>
      </c>
      <c r="W337" s="136">
        <f>+C337/'24 DS-016894'!C$109*100</f>
        <v>0.00021888802522824702</v>
      </c>
      <c r="X337" s="136">
        <f>+D337/'24 DS-016894'!D$109*100</f>
        <v>0.1127480730261832</v>
      </c>
      <c r="Y337" s="136"/>
      <c r="Z337" s="136">
        <f>+F337/'24 DS-016894'!F$109*100</f>
        <v>0.0007080732117248936</v>
      </c>
      <c r="AA337" s="136"/>
      <c r="AB337" s="136"/>
      <c r="AC337" s="136"/>
      <c r="AD337" s="136">
        <f>+J337/'24 DS-016894'!J$109*100</f>
        <v>0.0008790594255563037</v>
      </c>
      <c r="AE337" s="136">
        <f>+K337/'24 DS-016894'!K$109*100</f>
        <v>0.0026491583963166674</v>
      </c>
      <c r="AF337" s="136"/>
      <c r="AG337" s="136">
        <f>+M337/'24 DS-016894'!M$109*100</f>
        <v>0.0033806557601190348</v>
      </c>
      <c r="AH337" s="136">
        <f>+N337/'24 DS-016894'!N$109*100</f>
        <v>0.0007707779295071571</v>
      </c>
      <c r="AI337" s="136">
        <f>+O337/'24 DS-016894'!O$109*100</f>
        <v>0.05456420853840795</v>
      </c>
      <c r="AJ337" s="136"/>
      <c r="AK337" s="136">
        <f>+Q337/'24 DS-016894'!Q$109*100</f>
        <v>0.010155103733672233</v>
      </c>
      <c r="AL337" s="136">
        <f>+R337/'24 DS-016894'!R$109*100</f>
        <v>0.004667517915409673</v>
      </c>
      <c r="AM337" s="136">
        <f>+S337/'24 DS-016894'!S$109*100</f>
        <v>0.007113630685271448</v>
      </c>
      <c r="AN337" s="136">
        <f>+T337/'24 DS-016894'!T$109*100</f>
        <v>0.035526693259850715</v>
      </c>
    </row>
    <row r="338" spans="2:40" ht="12">
      <c r="B338" s="110" t="s">
        <v>1</v>
      </c>
      <c r="C338" s="111">
        <v>13350203</v>
      </c>
      <c r="D338" s="111">
        <v>3903484</v>
      </c>
      <c r="E338" s="111">
        <v>2976718</v>
      </c>
      <c r="F338" s="111">
        <v>5984499</v>
      </c>
      <c r="G338" s="111">
        <v>2500730</v>
      </c>
      <c r="H338" s="111">
        <v>5847945</v>
      </c>
      <c r="I338" s="111">
        <v>415430</v>
      </c>
      <c r="J338" s="111">
        <v>22131129</v>
      </c>
      <c r="K338" s="111">
        <v>12307244</v>
      </c>
      <c r="L338" s="111">
        <v>27187976</v>
      </c>
      <c r="M338" s="111">
        <v>14774180</v>
      </c>
      <c r="N338" s="111">
        <v>24137519</v>
      </c>
      <c r="O338" s="111">
        <v>3666246</v>
      </c>
      <c r="P338" s="111">
        <v>4412343</v>
      </c>
      <c r="Q338" s="111">
        <v>12848055</v>
      </c>
      <c r="R338" s="111">
        <v>11351426</v>
      </c>
      <c r="S338" s="111">
        <v>15712733</v>
      </c>
      <c r="T338" s="111">
        <v>31113982199</v>
      </c>
      <c r="V338" s="110" t="s">
        <v>1</v>
      </c>
      <c r="W338" s="136"/>
      <c r="X338" s="136"/>
      <c r="Y338" s="136"/>
      <c r="Z338" s="136"/>
      <c r="AA338" s="136"/>
      <c r="AB338" s="136"/>
      <c r="AC338" s="136"/>
      <c r="AD338" s="136"/>
      <c r="AE338" s="136"/>
      <c r="AF338" s="136"/>
      <c r="AG338" s="136"/>
      <c r="AH338" s="136"/>
      <c r="AI338" s="136"/>
      <c r="AJ338" s="136"/>
      <c r="AK338" s="136"/>
      <c r="AL338" s="136"/>
      <c r="AM338" s="136"/>
      <c r="AN338" s="136"/>
    </row>
    <row r="339" spans="2:40" ht="12">
      <c r="B339" s="110" t="s">
        <v>107</v>
      </c>
      <c r="C339" s="112">
        <v>466424</v>
      </c>
      <c r="D339" s="112">
        <v>103762</v>
      </c>
      <c r="E339" s="112">
        <v>96106</v>
      </c>
      <c r="F339" s="112">
        <v>513803</v>
      </c>
      <c r="G339" s="112">
        <v>46947</v>
      </c>
      <c r="H339" s="112">
        <v>7395</v>
      </c>
      <c r="I339" s="112">
        <v>27929</v>
      </c>
      <c r="J339" s="112">
        <v>4500740</v>
      </c>
      <c r="K339" s="112">
        <v>46937</v>
      </c>
      <c r="L339" s="112">
        <v>379</v>
      </c>
      <c r="M339" s="112">
        <v>593685</v>
      </c>
      <c r="N339" s="112">
        <v>285241</v>
      </c>
      <c r="O339" s="112">
        <v>205310</v>
      </c>
      <c r="P339" s="112">
        <v>46454</v>
      </c>
      <c r="Q339" s="112">
        <v>1614088</v>
      </c>
      <c r="R339" s="112">
        <v>64208</v>
      </c>
      <c r="S339" s="112">
        <v>1001211</v>
      </c>
      <c r="T339" s="112">
        <v>1851412689</v>
      </c>
      <c r="V339" s="110" t="s">
        <v>107</v>
      </c>
      <c r="W339" s="136">
        <f>+C339/'24 DS-016894'!C$109*100</f>
        <v>0.06721173685257398</v>
      </c>
      <c r="X339" s="136">
        <f>+D339/'24 DS-016894'!D$109*100</f>
        <v>0.012259237212425072</v>
      </c>
      <c r="Y339" s="136">
        <f>+E339/'24 DS-016894'!E$109*100</f>
        <v>0.02654201033719972</v>
      </c>
      <c r="Z339" s="136">
        <f>+F339/'24 DS-016894'!F$109*100</f>
        <v>0.16574493868058568</v>
      </c>
      <c r="AA339" s="136">
        <f>+G339/'24 DS-016894'!G$109*100</f>
        <v>0.05234260384357514</v>
      </c>
      <c r="AB339" s="136">
        <f>+H339/'24 DS-016894'!H$109*100</f>
        <v>0.002174021325935048</v>
      </c>
      <c r="AC339" s="136">
        <f>+I339/'24 DS-016894'!I$109*100</f>
        <v>0.07631107211659985</v>
      </c>
      <c r="AD339" s="136">
        <f>+J339/'24 DS-016894'!J$109*100</f>
        <v>0.26011952130034705</v>
      </c>
      <c r="AE339" s="136">
        <f>+K339/'24 DS-016894'!K$109*100</f>
        <v>0.014403283638122951</v>
      </c>
      <c r="AF339" s="136">
        <f>+L339/'24 DS-016894'!L$109*100</f>
        <v>0.0016906211475918506</v>
      </c>
      <c r="AG339" s="136">
        <f>+M339/'24 DS-016894'!M$109*100</f>
        <v>0.13018386294001877</v>
      </c>
      <c r="AH339" s="136">
        <f>+N339/'24 DS-016894'!N$109*100</f>
        <v>0.030476499499660525</v>
      </c>
      <c r="AI339" s="136">
        <f>+O339/'24 DS-016894'!O$109*100</f>
        <v>0.05175978660940765</v>
      </c>
      <c r="AJ339" s="136">
        <f>+P339/'24 DS-016894'!P$109*100</f>
        <v>0.018881357102236252</v>
      </c>
      <c r="AK339" s="136">
        <f>+Q339/'24 DS-016894'!Q$109*100</f>
        <v>0.134805176946473</v>
      </c>
      <c r="AL339" s="136">
        <f>+R339/'24 DS-016894'!R$109*100</f>
        <v>0.015630123621186202</v>
      </c>
      <c r="AM339" s="136">
        <f>+S339/'24 DS-016894'!S$109*100</f>
        <v>0.07949289356702656</v>
      </c>
      <c r="AN339" s="136">
        <f>+T339/'24 DS-016894'!T$109*100</f>
        <v>0.07197973104462901</v>
      </c>
    </row>
    <row r="340" spans="2:40" ht="12">
      <c r="B340" s="110" t="s">
        <v>440</v>
      </c>
      <c r="C340" s="111" t="s">
        <v>36</v>
      </c>
      <c r="D340" s="111">
        <v>7</v>
      </c>
      <c r="E340" s="111" t="s">
        <v>36</v>
      </c>
      <c r="F340" s="111" t="s">
        <v>36</v>
      </c>
      <c r="G340" s="111" t="s">
        <v>36</v>
      </c>
      <c r="H340" s="111" t="s">
        <v>36</v>
      </c>
      <c r="I340" s="111" t="s">
        <v>36</v>
      </c>
      <c r="J340" s="111" t="s">
        <v>36</v>
      </c>
      <c r="K340" s="111" t="s">
        <v>36</v>
      </c>
      <c r="L340" s="111" t="s">
        <v>36</v>
      </c>
      <c r="M340" s="111">
        <v>92</v>
      </c>
      <c r="N340" s="111" t="s">
        <v>36</v>
      </c>
      <c r="O340" s="111">
        <v>466</v>
      </c>
      <c r="P340" s="111" t="s">
        <v>36</v>
      </c>
      <c r="Q340" s="111" t="s">
        <v>36</v>
      </c>
      <c r="R340" s="111" t="s">
        <v>36</v>
      </c>
      <c r="S340" s="111" t="s">
        <v>36</v>
      </c>
      <c r="T340" s="111">
        <v>88141420</v>
      </c>
      <c r="V340" s="110" t="s">
        <v>440</v>
      </c>
      <c r="W340" s="136"/>
      <c r="X340" s="136">
        <f>+D340/'24 DS-016894'!D$109*100</f>
        <v>8.270336008073814E-07</v>
      </c>
      <c r="Y340" s="136"/>
      <c r="Z340" s="136"/>
      <c r="AA340" s="136"/>
      <c r="AB340" s="136"/>
      <c r="AC340" s="136"/>
      <c r="AD340" s="136"/>
      <c r="AE340" s="136"/>
      <c r="AF340" s="136"/>
      <c r="AG340" s="136">
        <f>+M340/'24 DS-016894'!M$109*100</f>
        <v>2.0173855479727003E-05</v>
      </c>
      <c r="AH340" s="136"/>
      <c r="AI340" s="136">
        <f>+O340/'24 DS-016894'!O$109*100</f>
        <v>0.00011748117753633026</v>
      </c>
      <c r="AJ340" s="136"/>
      <c r="AK340" s="136"/>
      <c r="AL340" s="136"/>
      <c r="AM340" s="136"/>
      <c r="AN340" s="136">
        <f>+T340/'24 DS-016894'!T$109*100</f>
        <v>0.00342678633628598</v>
      </c>
    </row>
    <row r="341" spans="2:40" ht="12">
      <c r="B341" s="110" t="s">
        <v>441</v>
      </c>
      <c r="C341" s="112">
        <v>808</v>
      </c>
      <c r="D341" s="112">
        <v>39223</v>
      </c>
      <c r="E341" s="112" t="s">
        <v>36</v>
      </c>
      <c r="F341" s="112">
        <v>612</v>
      </c>
      <c r="G341" s="112" t="s">
        <v>36</v>
      </c>
      <c r="H341" s="112" t="s">
        <v>36</v>
      </c>
      <c r="I341" s="112" t="s">
        <v>36</v>
      </c>
      <c r="J341" s="112">
        <v>32636</v>
      </c>
      <c r="K341" s="112">
        <v>14912</v>
      </c>
      <c r="L341" s="112" t="s">
        <v>36</v>
      </c>
      <c r="M341" s="112" t="s">
        <v>36</v>
      </c>
      <c r="N341" s="112">
        <v>1622</v>
      </c>
      <c r="O341" s="112">
        <v>1276</v>
      </c>
      <c r="P341" s="112" t="s">
        <v>36</v>
      </c>
      <c r="Q341" s="112">
        <v>22</v>
      </c>
      <c r="R341" s="112" t="s">
        <v>36</v>
      </c>
      <c r="S341" s="112">
        <v>712</v>
      </c>
      <c r="T341" s="112">
        <v>810938729</v>
      </c>
      <c r="V341" s="110" t="s">
        <v>441</v>
      </c>
      <c r="W341" s="136">
        <f>+C341/'24 DS-016894'!C$109*100</f>
        <v>0.00011643286661252374</v>
      </c>
      <c r="X341" s="136">
        <f>+D341/'24 DS-016894'!D$109*100</f>
        <v>0.004634105560638274</v>
      </c>
      <c r="Y341" s="136"/>
      <c r="Z341" s="136">
        <f>+F341/'24 DS-016894'!F$109*100</f>
        <v>0.00019742177930552843</v>
      </c>
      <c r="AA341" s="136"/>
      <c r="AB341" s="136"/>
      <c r="AC341" s="136"/>
      <c r="AD341" s="136">
        <f>+J341/'24 DS-016894'!J$109*100</f>
        <v>0.0018861922033172605</v>
      </c>
      <c r="AE341" s="136">
        <f>+K341/'24 DS-016894'!K$109*100</f>
        <v>0.004575958531897851</v>
      </c>
      <c r="AF341" s="136"/>
      <c r="AG341" s="136"/>
      <c r="AH341" s="136">
        <f>+N341/'24 DS-016894'!N$109*100</f>
        <v>0.0001733021626920722</v>
      </c>
      <c r="AI341" s="136">
        <f>+O341/'24 DS-016894'!O$109*100</f>
        <v>0.0003216866578033421</v>
      </c>
      <c r="AJ341" s="136"/>
      <c r="AK341" s="136">
        <f>+Q341/'24 DS-016894'!Q$109*100</f>
        <v>1.8373929381932126E-06</v>
      </c>
      <c r="AL341" s="136"/>
      <c r="AM341" s="136">
        <f>+S341/'24 DS-016894'!S$109*100</f>
        <v>5.653048180625554E-05</v>
      </c>
      <c r="AN341" s="136">
        <f>+T341/'24 DS-016894'!T$109*100</f>
        <v>0.03152789864404634</v>
      </c>
    </row>
    <row r="342" spans="2:40" ht="12">
      <c r="B342" s="110" t="s">
        <v>442</v>
      </c>
      <c r="C342" s="111" t="s">
        <v>36</v>
      </c>
      <c r="D342" s="111">
        <v>10</v>
      </c>
      <c r="E342" s="111" t="s">
        <v>36</v>
      </c>
      <c r="F342" s="111" t="s">
        <v>36</v>
      </c>
      <c r="G342" s="111" t="s">
        <v>36</v>
      </c>
      <c r="H342" s="111" t="s">
        <v>36</v>
      </c>
      <c r="I342" s="111" t="s">
        <v>36</v>
      </c>
      <c r="J342" s="111">
        <v>54</v>
      </c>
      <c r="K342" s="111" t="s">
        <v>36</v>
      </c>
      <c r="L342" s="111" t="s">
        <v>36</v>
      </c>
      <c r="M342" s="111" t="s">
        <v>36</v>
      </c>
      <c r="N342" s="111" t="s">
        <v>36</v>
      </c>
      <c r="O342" s="111">
        <v>59</v>
      </c>
      <c r="P342" s="111" t="s">
        <v>36</v>
      </c>
      <c r="Q342" s="111" t="s">
        <v>36</v>
      </c>
      <c r="R342" s="111" t="s">
        <v>36</v>
      </c>
      <c r="S342" s="111" t="s">
        <v>36</v>
      </c>
      <c r="T342" s="111">
        <v>21338425</v>
      </c>
      <c r="V342" s="110" t="s">
        <v>442</v>
      </c>
      <c r="W342" s="136"/>
      <c r="X342" s="136">
        <f>+D342/'24 DS-016894'!D$109*100</f>
        <v>1.1814765725819734E-06</v>
      </c>
      <c r="Y342" s="136"/>
      <c r="Z342" s="136"/>
      <c r="AA342" s="136"/>
      <c r="AB342" s="136"/>
      <c r="AC342" s="136"/>
      <c r="AD342" s="136">
        <f>+J342/'24 DS-016894'!J$109*100</f>
        <v>3.120921037478002E-06</v>
      </c>
      <c r="AE342" s="136"/>
      <c r="AF342" s="136"/>
      <c r="AG342" s="136"/>
      <c r="AH342" s="136"/>
      <c r="AI342" s="136">
        <f>+O342/'24 DS-016894'!O$109*100</f>
        <v>1.4874226340436665E-05</v>
      </c>
      <c r="AJ342" s="136"/>
      <c r="AK342" s="136"/>
      <c r="AL342" s="136"/>
      <c r="AM342" s="136"/>
      <c r="AN342" s="136">
        <f>+T342/'24 DS-016894'!T$109*100</f>
        <v>0.0008296011481079289</v>
      </c>
    </row>
    <row r="343" spans="2:40" ht="12">
      <c r="B343" s="110" t="s">
        <v>443</v>
      </c>
      <c r="C343" s="112" t="s">
        <v>36</v>
      </c>
      <c r="D343" s="112" t="s">
        <v>36</v>
      </c>
      <c r="E343" s="112" t="s">
        <v>36</v>
      </c>
      <c r="F343" s="112" t="s">
        <v>36</v>
      </c>
      <c r="G343" s="112" t="s">
        <v>36</v>
      </c>
      <c r="H343" s="112" t="s">
        <v>36</v>
      </c>
      <c r="I343" s="112" t="s">
        <v>36</v>
      </c>
      <c r="J343" s="112">
        <v>102922</v>
      </c>
      <c r="K343" s="112">
        <v>6016</v>
      </c>
      <c r="L343" s="112" t="s">
        <v>36</v>
      </c>
      <c r="M343" s="112" t="s">
        <v>36</v>
      </c>
      <c r="N343" s="112" t="s">
        <v>36</v>
      </c>
      <c r="O343" s="112" t="s">
        <v>36</v>
      </c>
      <c r="P343" s="112" t="s">
        <v>36</v>
      </c>
      <c r="Q343" s="112" t="s">
        <v>36</v>
      </c>
      <c r="R343" s="112" t="s">
        <v>36</v>
      </c>
      <c r="S343" s="112" t="s">
        <v>36</v>
      </c>
      <c r="T343" s="112">
        <v>88623437</v>
      </c>
      <c r="V343" s="110" t="s">
        <v>443</v>
      </c>
      <c r="W343" s="136"/>
      <c r="X343" s="136"/>
      <c r="Y343" s="136"/>
      <c r="Z343" s="136"/>
      <c r="AA343" s="136"/>
      <c r="AB343" s="136"/>
      <c r="AC343" s="136"/>
      <c r="AD343" s="136">
        <f>+J343/'24 DS-016894'!J$109*100</f>
        <v>0.005948359907765016</v>
      </c>
      <c r="AE343" s="136">
        <f>+K343/'24 DS-016894'!K$109*100</f>
        <v>0.001846094858362223</v>
      </c>
      <c r="AF343" s="136"/>
      <c r="AG343" s="136"/>
      <c r="AH343" s="136"/>
      <c r="AI343" s="136"/>
      <c r="AJ343" s="136"/>
      <c r="AK343" s="136"/>
      <c r="AL343" s="136"/>
      <c r="AM343" s="136"/>
      <c r="AN343" s="136">
        <f>+T343/'24 DS-016894'!T$109*100</f>
        <v>0.0034455263256060703</v>
      </c>
    </row>
    <row r="344" spans="2:40" ht="12">
      <c r="B344" s="110" t="s">
        <v>444</v>
      </c>
      <c r="C344" s="111" t="s">
        <v>36</v>
      </c>
      <c r="D344" s="111">
        <v>193609</v>
      </c>
      <c r="E344" s="111" t="s">
        <v>36</v>
      </c>
      <c r="F344" s="111" t="s">
        <v>36</v>
      </c>
      <c r="G344" s="111" t="s">
        <v>36</v>
      </c>
      <c r="H344" s="111" t="s">
        <v>36</v>
      </c>
      <c r="I344" s="111" t="s">
        <v>36</v>
      </c>
      <c r="J344" s="111" t="s">
        <v>36</v>
      </c>
      <c r="K344" s="111">
        <v>1706</v>
      </c>
      <c r="L344" s="111" t="s">
        <v>36</v>
      </c>
      <c r="M344" s="111">
        <v>1192</v>
      </c>
      <c r="N344" s="111" t="s">
        <v>36</v>
      </c>
      <c r="O344" s="111" t="s">
        <v>36</v>
      </c>
      <c r="P344" s="111" t="s">
        <v>36</v>
      </c>
      <c r="Q344" s="111" t="s">
        <v>36</v>
      </c>
      <c r="R344" s="111" t="s">
        <v>36</v>
      </c>
      <c r="S344" s="111" t="s">
        <v>36</v>
      </c>
      <c r="T344" s="111">
        <v>156331537</v>
      </c>
      <c r="V344" s="110" t="s">
        <v>444</v>
      </c>
      <c r="W344" s="136"/>
      <c r="X344" s="136">
        <f>+D344/'24 DS-016894'!D$109*100</f>
        <v>0.02287444977410233</v>
      </c>
      <c r="Y344" s="136"/>
      <c r="Z344" s="136"/>
      <c r="AA344" s="136"/>
      <c r="AB344" s="136"/>
      <c r="AC344" s="136"/>
      <c r="AD344" s="136"/>
      <c r="AE344" s="136">
        <f>+K344/'24 DS-016894'!K$109*100</f>
        <v>0.0005235102773214682</v>
      </c>
      <c r="AF344" s="136"/>
      <c r="AG344" s="136">
        <f>+M344/'24 DS-016894'!M$109*100</f>
        <v>0.0002613829970851586</v>
      </c>
      <c r="AH344" s="136"/>
      <c r="AI344" s="136"/>
      <c r="AJ344" s="136"/>
      <c r="AK344" s="136"/>
      <c r="AL344" s="136"/>
      <c r="AM344" s="136"/>
      <c r="AN344" s="136">
        <f>+T344/'24 DS-016894'!T$109*100</f>
        <v>0.006077900434576458</v>
      </c>
    </row>
    <row r="345" spans="2:40" ht="12">
      <c r="B345" s="110" t="s">
        <v>445</v>
      </c>
      <c r="C345" s="112" t="s">
        <v>36</v>
      </c>
      <c r="D345" s="112" t="s">
        <v>36</v>
      </c>
      <c r="E345" s="112" t="s">
        <v>36</v>
      </c>
      <c r="F345" s="112" t="s">
        <v>36</v>
      </c>
      <c r="G345" s="112" t="s">
        <v>36</v>
      </c>
      <c r="H345" s="112" t="s">
        <v>36</v>
      </c>
      <c r="I345" s="112" t="s">
        <v>36</v>
      </c>
      <c r="J345" s="112" t="s">
        <v>36</v>
      </c>
      <c r="K345" s="112" t="s">
        <v>36</v>
      </c>
      <c r="L345" s="112" t="s">
        <v>36</v>
      </c>
      <c r="M345" s="112" t="s">
        <v>36</v>
      </c>
      <c r="N345" s="112" t="s">
        <v>36</v>
      </c>
      <c r="O345" s="112" t="s">
        <v>36</v>
      </c>
      <c r="P345" s="112" t="s">
        <v>36</v>
      </c>
      <c r="Q345" s="112" t="s">
        <v>36</v>
      </c>
      <c r="R345" s="112" t="s">
        <v>36</v>
      </c>
      <c r="S345" s="112" t="s">
        <v>36</v>
      </c>
      <c r="T345" s="112">
        <v>642553834</v>
      </c>
      <c r="V345" s="110" t="s">
        <v>445</v>
      </c>
      <c r="W345" s="136"/>
      <c r="X345" s="136"/>
      <c r="Y345" s="136"/>
      <c r="Z345" s="136"/>
      <c r="AA345" s="136"/>
      <c r="AB345" s="136"/>
      <c r="AC345" s="136"/>
      <c r="AD345" s="136"/>
      <c r="AE345" s="136"/>
      <c r="AF345" s="136"/>
      <c r="AG345" s="136"/>
      <c r="AH345" s="136"/>
      <c r="AI345" s="136"/>
      <c r="AJ345" s="136"/>
      <c r="AK345" s="136"/>
      <c r="AL345" s="136"/>
      <c r="AM345" s="136"/>
      <c r="AN345" s="136">
        <f>+T345/'24 DS-016894'!T$109*100</f>
        <v>0.02498138444648804</v>
      </c>
    </row>
    <row r="346" spans="2:40" ht="12">
      <c r="B346" s="110" t="s">
        <v>446</v>
      </c>
      <c r="C346" s="111" t="s">
        <v>36</v>
      </c>
      <c r="D346" s="111">
        <v>52107</v>
      </c>
      <c r="E346" s="111">
        <v>69</v>
      </c>
      <c r="F346" s="111">
        <v>12755</v>
      </c>
      <c r="G346" s="111">
        <v>126</v>
      </c>
      <c r="H346" s="111">
        <v>157</v>
      </c>
      <c r="I346" s="111">
        <v>64</v>
      </c>
      <c r="J346" s="111">
        <v>187620</v>
      </c>
      <c r="K346" s="111">
        <v>10414</v>
      </c>
      <c r="L346" s="111" t="s">
        <v>36</v>
      </c>
      <c r="M346" s="111">
        <v>3881</v>
      </c>
      <c r="N346" s="111">
        <v>1417</v>
      </c>
      <c r="O346" s="111">
        <v>38181</v>
      </c>
      <c r="P346" s="111" t="s">
        <v>36</v>
      </c>
      <c r="Q346" s="111">
        <v>21457</v>
      </c>
      <c r="R346" s="111" t="s">
        <v>36</v>
      </c>
      <c r="S346" s="111">
        <v>396</v>
      </c>
      <c r="T346" s="111">
        <v>180040803</v>
      </c>
      <c r="V346" s="110" t="s">
        <v>446</v>
      </c>
      <c r="W346" s="136"/>
      <c r="X346" s="136">
        <f>+D346/'24 DS-016894'!D$109*100</f>
        <v>0.006156319976752889</v>
      </c>
      <c r="Y346" s="136">
        <f>+E346/'24 DS-016894'!E$109*100</f>
        <v>1.905602889795414E-05</v>
      </c>
      <c r="Z346" s="136">
        <f>+F346/'24 DS-016894'!F$109*100</f>
        <v>0.004114566658565385</v>
      </c>
      <c r="AA346" s="136">
        <f>+G346/'24 DS-016894'!G$109*100</f>
        <v>0.00014048114010033587</v>
      </c>
      <c r="AB346" s="136">
        <f>+H346/'24 DS-016894'!H$109*100</f>
        <v>4.615569278861427E-05</v>
      </c>
      <c r="AC346" s="136">
        <f>+I346/'24 DS-016894'!I$109*100</f>
        <v>0.00017486872481873285</v>
      </c>
      <c r="AD346" s="136">
        <f>+J346/'24 DS-016894'!J$109*100</f>
        <v>0.010843466760215236</v>
      </c>
      <c r="AE346" s="136">
        <f>+K346/'24 DS-016894'!K$109*100</f>
        <v>0.0031956834865332767</v>
      </c>
      <c r="AF346" s="136"/>
      <c r="AG346" s="136">
        <f>+M346/'24 DS-016894'!M$109*100</f>
        <v>0.0008510297077915271</v>
      </c>
      <c r="AH346" s="136">
        <f>+N346/'24 DS-016894'!N$109*100</f>
        <v>0.0001513989916983146</v>
      </c>
      <c r="AI346" s="136">
        <f>+O346/'24 DS-016894'!O$109*100</f>
        <v>0.009625641286512072</v>
      </c>
      <c r="AJ346" s="136"/>
      <c r="AK346" s="136">
        <f>+Q346/'24 DS-016894'!Q$109*100</f>
        <v>0.0017920427397641711</v>
      </c>
      <c r="AL346" s="136"/>
      <c r="AM346" s="136">
        <f>+S346/'24 DS-016894'!S$109*100</f>
        <v>3.144111066752415E-05</v>
      </c>
      <c r="AN346" s="136">
        <f>+T346/'24 DS-016894'!T$109*100</f>
        <v>0.006999675790273811</v>
      </c>
    </row>
    <row r="347" spans="2:40" ht="12">
      <c r="B347" s="110" t="s">
        <v>110</v>
      </c>
      <c r="C347" s="112" t="s">
        <v>36</v>
      </c>
      <c r="D347" s="112">
        <v>15284684</v>
      </c>
      <c r="E347" s="112">
        <v>932</v>
      </c>
      <c r="F347" s="112" t="s">
        <v>36</v>
      </c>
      <c r="G347" s="112">
        <v>5966</v>
      </c>
      <c r="H347" s="112" t="s">
        <v>36</v>
      </c>
      <c r="I347" s="112">
        <v>30176</v>
      </c>
      <c r="J347" s="112">
        <v>273839</v>
      </c>
      <c r="K347" s="112">
        <v>4698239</v>
      </c>
      <c r="L347" s="112" t="s">
        <v>36</v>
      </c>
      <c r="M347" s="112">
        <v>11078</v>
      </c>
      <c r="N347" s="112">
        <v>13215545</v>
      </c>
      <c r="O347" s="112" t="s">
        <v>36</v>
      </c>
      <c r="P347" s="112" t="s">
        <v>36</v>
      </c>
      <c r="Q347" s="112">
        <v>81063299</v>
      </c>
      <c r="R347" s="112">
        <v>28045731</v>
      </c>
      <c r="S347" s="112">
        <v>23536669</v>
      </c>
      <c r="T347" s="112">
        <v>42785902711</v>
      </c>
      <c r="V347" s="110" t="s">
        <v>110</v>
      </c>
      <c r="W347" s="136"/>
      <c r="X347" s="136">
        <f>+D347/'24 DS-016894'!D$109*100</f>
        <v>1.8058496065318528</v>
      </c>
      <c r="Y347" s="136">
        <f>+E347/'24 DS-016894'!E$109*100</f>
        <v>0.0002573944772883081</v>
      </c>
      <c r="Z347" s="136"/>
      <c r="AA347" s="136">
        <f>+G347/'24 DS-016894'!G$109*100</f>
        <v>0.00665167049078257</v>
      </c>
      <c r="AB347" s="136"/>
      <c r="AC347" s="136">
        <f>+I347/'24 DS-016894'!I$109*100</f>
        <v>0.08245060375203254</v>
      </c>
      <c r="AD347" s="136">
        <f>+J347/'24 DS-016894'!J$109*100</f>
        <v>0.015826479555221082</v>
      </c>
      <c r="AE347" s="136">
        <f>+K347/'24 DS-016894'!K$109*100</f>
        <v>1.4417212202887089</v>
      </c>
      <c r="AF347" s="136"/>
      <c r="AG347" s="136">
        <f>+M347/'24 DS-016894'!M$109*100</f>
        <v>0.002429195337004519</v>
      </c>
      <c r="AH347" s="136">
        <f>+N347/'24 DS-016894'!N$109*100</f>
        <v>1.4120114239546246</v>
      </c>
      <c r="AI347" s="136"/>
      <c r="AJ347" s="136"/>
      <c r="AK347" s="137">
        <f>+Q347/'24 DS-016894'!Q$109*100</f>
        <v>6.770233324056588</v>
      </c>
      <c r="AL347" s="136">
        <f>+R347/'24 DS-016894'!R$109*100</f>
        <v>6.827159272622324</v>
      </c>
      <c r="AM347" s="136">
        <f>+S347/'24 DS-016894'!S$109*100</f>
        <v>1.8687348857926385</v>
      </c>
      <c r="AN347" s="136">
        <f>+T347/'24 DS-016894'!T$109*100</f>
        <v>1.6634420774672802</v>
      </c>
    </row>
    <row r="348" spans="2:40" ht="12">
      <c r="B348" s="110" t="s">
        <v>447</v>
      </c>
      <c r="C348" s="111">
        <v>738</v>
      </c>
      <c r="D348" s="111">
        <v>41266</v>
      </c>
      <c r="E348" s="111" t="s">
        <v>36</v>
      </c>
      <c r="F348" s="111">
        <v>458</v>
      </c>
      <c r="G348" s="111" t="s">
        <v>36</v>
      </c>
      <c r="H348" s="111" t="s">
        <v>36</v>
      </c>
      <c r="I348" s="111" t="s">
        <v>36</v>
      </c>
      <c r="J348" s="111">
        <v>487708</v>
      </c>
      <c r="K348" s="111">
        <v>75</v>
      </c>
      <c r="L348" s="111" t="s">
        <v>36</v>
      </c>
      <c r="M348" s="111" t="s">
        <v>36</v>
      </c>
      <c r="N348" s="111" t="s">
        <v>36</v>
      </c>
      <c r="O348" s="111" t="s">
        <v>36</v>
      </c>
      <c r="P348" s="111" t="s">
        <v>36</v>
      </c>
      <c r="Q348" s="111">
        <v>14038</v>
      </c>
      <c r="R348" s="111">
        <v>48</v>
      </c>
      <c r="S348" s="111">
        <v>91719</v>
      </c>
      <c r="T348" s="111">
        <v>651866267</v>
      </c>
      <c r="V348" s="110" t="s">
        <v>447</v>
      </c>
      <c r="W348" s="136">
        <f>+C348/'24 DS-016894'!C$109*100</f>
        <v>0.0001063458608416368</v>
      </c>
      <c r="X348" s="136">
        <f>+D348/'24 DS-016894'!D$109*100</f>
        <v>0.004875481224416771</v>
      </c>
      <c r="Y348" s="136"/>
      <c r="Z348" s="136">
        <f>+F348/'24 DS-016894'!F$109*100</f>
        <v>0.00014774374987243795</v>
      </c>
      <c r="AA348" s="136"/>
      <c r="AB348" s="136"/>
      <c r="AC348" s="136"/>
      <c r="AD348" s="136">
        <f>+J348/'24 DS-016894'!J$109*100</f>
        <v>0.02818700291382076</v>
      </c>
      <c r="AE348" s="136">
        <f>+K348/'24 DS-016894'!K$109*100</f>
        <v>2.3014812895140747E-05</v>
      </c>
      <c r="AF348" s="136"/>
      <c r="AG348" s="136"/>
      <c r="AH348" s="136"/>
      <c r="AI348" s="136"/>
      <c r="AJ348" s="136"/>
      <c r="AK348" s="136">
        <f>+Q348/'24 DS-016894'!Q$109*100</f>
        <v>0.0011724237302889236</v>
      </c>
      <c r="AL348" s="136">
        <f>+R348/'24 DS-016894'!R$109*100</f>
        <v>1.1684617708337555E-05</v>
      </c>
      <c r="AM348" s="136">
        <f>+S348/'24 DS-016894'!S$109*100</f>
        <v>0.007282189973016787</v>
      </c>
      <c r="AN348" s="136">
        <f>+T348/'24 DS-016894'!T$109*100</f>
        <v>0.025343435774478656</v>
      </c>
    </row>
    <row r="349" spans="2:40" ht="12">
      <c r="B349" s="110" t="s">
        <v>448</v>
      </c>
      <c r="C349" s="112" t="s">
        <v>36</v>
      </c>
      <c r="D349" s="112" t="s">
        <v>36</v>
      </c>
      <c r="E349" s="112" t="s">
        <v>36</v>
      </c>
      <c r="F349" s="112" t="s">
        <v>36</v>
      </c>
      <c r="G349" s="112" t="s">
        <v>36</v>
      </c>
      <c r="H349" s="112" t="s">
        <v>36</v>
      </c>
      <c r="I349" s="112" t="s">
        <v>36</v>
      </c>
      <c r="J349" s="112" t="s">
        <v>36</v>
      </c>
      <c r="K349" s="112" t="s">
        <v>36</v>
      </c>
      <c r="L349" s="112" t="s">
        <v>36</v>
      </c>
      <c r="M349" s="112" t="s">
        <v>36</v>
      </c>
      <c r="N349" s="112" t="s">
        <v>36</v>
      </c>
      <c r="O349" s="112" t="s">
        <v>36</v>
      </c>
      <c r="P349" s="112" t="s">
        <v>36</v>
      </c>
      <c r="Q349" s="112" t="s">
        <v>36</v>
      </c>
      <c r="R349" s="112" t="s">
        <v>36</v>
      </c>
      <c r="S349" s="112" t="s">
        <v>36</v>
      </c>
      <c r="T349" s="112">
        <v>25999939</v>
      </c>
      <c r="V349" s="110" t="s">
        <v>448</v>
      </c>
      <c r="W349" s="136"/>
      <c r="X349" s="136"/>
      <c r="Y349" s="136"/>
      <c r="Z349" s="136"/>
      <c r="AA349" s="136"/>
      <c r="AB349" s="136"/>
      <c r="AC349" s="136"/>
      <c r="AD349" s="136"/>
      <c r="AE349" s="136"/>
      <c r="AF349" s="136"/>
      <c r="AG349" s="136"/>
      <c r="AH349" s="136"/>
      <c r="AI349" s="136"/>
      <c r="AJ349" s="136"/>
      <c r="AK349" s="136"/>
      <c r="AL349" s="136"/>
      <c r="AM349" s="136"/>
      <c r="AN349" s="136">
        <f>+T349/'24 DS-016894'!T$109*100</f>
        <v>0.0010108327697632845</v>
      </c>
    </row>
    <row r="350" spans="2:40" ht="12">
      <c r="B350" s="110" t="s">
        <v>449</v>
      </c>
      <c r="C350" s="111" t="s">
        <v>36</v>
      </c>
      <c r="D350" s="111" t="s">
        <v>36</v>
      </c>
      <c r="E350" s="111" t="s">
        <v>36</v>
      </c>
      <c r="F350" s="111" t="s">
        <v>36</v>
      </c>
      <c r="G350" s="111" t="s">
        <v>36</v>
      </c>
      <c r="H350" s="111" t="s">
        <v>36</v>
      </c>
      <c r="I350" s="111" t="s">
        <v>36</v>
      </c>
      <c r="J350" s="111" t="s">
        <v>36</v>
      </c>
      <c r="K350" s="111" t="s">
        <v>36</v>
      </c>
      <c r="L350" s="111" t="s">
        <v>36</v>
      </c>
      <c r="M350" s="111" t="s">
        <v>36</v>
      </c>
      <c r="N350" s="111" t="s">
        <v>36</v>
      </c>
      <c r="O350" s="111" t="s">
        <v>36</v>
      </c>
      <c r="P350" s="111" t="s">
        <v>36</v>
      </c>
      <c r="Q350" s="111" t="s">
        <v>36</v>
      </c>
      <c r="R350" s="111" t="s">
        <v>36</v>
      </c>
      <c r="S350" s="111" t="s">
        <v>36</v>
      </c>
      <c r="T350" s="111">
        <v>248928</v>
      </c>
      <c r="V350" s="110" t="s">
        <v>449</v>
      </c>
      <c r="W350" s="136"/>
      <c r="X350" s="136"/>
      <c r="Y350" s="136"/>
      <c r="Z350" s="136"/>
      <c r="AA350" s="136"/>
      <c r="AB350" s="136"/>
      <c r="AC350" s="136"/>
      <c r="AD350" s="136"/>
      <c r="AE350" s="136"/>
      <c r="AF350" s="136"/>
      <c r="AG350" s="136"/>
      <c r="AH350" s="136"/>
      <c r="AI350" s="136"/>
      <c r="AJ350" s="136"/>
      <c r="AK350" s="136"/>
      <c r="AL350" s="136"/>
      <c r="AM350" s="136"/>
      <c r="AN350" s="136">
        <f>+T350/'24 DS-016894'!T$109*100</f>
        <v>9.677891156269056E-06</v>
      </c>
    </row>
    <row r="351" spans="2:40" ht="12">
      <c r="B351" s="110" t="s">
        <v>450</v>
      </c>
      <c r="C351" s="112" t="s">
        <v>36</v>
      </c>
      <c r="D351" s="112" t="s">
        <v>36</v>
      </c>
      <c r="E351" s="112" t="s">
        <v>36</v>
      </c>
      <c r="F351" s="112" t="s">
        <v>36</v>
      </c>
      <c r="G351" s="112" t="s">
        <v>36</v>
      </c>
      <c r="H351" s="112" t="s">
        <v>36</v>
      </c>
      <c r="I351" s="112" t="s">
        <v>36</v>
      </c>
      <c r="J351" s="112" t="s">
        <v>36</v>
      </c>
      <c r="K351" s="112" t="s">
        <v>36</v>
      </c>
      <c r="L351" s="112" t="s">
        <v>36</v>
      </c>
      <c r="M351" s="112" t="s">
        <v>36</v>
      </c>
      <c r="N351" s="112" t="s">
        <v>36</v>
      </c>
      <c r="O351" s="112" t="s">
        <v>36</v>
      </c>
      <c r="P351" s="112" t="s">
        <v>36</v>
      </c>
      <c r="Q351" s="112" t="s">
        <v>36</v>
      </c>
      <c r="R351" s="112">
        <v>21243</v>
      </c>
      <c r="S351" s="112" t="s">
        <v>36</v>
      </c>
      <c r="T351" s="112">
        <v>363446076</v>
      </c>
      <c r="V351" s="110" t="s">
        <v>450</v>
      </c>
      <c r="W351" s="136"/>
      <c r="X351" s="136"/>
      <c r="Y351" s="136"/>
      <c r="Z351" s="136"/>
      <c r="AA351" s="136"/>
      <c r="AB351" s="136"/>
      <c r="AC351" s="136"/>
      <c r="AD351" s="136"/>
      <c r="AE351" s="136"/>
      <c r="AF351" s="136"/>
      <c r="AG351" s="136"/>
      <c r="AH351" s="136"/>
      <c r="AI351" s="136"/>
      <c r="AJ351" s="136"/>
      <c r="AK351" s="136"/>
      <c r="AL351" s="136">
        <f>+R351/'24 DS-016894'!R$109*100</f>
        <v>0.005171173624546139</v>
      </c>
      <c r="AM351" s="136"/>
      <c r="AN351" s="136">
        <f>+T351/'24 DS-016894'!T$109*100</f>
        <v>0.014130156369315992</v>
      </c>
    </row>
    <row r="352" spans="2:40" ht="12">
      <c r="B352" s="110" t="s">
        <v>108</v>
      </c>
      <c r="C352" s="111">
        <v>1482251</v>
      </c>
      <c r="D352" s="111">
        <v>2332175</v>
      </c>
      <c r="E352" s="111">
        <v>286413</v>
      </c>
      <c r="F352" s="111">
        <v>992418</v>
      </c>
      <c r="G352" s="111">
        <v>382424</v>
      </c>
      <c r="H352" s="111">
        <v>6102</v>
      </c>
      <c r="I352" s="111">
        <v>842</v>
      </c>
      <c r="J352" s="111">
        <v>4204265</v>
      </c>
      <c r="K352" s="111">
        <v>878649</v>
      </c>
      <c r="L352" s="111">
        <v>105001</v>
      </c>
      <c r="M352" s="111">
        <v>8192681</v>
      </c>
      <c r="N352" s="111">
        <v>16449682</v>
      </c>
      <c r="O352" s="111">
        <v>2277558</v>
      </c>
      <c r="P352" s="111">
        <v>166307</v>
      </c>
      <c r="Q352" s="111">
        <v>49588653</v>
      </c>
      <c r="R352" s="111">
        <v>8725899</v>
      </c>
      <c r="S352" s="111">
        <v>20522369</v>
      </c>
      <c r="T352" s="111">
        <v>6562063941</v>
      </c>
      <c r="V352" s="110" t="s">
        <v>108</v>
      </c>
      <c r="W352" s="136">
        <f>+C352/'24 DS-016894'!C$109*100</f>
        <v>0.2135924912986138</v>
      </c>
      <c r="X352" s="136">
        <f>+D352/'24 DS-016894'!D$109*100</f>
        <v>0.2755410125661364</v>
      </c>
      <c r="Y352" s="136">
        <f>+E352/'24 DS-016894'!E$109*100</f>
        <v>0.0790999189094165</v>
      </c>
      <c r="Z352" s="136">
        <f>+F352/'24 DS-016894'!F$109*100</f>
        <v>0.3201387702203169</v>
      </c>
      <c r="AA352" s="136">
        <f>+G352/'24 DS-016894'!G$109*100</f>
        <v>0.426375869220086</v>
      </c>
      <c r="AB352" s="136">
        <f>+H352/'24 DS-016894'!H$109*100</f>
        <v>0.0017938983273638489</v>
      </c>
      <c r="AC352" s="136">
        <f>+I352/'24 DS-016894'!I$109*100</f>
        <v>0.0023006166608964544</v>
      </c>
      <c r="AD352" s="136">
        <f>+J352/'24 DS-016894'!J$109*100</f>
        <v>0.2429847978820824</v>
      </c>
      <c r="AE352" s="136">
        <f>+K352/'24 DS-016894'!K$109*100</f>
        <v>0.26962589780670027</v>
      </c>
      <c r="AF352" s="136">
        <f>+L352/'24 DS-016894'!L$109*100</f>
        <v>0.4683823512355987</v>
      </c>
      <c r="AG352" s="136">
        <f>+M352/'24 DS-016894'!M$109*100</f>
        <v>1.7964995922337534</v>
      </c>
      <c r="AH352" s="136">
        <f>+N352/'24 DS-016894'!N$109*100</f>
        <v>1.757561939702128</v>
      </c>
      <c r="AI352" s="136">
        <f>+O352/'24 DS-016894'!O$109*100</f>
        <v>0.5741849694147838</v>
      </c>
      <c r="AJ352" s="136">
        <f>+P352/'24 DS-016894'!P$109*100</f>
        <v>0.06759594126666389</v>
      </c>
      <c r="AK352" s="136">
        <f>+Q352/'24 DS-016894'!Q$109*100</f>
        <v>4.141538219850621</v>
      </c>
      <c r="AL352" s="136">
        <f>+R352/'24 DS-016894'!R$109*100</f>
        <v>2.1241415411784366</v>
      </c>
      <c r="AM352" s="136">
        <f>+S352/'24 DS-016894'!S$109*100</f>
        <v>1.6294092800221385</v>
      </c>
      <c r="AN352" s="136">
        <f>+T352/'24 DS-016894'!T$109*100</f>
        <v>0.2551217242796148</v>
      </c>
    </row>
    <row r="353" spans="2:40" ht="12">
      <c r="B353" s="110" t="s">
        <v>109</v>
      </c>
      <c r="C353" s="112" t="s">
        <v>36</v>
      </c>
      <c r="D353" s="112">
        <v>182911</v>
      </c>
      <c r="E353" s="112" t="s">
        <v>36</v>
      </c>
      <c r="F353" s="112" t="s">
        <v>36</v>
      </c>
      <c r="G353" s="112" t="s">
        <v>36</v>
      </c>
      <c r="H353" s="112" t="s">
        <v>36</v>
      </c>
      <c r="I353" s="112" t="s">
        <v>36</v>
      </c>
      <c r="J353" s="112" t="s">
        <v>36</v>
      </c>
      <c r="K353" s="112" t="s">
        <v>36</v>
      </c>
      <c r="L353" s="112" t="s">
        <v>36</v>
      </c>
      <c r="M353" s="112" t="s">
        <v>36</v>
      </c>
      <c r="N353" s="112" t="s">
        <v>36</v>
      </c>
      <c r="O353" s="112" t="s">
        <v>36</v>
      </c>
      <c r="P353" s="112" t="s">
        <v>36</v>
      </c>
      <c r="Q353" s="112" t="s">
        <v>36</v>
      </c>
      <c r="R353" s="112" t="s">
        <v>36</v>
      </c>
      <c r="S353" s="112" t="s">
        <v>36</v>
      </c>
      <c r="T353" s="112">
        <v>60893192</v>
      </c>
      <c r="V353" s="110" t="s">
        <v>109</v>
      </c>
      <c r="W353" s="136"/>
      <c r="X353" s="136">
        <f>+D353/'24 DS-016894'!D$109*100</f>
        <v>0.021610506136754134</v>
      </c>
      <c r="Y353" s="136"/>
      <c r="Z353" s="136"/>
      <c r="AA353" s="136"/>
      <c r="AB353" s="136"/>
      <c r="AC353" s="136"/>
      <c r="AD353" s="136"/>
      <c r="AE353" s="136"/>
      <c r="AF353" s="136"/>
      <c r="AG353" s="136"/>
      <c r="AH353" s="136"/>
      <c r="AI353" s="136"/>
      <c r="AJ353" s="136"/>
      <c r="AK353" s="136"/>
      <c r="AL353" s="136"/>
      <c r="AM353" s="136"/>
      <c r="AN353" s="136">
        <f>+T353/'24 DS-016894'!T$109*100</f>
        <v>0.0023674222439170906</v>
      </c>
    </row>
    <row r="354" spans="2:40" ht="12">
      <c r="B354" s="110" t="s">
        <v>112</v>
      </c>
      <c r="C354" s="111">
        <v>160168</v>
      </c>
      <c r="D354" s="111">
        <v>10966374</v>
      </c>
      <c r="E354" s="111">
        <v>1058220</v>
      </c>
      <c r="F354" s="111">
        <v>4120237</v>
      </c>
      <c r="G354" s="111">
        <v>231149</v>
      </c>
      <c r="H354" s="111">
        <v>295597</v>
      </c>
      <c r="I354" s="111">
        <v>65233</v>
      </c>
      <c r="J354" s="111">
        <v>8354907</v>
      </c>
      <c r="K354" s="111">
        <v>7810199</v>
      </c>
      <c r="L354" s="111" t="s">
        <v>36</v>
      </c>
      <c r="M354" s="111">
        <v>3283715</v>
      </c>
      <c r="N354" s="111">
        <v>58241166</v>
      </c>
      <c r="O354" s="111">
        <v>3278527</v>
      </c>
      <c r="P354" s="111">
        <v>31502</v>
      </c>
      <c r="Q354" s="111">
        <v>6944336</v>
      </c>
      <c r="R354" s="111">
        <v>4973275</v>
      </c>
      <c r="S354" s="111">
        <v>26597568</v>
      </c>
      <c r="T354" s="111">
        <v>47342544548</v>
      </c>
      <c r="V354" s="110" t="s">
        <v>112</v>
      </c>
      <c r="W354" s="136">
        <f>+C354/'24 DS-016894'!C$109*100</f>
        <v>0.02308022200444889</v>
      </c>
      <c r="X354" s="136">
        <f>+D354/'24 DS-016894'!D$109*100</f>
        <v>1.2956513967172065</v>
      </c>
      <c r="Y354" s="136">
        <f>+E354/'24 DS-016894'!E$109*100</f>
        <v>0.29225320145497147</v>
      </c>
      <c r="Z354" s="136">
        <f>+F354/'24 DS-016894'!F$109*100</f>
        <v>1.3291250321903147</v>
      </c>
      <c r="AA354" s="136">
        <f>+G354/'24 DS-016894'!G$109*100</f>
        <v>0.25771488137343285</v>
      </c>
      <c r="AB354" s="136">
        <f>+H354/'24 DS-016894'!H$109*100</f>
        <v>0.08690117402061155</v>
      </c>
      <c r="AC354" s="136">
        <f>+I354/'24 DS-016894'!I$109*100</f>
        <v>0.17823768009531873</v>
      </c>
      <c r="AD354" s="136">
        <f>+J354/'24 DS-016894'!J$109*100</f>
        <v>0.4828704633791151</v>
      </c>
      <c r="AE354" s="136">
        <f>+K354/'24 DS-016894'!K$109*100</f>
        <v>2.3966702487842046</v>
      </c>
      <c r="AF354" s="136"/>
      <c r="AG354" s="136">
        <f>+M354/'24 DS-016894'!M$109*100</f>
        <v>0.7200564331153452</v>
      </c>
      <c r="AH354" s="136">
        <f>+N354/'24 DS-016894'!N$109*100</f>
        <v>6.222762037921075</v>
      </c>
      <c r="AI354" s="136">
        <f>+O354/'24 DS-016894'!O$109*100</f>
        <v>0.8265347908683526</v>
      </c>
      <c r="AJ354" s="136">
        <f>+P354/'24 DS-016894'!P$109*100</f>
        <v>0.012804075245073546</v>
      </c>
      <c r="AK354" s="136">
        <f>+Q354/'24 DS-016894'!Q$109*100</f>
        <v>0.5799760875836774</v>
      </c>
      <c r="AL354" s="136">
        <f>+R354/'24 DS-016894'!R$109*100</f>
        <v>1.210642023613176</v>
      </c>
      <c r="AM354" s="136">
        <f>+S354/'24 DS-016894'!S$109*100</f>
        <v>2.1117603004419165</v>
      </c>
      <c r="AN354" s="136">
        <f>+T354/'24 DS-016894'!T$109*100</f>
        <v>1.8405964503646153</v>
      </c>
    </row>
    <row r="355" spans="2:40" ht="12">
      <c r="B355" s="110" t="s">
        <v>451</v>
      </c>
      <c r="C355" s="112" t="s">
        <v>36</v>
      </c>
      <c r="D355" s="112" t="s">
        <v>36</v>
      </c>
      <c r="E355" s="112" t="s">
        <v>36</v>
      </c>
      <c r="F355" s="112" t="s">
        <v>36</v>
      </c>
      <c r="G355" s="112" t="s">
        <v>36</v>
      </c>
      <c r="H355" s="112" t="s">
        <v>36</v>
      </c>
      <c r="I355" s="112" t="s">
        <v>36</v>
      </c>
      <c r="J355" s="112" t="s">
        <v>36</v>
      </c>
      <c r="K355" s="112" t="s">
        <v>36</v>
      </c>
      <c r="L355" s="112" t="s">
        <v>36</v>
      </c>
      <c r="M355" s="112" t="s">
        <v>36</v>
      </c>
      <c r="N355" s="112" t="s">
        <v>36</v>
      </c>
      <c r="O355" s="112" t="s">
        <v>36</v>
      </c>
      <c r="P355" s="112" t="s">
        <v>36</v>
      </c>
      <c r="Q355" s="112" t="s">
        <v>36</v>
      </c>
      <c r="R355" s="112" t="s">
        <v>36</v>
      </c>
      <c r="S355" s="112" t="s">
        <v>36</v>
      </c>
      <c r="T355" s="112">
        <v>260886</v>
      </c>
      <c r="V355" s="110" t="s">
        <v>451</v>
      </c>
      <c r="W355" s="136"/>
      <c r="X355" s="136"/>
      <c r="Y355" s="136"/>
      <c r="Z355" s="136"/>
      <c r="AA355" s="136"/>
      <c r="AB355" s="136"/>
      <c r="AC355" s="136"/>
      <c r="AD355" s="136"/>
      <c r="AE355" s="136"/>
      <c r="AF355" s="136"/>
      <c r="AG355" s="136"/>
      <c r="AH355" s="136"/>
      <c r="AI355" s="136"/>
      <c r="AJ355" s="136"/>
      <c r="AK355" s="136"/>
      <c r="AL355" s="136"/>
      <c r="AM355" s="136"/>
      <c r="AN355" s="136">
        <f>+T355/'24 DS-016894'!T$109*100</f>
        <v>1.014279756473522E-05</v>
      </c>
    </row>
    <row r="356" spans="2:40" ht="12">
      <c r="B356" s="110" t="s">
        <v>452</v>
      </c>
      <c r="C356" s="111">
        <v>5677</v>
      </c>
      <c r="D356" s="111">
        <v>4080505</v>
      </c>
      <c r="E356" s="111">
        <v>791</v>
      </c>
      <c r="F356" s="111">
        <v>21270</v>
      </c>
      <c r="G356" s="111">
        <v>1628</v>
      </c>
      <c r="H356" s="111" t="s">
        <v>36</v>
      </c>
      <c r="I356" s="111">
        <v>193</v>
      </c>
      <c r="J356" s="111">
        <v>311679</v>
      </c>
      <c r="K356" s="111">
        <v>42143</v>
      </c>
      <c r="L356" s="111" t="s">
        <v>36</v>
      </c>
      <c r="M356" s="111">
        <v>6115</v>
      </c>
      <c r="N356" s="111">
        <v>14149</v>
      </c>
      <c r="O356" s="111">
        <v>10076</v>
      </c>
      <c r="P356" s="111" t="s">
        <v>36</v>
      </c>
      <c r="Q356" s="111">
        <v>23928</v>
      </c>
      <c r="R356" s="111">
        <v>899</v>
      </c>
      <c r="S356" s="111">
        <v>24346</v>
      </c>
      <c r="T356" s="111">
        <v>1483004186</v>
      </c>
      <c r="V356" s="110" t="s">
        <v>452</v>
      </c>
      <c r="W356" s="136">
        <f>+C356/'24 DS-016894'!C$109*100</f>
        <v>0.0008180561680189323</v>
      </c>
      <c r="X356" s="136">
        <f>+D356/'24 DS-016894'!D$109*100</f>
        <v>0.48210210618036053</v>
      </c>
      <c r="Y356" s="136">
        <f>+E356/'24 DS-016894'!E$109*100</f>
        <v>0.00021845389649683656</v>
      </c>
      <c r="Z356" s="136">
        <f>+F356/'24 DS-016894'!F$109*100</f>
        <v>0.006861374584687239</v>
      </c>
      <c r="AA356" s="136">
        <f>+G356/'24 DS-016894'!G$109*100</f>
        <v>0.0018151055244710061</v>
      </c>
      <c r="AB356" s="136"/>
      <c r="AC356" s="136">
        <f>+I356/'24 DS-016894'!I$109*100</f>
        <v>0.0005273384982814913</v>
      </c>
      <c r="AD356" s="136">
        <f>+J356/'24 DS-016894'!J$109*100</f>
        <v>0.01801343607481678</v>
      </c>
      <c r="AE356" s="136">
        <f>+K356/'24 DS-016894'!K$109*100</f>
        <v>0.012932176797865553</v>
      </c>
      <c r="AF356" s="136"/>
      <c r="AG356" s="136">
        <f>+M356/'24 DS-016894'!M$109*100</f>
        <v>0.0013409035462883764</v>
      </c>
      <c r="AH356" s="136">
        <f>+N356/'24 DS-016894'!N$109*100</f>
        <v>0.001511746177515493</v>
      </c>
      <c r="AI356" s="136">
        <f>+O356/'24 DS-016894'!O$109*100</f>
        <v>0.0025402153323091496</v>
      </c>
      <c r="AJ356" s="136"/>
      <c r="AK356" s="136">
        <f>+Q356/'24 DS-016894'!Q$109*100</f>
        <v>0.0019984153738675996</v>
      </c>
      <c r="AL356" s="136">
        <f>+R356/'24 DS-016894'!R$109*100</f>
        <v>0.00021884315249573878</v>
      </c>
      <c r="AM356" s="136">
        <f>+S356/'24 DS-016894'!S$109*100</f>
        <v>0.0019329931320998558</v>
      </c>
      <c r="AN356" s="136">
        <f>+T356/'24 DS-016894'!T$109*100</f>
        <v>0.05765664407539284</v>
      </c>
    </row>
    <row r="357" spans="2:40" ht="12">
      <c r="B357" s="110" t="s">
        <v>453</v>
      </c>
      <c r="C357" s="112" t="s">
        <v>36</v>
      </c>
      <c r="D357" s="112">
        <v>356538</v>
      </c>
      <c r="E357" s="112">
        <v>80304</v>
      </c>
      <c r="F357" s="112" t="s">
        <v>36</v>
      </c>
      <c r="G357" s="112">
        <v>96370</v>
      </c>
      <c r="H357" s="112" t="s">
        <v>36</v>
      </c>
      <c r="I357" s="112" t="s">
        <v>36</v>
      </c>
      <c r="J357" s="112">
        <v>299</v>
      </c>
      <c r="K357" s="112">
        <v>135020</v>
      </c>
      <c r="L357" s="112" t="s">
        <v>36</v>
      </c>
      <c r="M357" s="112">
        <v>82092</v>
      </c>
      <c r="N357" s="112">
        <v>200118</v>
      </c>
      <c r="O357" s="112">
        <v>375</v>
      </c>
      <c r="P357" s="112" t="s">
        <v>36</v>
      </c>
      <c r="Q357" s="112">
        <v>299709</v>
      </c>
      <c r="R357" s="112" t="s">
        <v>36</v>
      </c>
      <c r="S357" s="112">
        <v>256637</v>
      </c>
      <c r="T357" s="112">
        <v>138754969</v>
      </c>
      <c r="V357" s="110" t="s">
        <v>453</v>
      </c>
      <c r="W357" s="136"/>
      <c r="X357" s="136">
        <f>+D357/'24 DS-016894'!D$109*100</f>
        <v>0.042124129423523164</v>
      </c>
      <c r="Y357" s="136">
        <f>+E357/'24 DS-016894'!E$109*100</f>
        <v>0.022177903545236365</v>
      </c>
      <c r="Z357" s="136"/>
      <c r="AA357" s="136">
        <f>+G357/'24 DS-016894'!G$109*100</f>
        <v>0.10744577358309021</v>
      </c>
      <c r="AB357" s="136"/>
      <c r="AC357" s="136"/>
      <c r="AD357" s="136">
        <f>+J357/'24 DS-016894'!J$109*100</f>
        <v>1.728065537418375E-05</v>
      </c>
      <c r="AE357" s="136">
        <f>+K357/'24 DS-016894'!K$109*100</f>
        <v>0.04143280049469205</v>
      </c>
      <c r="AF357" s="136"/>
      <c r="AG357" s="136">
        <f>+M357/'24 DS-016894'!M$109*100</f>
        <v>0.018001218956975533</v>
      </c>
      <c r="AH357" s="136">
        <f>+N357/'24 DS-016894'!N$109*100</f>
        <v>0.021381554989896488</v>
      </c>
      <c r="AI357" s="136">
        <f>+O357/'24 DS-016894'!O$109*100</f>
        <v>9.453957419769065E-05</v>
      </c>
      <c r="AJ357" s="136"/>
      <c r="AK357" s="136">
        <f>+Q357/'24 DS-016894'!Q$109*100</f>
        <v>0.025031054550588617</v>
      </c>
      <c r="AL357" s="136"/>
      <c r="AM357" s="136">
        <f>+S357/'24 DS-016894'!S$109*100</f>
        <v>0.020376142218134833</v>
      </c>
      <c r="AN357" s="136">
        <f>+T357/'24 DS-016894'!T$109*100</f>
        <v>0.005394553796171933</v>
      </c>
    </row>
    <row r="358" spans="2:44" ht="12">
      <c r="B358" s="110" t="s">
        <v>454</v>
      </c>
      <c r="C358" s="111">
        <v>12354</v>
      </c>
      <c r="D358" s="111">
        <v>5596770</v>
      </c>
      <c r="E358" s="111">
        <v>4533</v>
      </c>
      <c r="F358" s="111">
        <v>18266</v>
      </c>
      <c r="G358" s="111">
        <v>14491</v>
      </c>
      <c r="H358" s="111" t="s">
        <v>36</v>
      </c>
      <c r="I358" s="111">
        <v>121</v>
      </c>
      <c r="J358" s="111">
        <v>182226</v>
      </c>
      <c r="K358" s="111">
        <v>17808</v>
      </c>
      <c r="L358" s="111" t="s">
        <v>36</v>
      </c>
      <c r="M358" s="111">
        <v>24529</v>
      </c>
      <c r="N358" s="111">
        <v>44246</v>
      </c>
      <c r="O358" s="111">
        <v>67809</v>
      </c>
      <c r="P358" s="111" t="s">
        <v>36</v>
      </c>
      <c r="Q358" s="111">
        <v>41179</v>
      </c>
      <c r="R358" s="111">
        <v>9844</v>
      </c>
      <c r="S358" s="111">
        <v>50315</v>
      </c>
      <c r="T358" s="111">
        <v>995539195</v>
      </c>
      <c r="V358" s="110" t="s">
        <v>454</v>
      </c>
      <c r="W358" s="136">
        <f>+C358/'24 DS-016894'!C$109*100</f>
        <v>0.0017802124184791068</v>
      </c>
      <c r="X358" s="136">
        <f>+D358/'24 DS-016894'!D$109*100</f>
        <v>0.6612452637129612</v>
      </c>
      <c r="Y358" s="136">
        <f>+E358/'24 DS-016894'!E$109*100</f>
        <v>0.0012518982462960306</v>
      </c>
      <c r="Z358" s="136">
        <f>+F358/'24 DS-016894'!F$109*100</f>
        <v>0.005892330426135265</v>
      </c>
      <c r="AA358" s="136">
        <f>+G358/'24 DS-016894'!G$109*100</f>
        <v>0.01615644604122196</v>
      </c>
      <c r="AB358" s="136"/>
      <c r="AC358" s="136">
        <f>+I358/'24 DS-016894'!I$109*100</f>
        <v>0.0003306111828604168</v>
      </c>
      <c r="AD358" s="136">
        <f>+J358/'24 DS-016894'!J$109*100</f>
        <v>0.010531721425471598</v>
      </c>
      <c r="AE358" s="136">
        <f>+K358/'24 DS-016894'!K$109*100</f>
        <v>0.005464637173822219</v>
      </c>
      <c r="AF358" s="136"/>
      <c r="AG358" s="136">
        <f>+M358/'24 DS-016894'!M$109*100</f>
        <v>0.005378744576763301</v>
      </c>
      <c r="AH358" s="136">
        <f>+N358/'24 DS-016894'!N$109*100</f>
        <v>0.004727452213608771</v>
      </c>
      <c r="AI358" s="136">
        <f>+O358/'24 DS-016894'!O$109*100</f>
        <v>0.017095023964723215</v>
      </c>
      <c r="AJ358" s="136"/>
      <c r="AK358" s="136">
        <f>+Q358/'24 DS-016894'!Q$109*100</f>
        <v>0.003439181990993559</v>
      </c>
      <c r="AL358" s="136">
        <f>+R358/'24 DS-016894'!R$109*100</f>
        <v>0.0023963203483515607</v>
      </c>
      <c r="AM358" s="136">
        <f>+S358/'24 DS-016894'!S$109*100</f>
        <v>0.003994847179890095</v>
      </c>
      <c r="AN358" s="136">
        <f>+T358/'24 DS-016894'!T$109*100</f>
        <v>0.038704846264822415</v>
      </c>
      <c r="AP358" s="157" t="s">
        <v>654</v>
      </c>
      <c r="AQ358" s="157" t="s">
        <v>177</v>
      </c>
      <c r="AR358" s="157"/>
    </row>
    <row r="359" spans="2:44" ht="12">
      <c r="B359" s="110" t="s">
        <v>455</v>
      </c>
      <c r="C359" s="112">
        <v>86530128</v>
      </c>
      <c r="D359" s="112">
        <v>27457649</v>
      </c>
      <c r="E359" s="112">
        <v>48640769</v>
      </c>
      <c r="F359" s="112">
        <v>49128717</v>
      </c>
      <c r="G359" s="112">
        <v>10428563</v>
      </c>
      <c r="H359" s="112">
        <v>38555279</v>
      </c>
      <c r="I359" s="112">
        <v>11231925</v>
      </c>
      <c r="J359" s="112">
        <v>253306002</v>
      </c>
      <c r="K359" s="112">
        <v>79072890</v>
      </c>
      <c r="L359" s="112">
        <v>4358973</v>
      </c>
      <c r="M359" s="112">
        <v>100890491</v>
      </c>
      <c r="N359" s="112">
        <v>183442224</v>
      </c>
      <c r="O359" s="112">
        <v>57847816</v>
      </c>
      <c r="P359" s="112">
        <v>72351062</v>
      </c>
      <c r="Q359" s="112">
        <v>20345887</v>
      </c>
      <c r="R359" s="112">
        <v>96323739</v>
      </c>
      <c r="S359" s="112">
        <v>214047562</v>
      </c>
      <c r="T359" s="112">
        <v>187971810799</v>
      </c>
      <c r="V359" s="110" t="s">
        <v>455</v>
      </c>
      <c r="W359" s="136">
        <f>+C359/'24 DS-016894'!C$109*100</f>
        <v>12.468998578451245</v>
      </c>
      <c r="X359" s="136">
        <f>+D359/'24 DS-016894'!D$109*100</f>
        <v>3.244056903167885</v>
      </c>
      <c r="Y359" s="136">
        <f>+E359/'24 DS-016894'!E$109*100</f>
        <v>13.433331879459592</v>
      </c>
      <c r="Z359" s="136">
        <f>+F359/'24 DS-016894'!F$109*100</f>
        <v>15.848167851532294</v>
      </c>
      <c r="AA359" s="136">
        <f>+G359/'24 DS-016894'!G$109*100</f>
        <v>11.627114443239515</v>
      </c>
      <c r="AB359" s="136">
        <f>+H359/'24 DS-016894'!H$109*100</f>
        <v>11.334685432505168</v>
      </c>
      <c r="AC359" s="136">
        <f>+I359/'24 DS-016894'!I$109*100</f>
        <v>30.689256281400716</v>
      </c>
      <c r="AD359" s="136">
        <f>+J359/'24 DS-016894'!J$109*100</f>
        <v>14.639778343726755</v>
      </c>
      <c r="AE359" s="136">
        <f>+K359/'24 DS-016894'!K$109*100</f>
        <v>24.264636912373945</v>
      </c>
      <c r="AF359" s="136">
        <f>+L359/'24 DS-016894'!L$109*100</f>
        <v>19.444253128184414</v>
      </c>
      <c r="AG359" s="136">
        <f>+M359/'24 DS-016894'!M$109*100</f>
        <v>22.123371572964107</v>
      </c>
      <c r="AH359" s="137">
        <f>+N359/'24 DS-016894'!N$109*100</f>
        <v>19.599836096327714</v>
      </c>
      <c r="AI359" s="136">
        <f>+O359/'24 DS-016894'!O$109*100</f>
        <v>14.583754381083619</v>
      </c>
      <c r="AJ359" s="137">
        <f>+P359/'24 DS-016894'!P$109*100</f>
        <v>29.407289756491057</v>
      </c>
      <c r="AK359" s="136">
        <f>+Q359/'24 DS-016894'!Q$109*100</f>
        <v>1.6992449588671403</v>
      </c>
      <c r="AL359" s="136">
        <f>+R359/'24 DS-016894'!R$109*100</f>
        <v>23.4480430510976</v>
      </c>
      <c r="AM359" s="137">
        <f>+S359/'24 DS-016894'!S$109*100</f>
        <v>16.99467950746398</v>
      </c>
      <c r="AN359" s="136">
        <f>+T359/'24 DS-016894'!T$109*100</f>
        <v>7.308019689868243</v>
      </c>
      <c r="AP359" s="178">
        <f>+S359-'24 DS-016890 partners'!O359</f>
        <v>156987009</v>
      </c>
      <c r="AQ359" s="178">
        <f>+'24 DS-016894'!S109-'24 DS-016890'!AC16</f>
        <v>957238625</v>
      </c>
      <c r="AR359" s="157">
        <f>+AP359/AQ359*100</f>
        <v>16.399986889371498</v>
      </c>
    </row>
    <row r="360" spans="2:40" ht="12">
      <c r="B360" s="110" t="s">
        <v>456</v>
      </c>
      <c r="C360" s="111">
        <v>40641</v>
      </c>
      <c r="D360" s="111">
        <v>60976116</v>
      </c>
      <c r="E360" s="111">
        <v>238384</v>
      </c>
      <c r="F360" s="111">
        <v>228930</v>
      </c>
      <c r="G360" s="111">
        <v>3330822</v>
      </c>
      <c r="H360" s="111" t="s">
        <v>36</v>
      </c>
      <c r="I360" s="111">
        <v>8709</v>
      </c>
      <c r="J360" s="111">
        <v>952890</v>
      </c>
      <c r="K360" s="111">
        <v>287387</v>
      </c>
      <c r="L360" s="111" t="s">
        <v>36</v>
      </c>
      <c r="M360" s="111">
        <v>19910</v>
      </c>
      <c r="N360" s="111">
        <v>562926</v>
      </c>
      <c r="O360" s="111">
        <v>1713338</v>
      </c>
      <c r="P360" s="111">
        <v>100737</v>
      </c>
      <c r="Q360" s="111">
        <v>1903120</v>
      </c>
      <c r="R360" s="111">
        <v>132129</v>
      </c>
      <c r="S360" s="111">
        <v>818076</v>
      </c>
      <c r="T360" s="111">
        <v>4015550838</v>
      </c>
      <c r="V360" s="110" t="s">
        <v>456</v>
      </c>
      <c r="W360" s="136">
        <f>+C360/'24 DS-016894'!C$109*100</f>
        <v>0.005856371450494527</v>
      </c>
      <c r="X360" s="136">
        <f>+D360/'24 DS-016894'!D$109*100</f>
        <v>7.2041852541040825</v>
      </c>
      <c r="Y360" s="136">
        <f>+E360/'24 DS-016894'!E$109*100</f>
        <v>0.06583554192478115</v>
      </c>
      <c r="Z360" s="136">
        <f>+F360/'24 DS-016894'!F$109*100</f>
        <v>0.07384929401374939</v>
      </c>
      <c r="AA360" s="136">
        <f>+G360/'24 DS-016894'!G$109*100</f>
        <v>3.713632317708579</v>
      </c>
      <c r="AB360" s="136"/>
      <c r="AC360" s="136">
        <f>+I360/'24 DS-016894'!I$109*100</f>
        <v>0.023795808194474133</v>
      </c>
      <c r="AD360" s="136">
        <f>+J360/'24 DS-016894'!J$109*100</f>
        <v>0.05507211939634098</v>
      </c>
      <c r="AE360" s="136">
        <f>+K360/'24 DS-016894'!K$109*100</f>
        <v>0.08818877377994418</v>
      </c>
      <c r="AF360" s="136"/>
      <c r="AG360" s="136">
        <f>+M360/'24 DS-016894'!M$109*100</f>
        <v>0.004365885463058311</v>
      </c>
      <c r="AH360" s="136">
        <f>+N360/'24 DS-016894'!N$109*100</f>
        <v>0.060145680169912105</v>
      </c>
      <c r="AI360" s="136">
        <f>+O360/'24 DS-016894'!O$109*100</f>
        <v>0.4319419866045945</v>
      </c>
      <c r="AJ360" s="136">
        <f>+P360/'24 DS-016894'!P$109*100</f>
        <v>0.04094483296181111</v>
      </c>
      <c r="AK360" s="136">
        <f>+Q360/'24 DS-016894'!Q$109*100</f>
        <v>0.15894451129701212</v>
      </c>
      <c r="AL360" s="136">
        <f>+R360/'24 DS-016894'!R$109*100</f>
        <v>0.032164101108019434</v>
      </c>
      <c r="AM360" s="136">
        <f>+S360/'24 DS-016894'!S$109*100</f>
        <v>0.0649525708344583</v>
      </c>
      <c r="AN360" s="136">
        <f>+T360/'24 DS-016894'!T$109*100</f>
        <v>0.1561176884184543</v>
      </c>
    </row>
    <row r="361" spans="2:40" ht="12">
      <c r="B361" s="110" t="s">
        <v>457</v>
      </c>
      <c r="C361" s="112" t="s">
        <v>36</v>
      </c>
      <c r="D361" s="112" t="s">
        <v>36</v>
      </c>
      <c r="E361" s="112" t="s">
        <v>36</v>
      </c>
      <c r="F361" s="112" t="s">
        <v>36</v>
      </c>
      <c r="G361" s="112" t="s">
        <v>36</v>
      </c>
      <c r="H361" s="112" t="s">
        <v>36</v>
      </c>
      <c r="I361" s="112" t="s">
        <v>36</v>
      </c>
      <c r="J361" s="112" t="s">
        <v>36</v>
      </c>
      <c r="K361" s="112" t="s">
        <v>36</v>
      </c>
      <c r="L361" s="112" t="s">
        <v>36</v>
      </c>
      <c r="M361" s="112" t="s">
        <v>36</v>
      </c>
      <c r="N361" s="112" t="s">
        <v>36</v>
      </c>
      <c r="O361" s="112" t="s">
        <v>36</v>
      </c>
      <c r="P361" s="112" t="s">
        <v>36</v>
      </c>
      <c r="Q361" s="112" t="s">
        <v>36</v>
      </c>
      <c r="R361" s="112" t="s">
        <v>36</v>
      </c>
      <c r="S361" s="112" t="s">
        <v>36</v>
      </c>
      <c r="T361" s="112">
        <v>31705988</v>
      </c>
      <c r="V361" s="110" t="s">
        <v>457</v>
      </c>
      <c r="W361" s="136"/>
      <c r="X361" s="136"/>
      <c r="Y361" s="136"/>
      <c r="Z361" s="136"/>
      <c r="AA361" s="136"/>
      <c r="AB361" s="136"/>
      <c r="AC361" s="136"/>
      <c r="AD361" s="136"/>
      <c r="AE361" s="136"/>
      <c r="AF361" s="136"/>
      <c r="AG361" s="136"/>
      <c r="AH361" s="136"/>
      <c r="AI361" s="136"/>
      <c r="AJ361" s="136"/>
      <c r="AK361" s="136"/>
      <c r="AL361" s="136"/>
      <c r="AM361" s="136"/>
      <c r="AN361" s="136">
        <f>+T361/'24 DS-016894'!T$109*100</f>
        <v>0.001232674110047776</v>
      </c>
    </row>
    <row r="362" spans="2:40" ht="12">
      <c r="B362" s="110" t="s">
        <v>113</v>
      </c>
      <c r="C362" s="111">
        <v>10</v>
      </c>
      <c r="D362" s="111" t="s">
        <v>36</v>
      </c>
      <c r="E362" s="111" t="s">
        <v>36</v>
      </c>
      <c r="F362" s="111" t="s">
        <v>36</v>
      </c>
      <c r="G362" s="111" t="s">
        <v>36</v>
      </c>
      <c r="H362" s="111" t="s">
        <v>36</v>
      </c>
      <c r="I362" s="111">
        <v>14</v>
      </c>
      <c r="J362" s="111">
        <v>18528</v>
      </c>
      <c r="K362" s="111">
        <v>237375</v>
      </c>
      <c r="L362" s="111">
        <v>144</v>
      </c>
      <c r="M362" s="111">
        <v>12135</v>
      </c>
      <c r="N362" s="111" t="s">
        <v>36</v>
      </c>
      <c r="O362" s="111">
        <v>97438</v>
      </c>
      <c r="P362" s="111" t="s">
        <v>36</v>
      </c>
      <c r="Q362" s="111" t="s">
        <v>36</v>
      </c>
      <c r="R362" s="111" t="s">
        <v>36</v>
      </c>
      <c r="S362" s="111">
        <v>969695</v>
      </c>
      <c r="T362" s="111">
        <v>10714746023</v>
      </c>
      <c r="V362" s="110" t="s">
        <v>113</v>
      </c>
      <c r="W362" s="136">
        <f>+C362/'24 DS-016894'!C$109*100</f>
        <v>1.4410008244124227E-06</v>
      </c>
      <c r="X362" s="136"/>
      <c r="Y362" s="136"/>
      <c r="Z362" s="136"/>
      <c r="AA362" s="136"/>
      <c r="AB362" s="136"/>
      <c r="AC362" s="136">
        <f>+I362/'24 DS-016894'!I$109*100</f>
        <v>3.8252533554097814E-05</v>
      </c>
      <c r="AD362" s="136">
        <f>+J362/'24 DS-016894'!J$109*100</f>
        <v>0.0010708226848591188</v>
      </c>
      <c r="AE362" s="136">
        <f>+K362/'24 DS-016894'!K$109*100</f>
        <v>0.07284188281312047</v>
      </c>
      <c r="AF362" s="136">
        <f>+L362/'24 DS-016894'!L$109*100</f>
        <v>0.0006423468212486187</v>
      </c>
      <c r="AG362" s="136">
        <f>+M362/'24 DS-016894'!M$109*100</f>
        <v>0.002660975393983556</v>
      </c>
      <c r="AH362" s="136"/>
      <c r="AI362" s="136">
        <f>+O362/'24 DS-016894'!O$109*100</f>
        <v>0.02456465874846555</v>
      </c>
      <c r="AJ362" s="136"/>
      <c r="AK362" s="136"/>
      <c r="AL362" s="136"/>
      <c r="AM362" s="136">
        <f>+S362/'24 DS-016894'!S$109*100</f>
        <v>0.07699062577965866</v>
      </c>
      <c r="AN362" s="136">
        <f>+T362/'24 DS-016894'!T$109*100</f>
        <v>0.4165708388677076</v>
      </c>
    </row>
    <row r="363" spans="2:40" ht="12">
      <c r="B363" s="110" t="s">
        <v>111</v>
      </c>
      <c r="C363" s="112">
        <v>13969</v>
      </c>
      <c r="D363" s="112">
        <v>634230</v>
      </c>
      <c r="E363" s="112" t="s">
        <v>36</v>
      </c>
      <c r="F363" s="112">
        <v>966</v>
      </c>
      <c r="G363" s="112" t="s">
        <v>36</v>
      </c>
      <c r="H363" s="112" t="s">
        <v>36</v>
      </c>
      <c r="I363" s="112" t="s">
        <v>36</v>
      </c>
      <c r="J363" s="112">
        <v>32211</v>
      </c>
      <c r="K363" s="112">
        <v>7400</v>
      </c>
      <c r="L363" s="112" t="s">
        <v>36</v>
      </c>
      <c r="M363" s="112">
        <v>276</v>
      </c>
      <c r="N363" s="112">
        <v>8211</v>
      </c>
      <c r="O363" s="112">
        <v>26789</v>
      </c>
      <c r="P363" s="112">
        <v>1430</v>
      </c>
      <c r="Q363" s="112">
        <v>7607</v>
      </c>
      <c r="R363" s="112">
        <v>5117</v>
      </c>
      <c r="S363" s="112">
        <v>20422</v>
      </c>
      <c r="T363" s="112">
        <v>1885572489</v>
      </c>
      <c r="V363" s="110" t="s">
        <v>111</v>
      </c>
      <c r="W363" s="136">
        <f>+C363/'24 DS-016894'!C$109*100</f>
        <v>0.002012934051621713</v>
      </c>
      <c r="X363" s="136">
        <f>+D363/'24 DS-016894'!D$109*100</f>
        <v>0.0749327886628665</v>
      </c>
      <c r="Y363" s="136"/>
      <c r="Z363" s="136">
        <f>+F363/'24 DS-016894'!F$109*100</f>
        <v>0.0003116167300802949</v>
      </c>
      <c r="AA363" s="136"/>
      <c r="AB363" s="136"/>
      <c r="AC363" s="136"/>
      <c r="AD363" s="136">
        <f>+J363/'24 DS-016894'!J$109*100</f>
        <v>0.001861629398855628</v>
      </c>
      <c r="AE363" s="136">
        <f>+K363/'24 DS-016894'!K$109*100</f>
        <v>0.002270794872320554</v>
      </c>
      <c r="AF363" s="136"/>
      <c r="AG363" s="136">
        <f>+M363/'24 DS-016894'!M$109*100</f>
        <v>6.0521566439181013E-05</v>
      </c>
      <c r="AH363" s="136">
        <f>+N363/'24 DS-016894'!N$109*100</f>
        <v>0.0008773021318524075</v>
      </c>
      <c r="AI363" s="136">
        <f>+O363/'24 DS-016894'!O$109*100</f>
        <v>0.0067536550751518265</v>
      </c>
      <c r="AJ363" s="136">
        <f>+P363/'24 DS-016894'!P$109*100</f>
        <v>0.0005812274649373109</v>
      </c>
      <c r="AK363" s="136">
        <f>+Q363/'24 DS-016894'!Q$109*100</f>
        <v>0.0006353203673107168</v>
      </c>
      <c r="AL363" s="136">
        <f>+R363/'24 DS-016894'!R$109*100</f>
        <v>0.0012456289336159015</v>
      </c>
      <c r="AM363" s="136">
        <f>+S363/'24 DS-016894'!S$109*100</f>
        <v>0.0016214403082125712</v>
      </c>
      <c r="AN363" s="136">
        <f>+T363/'24 DS-016894'!T$109*100</f>
        <v>0.0733078051315936</v>
      </c>
    </row>
    <row r="364" spans="2:40" ht="12">
      <c r="B364" s="110" t="s">
        <v>153</v>
      </c>
      <c r="C364" s="111" t="s">
        <v>36</v>
      </c>
      <c r="D364" s="111">
        <v>1368</v>
      </c>
      <c r="E364" s="111">
        <v>2794</v>
      </c>
      <c r="F364" s="111">
        <v>773</v>
      </c>
      <c r="G364" s="111">
        <v>1189</v>
      </c>
      <c r="H364" s="111" t="s">
        <v>36</v>
      </c>
      <c r="I364" s="111">
        <v>1828</v>
      </c>
      <c r="J364" s="111">
        <v>426286</v>
      </c>
      <c r="K364" s="111">
        <v>182227</v>
      </c>
      <c r="L364" s="111">
        <v>4397</v>
      </c>
      <c r="M364" s="111">
        <v>72889</v>
      </c>
      <c r="N364" s="111">
        <v>7057464</v>
      </c>
      <c r="O364" s="111">
        <v>755185</v>
      </c>
      <c r="P364" s="111">
        <v>1068</v>
      </c>
      <c r="Q364" s="111">
        <v>13942042</v>
      </c>
      <c r="R364" s="111">
        <v>605642</v>
      </c>
      <c r="S364" s="111">
        <v>23572576</v>
      </c>
      <c r="T364" s="111">
        <v>230491336539</v>
      </c>
      <c r="V364" s="110" t="s">
        <v>153</v>
      </c>
      <c r="W364" s="136"/>
      <c r="X364" s="136">
        <f>+D364/'24 DS-016894'!D$109*100</f>
        <v>0.00016162599512921396</v>
      </c>
      <c r="Y364" s="136">
        <f>+E364/'24 DS-016894'!E$109*100</f>
        <v>0.0007716310832012155</v>
      </c>
      <c r="Z364" s="136">
        <f>+F364/'24 DS-016894'!F$109*100</f>
        <v>0.00024935790098557756</v>
      </c>
      <c r="AA364" s="136">
        <f>+G364/'24 DS-016894'!G$109*100</f>
        <v>0.0013256513934865027</v>
      </c>
      <c r="AB364" s="136"/>
      <c r="AC364" s="136">
        <f>+I364/'24 DS-016894'!I$109*100</f>
        <v>0.004994687952635057</v>
      </c>
      <c r="AD364" s="136">
        <f>+J364/'24 DS-016894'!J$109*100</f>
        <v>0.024637128618191617</v>
      </c>
      <c r="AE364" s="136">
        <f>+K364/'24 DS-016894'!K$109*100</f>
        <v>0.05591893745923751</v>
      </c>
      <c r="AF364" s="136">
        <f>+L364/'24 DS-016894'!L$109*100</f>
        <v>0.019613881757154002</v>
      </c>
      <c r="AG364" s="136">
        <f>+M364/'24 DS-016894'!M$109*100</f>
        <v>0.015983175565889365</v>
      </c>
      <c r="AH364" s="136">
        <f>+N364/'24 DS-016894'!N$109*100</f>
        <v>0.754052881825797</v>
      </c>
      <c r="AI364" s="136">
        <f>+O364/'24 DS-016894'!O$109*100</f>
        <v>0.19038631557462138</v>
      </c>
      <c r="AJ364" s="136">
        <f>+P364/'24 DS-016894'!P$109*100</f>
        <v>0.00043409156122590776</v>
      </c>
      <c r="AK364" s="136">
        <f>+Q364/'24 DS-016894'!Q$109*100</f>
        <v>1.1644095233996896</v>
      </c>
      <c r="AL364" s="136">
        <f>+R364/'24 DS-016894'!R$109*100</f>
        <v>0.14743115079402028</v>
      </c>
      <c r="AM364" s="136">
        <f>+S364/'24 DS-016894'!S$109*100</f>
        <v>1.8715857846833932</v>
      </c>
      <c r="AN364" s="136">
        <f>+T364/'24 DS-016894'!T$109*100</f>
        <v>8.961105490292063</v>
      </c>
    </row>
    <row r="365" spans="2:40" ht="12">
      <c r="B365" s="110" t="s">
        <v>114</v>
      </c>
      <c r="C365" s="112" t="s">
        <v>36</v>
      </c>
      <c r="D365" s="112">
        <v>804792</v>
      </c>
      <c r="E365" s="112" t="s">
        <v>36</v>
      </c>
      <c r="F365" s="112" t="s">
        <v>36</v>
      </c>
      <c r="G365" s="112" t="s">
        <v>36</v>
      </c>
      <c r="H365" s="112" t="s">
        <v>36</v>
      </c>
      <c r="I365" s="112" t="s">
        <v>36</v>
      </c>
      <c r="J365" s="112">
        <v>13988</v>
      </c>
      <c r="K365" s="112">
        <v>164622</v>
      </c>
      <c r="L365" s="112" t="s">
        <v>36</v>
      </c>
      <c r="M365" s="112">
        <v>38</v>
      </c>
      <c r="N365" s="112">
        <v>1036745</v>
      </c>
      <c r="O365" s="112">
        <v>37744</v>
      </c>
      <c r="P365" s="112" t="s">
        <v>36</v>
      </c>
      <c r="Q365" s="112">
        <v>21404768</v>
      </c>
      <c r="R365" s="112">
        <v>1662733</v>
      </c>
      <c r="S365" s="112">
        <v>2769001</v>
      </c>
      <c r="T365" s="112">
        <v>8498058548</v>
      </c>
      <c r="V365" s="110" t="s">
        <v>114</v>
      </c>
      <c r="W365" s="136"/>
      <c r="X365" s="136">
        <f>+D365/'24 DS-016894'!D$109*100</f>
        <v>0.09508428938013916</v>
      </c>
      <c r="Y365" s="136"/>
      <c r="Z365" s="136"/>
      <c r="AA365" s="136"/>
      <c r="AB365" s="136"/>
      <c r="AC365" s="136"/>
      <c r="AD365" s="136">
        <f>+J365/'24 DS-016894'!J$109*100</f>
        <v>0.0008084341383748572</v>
      </c>
      <c r="AE365" s="136">
        <f>+K365/'24 DS-016894'!K$109*100</f>
        <v>0.05051659371231814</v>
      </c>
      <c r="AF365" s="136"/>
      <c r="AG365" s="136">
        <f>+M365/'24 DS-016894'!M$109*100</f>
        <v>8.332679437278545E-06</v>
      </c>
      <c r="AH365" s="136">
        <f>+N365/'24 DS-016894'!N$109*100</f>
        <v>0.1107707463996254</v>
      </c>
      <c r="AI365" s="136">
        <f>+O365/'24 DS-016894'!O$109*100</f>
        <v>0.009515471169380363</v>
      </c>
      <c r="AJ365" s="136"/>
      <c r="AK365" s="136">
        <f>+Q365/'24 DS-016894'!Q$109*100</f>
        <v>1.787680434857457</v>
      </c>
      <c r="AL365" s="136">
        <f>+R365/'24 DS-016894'!R$109*100</f>
        <v>0.40475832200077555</v>
      </c>
      <c r="AM365" s="136">
        <f>+S365/'24 DS-016894'!S$109*100</f>
        <v>0.21984966383708343</v>
      </c>
      <c r="AN365" s="136">
        <f>+T365/'24 DS-016894'!T$109*100</f>
        <v>0.3303898543640966</v>
      </c>
    </row>
    <row r="366" spans="2:40" ht="12">
      <c r="B366" s="110" t="s">
        <v>115</v>
      </c>
      <c r="C366" s="111" t="s">
        <v>36</v>
      </c>
      <c r="D366" s="111">
        <v>282</v>
      </c>
      <c r="E366" s="111" t="s">
        <v>36</v>
      </c>
      <c r="F366" s="111" t="s">
        <v>36</v>
      </c>
      <c r="G366" s="111" t="s">
        <v>36</v>
      </c>
      <c r="H366" s="111" t="s">
        <v>36</v>
      </c>
      <c r="I366" s="111" t="s">
        <v>36</v>
      </c>
      <c r="J366" s="111" t="s">
        <v>36</v>
      </c>
      <c r="K366" s="111">
        <v>2064</v>
      </c>
      <c r="L366" s="111">
        <v>1</v>
      </c>
      <c r="M366" s="111">
        <v>6141</v>
      </c>
      <c r="N366" s="111">
        <v>2033551</v>
      </c>
      <c r="O366" s="111">
        <v>241000</v>
      </c>
      <c r="P366" s="111" t="s">
        <v>36</v>
      </c>
      <c r="Q366" s="111">
        <v>7004421</v>
      </c>
      <c r="R366" s="111">
        <v>578055</v>
      </c>
      <c r="S366" s="111">
        <v>726966</v>
      </c>
      <c r="T366" s="111">
        <v>1563287719</v>
      </c>
      <c r="V366" s="110" t="s">
        <v>115</v>
      </c>
      <c r="W366" s="136"/>
      <c r="X366" s="136">
        <f>+D366/'24 DS-016894'!D$109*100</f>
        <v>3.331763934681165E-05</v>
      </c>
      <c r="Y366" s="136"/>
      <c r="Z366" s="136"/>
      <c r="AA366" s="136"/>
      <c r="AB366" s="136"/>
      <c r="AC366" s="136"/>
      <c r="AD366" s="136"/>
      <c r="AE366" s="136">
        <f>+K366/'24 DS-016894'!K$109*100</f>
        <v>0.0006333676508742733</v>
      </c>
      <c r="AF366" s="136">
        <f>+L366/'24 DS-016894'!L$109*100</f>
        <v>4.460741814226519E-06</v>
      </c>
      <c r="AG366" s="136">
        <f>+M366/'24 DS-016894'!M$109*100</f>
        <v>0.0013466048532717774</v>
      </c>
      <c r="AH366" s="136">
        <f>+N366/'24 DS-016894'!N$109*100</f>
        <v>0.21727422086598402</v>
      </c>
      <c r="AI366" s="136">
        <f>+O366/'24 DS-016894'!O$109*100</f>
        <v>0.06075743301771587</v>
      </c>
      <c r="AJ366" s="136"/>
      <c r="AK366" s="136">
        <f>+Q366/'24 DS-016894'!Q$109*100</f>
        <v>0.5849942582514654</v>
      </c>
      <c r="AL366" s="136">
        <f>+R366/'24 DS-016894'!R$109*100</f>
        <v>0.14071566019568887</v>
      </c>
      <c r="AM366" s="136">
        <f>+S366/'24 DS-016894'!S$109*100</f>
        <v>0.05771873347860444</v>
      </c>
      <c r="AN366" s="136">
        <f>+T366/'24 DS-016894'!T$109*100</f>
        <v>0.060777929322591774</v>
      </c>
    </row>
    <row r="367" spans="2:40" ht="12">
      <c r="B367" s="110" t="s">
        <v>458</v>
      </c>
      <c r="C367" s="112" t="s">
        <v>36</v>
      </c>
      <c r="D367" s="112" t="s">
        <v>36</v>
      </c>
      <c r="E367" s="112" t="s">
        <v>36</v>
      </c>
      <c r="F367" s="112" t="s">
        <v>36</v>
      </c>
      <c r="G367" s="112" t="s">
        <v>36</v>
      </c>
      <c r="H367" s="112" t="s">
        <v>36</v>
      </c>
      <c r="I367" s="112" t="s">
        <v>36</v>
      </c>
      <c r="J367" s="112" t="s">
        <v>36</v>
      </c>
      <c r="K367" s="112" t="s">
        <v>36</v>
      </c>
      <c r="L367" s="112" t="s">
        <v>36</v>
      </c>
      <c r="M367" s="112" t="s">
        <v>36</v>
      </c>
      <c r="N367" s="112" t="s">
        <v>36</v>
      </c>
      <c r="O367" s="112" t="s">
        <v>36</v>
      </c>
      <c r="P367" s="112" t="s">
        <v>36</v>
      </c>
      <c r="Q367" s="112" t="s">
        <v>36</v>
      </c>
      <c r="R367" s="112" t="s">
        <v>36</v>
      </c>
      <c r="S367" s="112" t="s">
        <v>36</v>
      </c>
      <c r="T367" s="112" t="s">
        <v>36</v>
      </c>
      <c r="V367" s="110" t="s">
        <v>458</v>
      </c>
      <c r="W367" s="136"/>
      <c r="X367" s="136"/>
      <c r="Y367" s="136"/>
      <c r="Z367" s="136"/>
      <c r="AA367" s="136"/>
      <c r="AB367" s="136"/>
      <c r="AC367" s="136"/>
      <c r="AD367" s="136"/>
      <c r="AE367" s="136"/>
      <c r="AF367" s="136"/>
      <c r="AG367" s="136"/>
      <c r="AH367" s="136"/>
      <c r="AI367" s="136"/>
      <c r="AJ367" s="136"/>
      <c r="AK367" s="136"/>
      <c r="AL367" s="136"/>
      <c r="AM367" s="136"/>
      <c r="AN367" s="136"/>
    </row>
    <row r="368" spans="2:40" ht="12">
      <c r="B368" s="110" t="s">
        <v>459</v>
      </c>
      <c r="C368" s="111" t="s">
        <v>36</v>
      </c>
      <c r="D368" s="111">
        <v>900</v>
      </c>
      <c r="E368" s="111">
        <v>4650</v>
      </c>
      <c r="F368" s="111" t="s">
        <v>36</v>
      </c>
      <c r="G368" s="111">
        <v>4905</v>
      </c>
      <c r="H368" s="111" t="s">
        <v>36</v>
      </c>
      <c r="I368" s="111" t="s">
        <v>36</v>
      </c>
      <c r="J368" s="111">
        <v>3868</v>
      </c>
      <c r="K368" s="111">
        <v>163805</v>
      </c>
      <c r="L368" s="111" t="s">
        <v>36</v>
      </c>
      <c r="M368" s="111">
        <v>18257</v>
      </c>
      <c r="N368" s="111" t="s">
        <v>36</v>
      </c>
      <c r="O368" s="111">
        <v>27850</v>
      </c>
      <c r="P368" s="111" t="s">
        <v>36</v>
      </c>
      <c r="Q368" s="111" t="s">
        <v>36</v>
      </c>
      <c r="R368" s="111" t="s">
        <v>36</v>
      </c>
      <c r="S368" s="111" t="s">
        <v>36</v>
      </c>
      <c r="T368" s="111">
        <v>1596145355</v>
      </c>
      <c r="V368" s="110" t="s">
        <v>459</v>
      </c>
      <c r="W368" s="136"/>
      <c r="X368" s="136">
        <f>+D368/'24 DS-016894'!D$109*100</f>
        <v>0.0001063328915323776</v>
      </c>
      <c r="Y368" s="136">
        <f>+E368/'24 DS-016894'!E$109*100</f>
        <v>0.0012842106431229963</v>
      </c>
      <c r="Z368" s="136"/>
      <c r="AA368" s="136">
        <f>+G368/'24 DS-016894'!G$109*100</f>
        <v>0.005468730096763075</v>
      </c>
      <c r="AB368" s="136"/>
      <c r="AC368" s="136"/>
      <c r="AD368" s="136">
        <f>+J368/'24 DS-016894'!J$109*100</f>
        <v>0.0002235504180178687</v>
      </c>
      <c r="AE368" s="136">
        <f>+K368/'24 DS-016894'!K$109*100</f>
        <v>0.050265885683847066</v>
      </c>
      <c r="AF368" s="136"/>
      <c r="AG368" s="136">
        <f>+M368/'24 DS-016894'!M$109*100</f>
        <v>0.004003413907536694</v>
      </c>
      <c r="AH368" s="136"/>
      <c r="AI368" s="136">
        <f>+O368/'24 DS-016894'!O$109*100</f>
        <v>0.007021139043748493</v>
      </c>
      <c r="AJ368" s="136"/>
      <c r="AK368" s="136"/>
      <c r="AL368" s="136"/>
      <c r="AM368" s="136"/>
      <c r="AN368" s="136">
        <f>+T368/'24 DS-016894'!T$109*100</f>
        <v>0.062055377519903074</v>
      </c>
    </row>
    <row r="369" spans="2:40" ht="12">
      <c r="B369" s="110" t="s">
        <v>460</v>
      </c>
      <c r="C369" s="112">
        <v>563786</v>
      </c>
      <c r="D369" s="112">
        <v>1365369</v>
      </c>
      <c r="E369" s="112">
        <v>240896</v>
      </c>
      <c r="F369" s="112">
        <v>123555</v>
      </c>
      <c r="G369" s="112">
        <v>881909</v>
      </c>
      <c r="H369" s="112">
        <v>32689</v>
      </c>
      <c r="I369" s="112">
        <v>14199</v>
      </c>
      <c r="J369" s="112">
        <v>1077895</v>
      </c>
      <c r="K369" s="112">
        <v>273930</v>
      </c>
      <c r="L369" s="112">
        <v>102894</v>
      </c>
      <c r="M369" s="112">
        <v>1072576</v>
      </c>
      <c r="N369" s="112">
        <v>3735029</v>
      </c>
      <c r="O369" s="112">
        <v>1165853</v>
      </c>
      <c r="P369" s="112">
        <v>1195315</v>
      </c>
      <c r="Q369" s="112">
        <v>3160380</v>
      </c>
      <c r="R369" s="112">
        <v>678874</v>
      </c>
      <c r="S369" s="112">
        <v>1096169</v>
      </c>
      <c r="T369" s="112">
        <v>661154922</v>
      </c>
      <c r="V369" s="110" t="s">
        <v>460</v>
      </c>
      <c r="W369" s="136">
        <f>+C369/'24 DS-016894'!C$109*100</f>
        <v>0.08124160907921821</v>
      </c>
      <c r="X369" s="136">
        <f>+D369/'24 DS-016894'!D$109*100</f>
        <v>0.16131514864296764</v>
      </c>
      <c r="Y369" s="136">
        <f>+E369/'24 DS-016894'!E$109*100</f>
        <v>0.06652929184639943</v>
      </c>
      <c r="Z369" s="136">
        <f>+F369/'24 DS-016894'!F$109*100</f>
        <v>0.03985694108185387</v>
      </c>
      <c r="AA369" s="136">
        <f>+G369/'24 DS-016894'!G$109*100</f>
        <v>0.9832665221011675</v>
      </c>
      <c r="AB369" s="136">
        <f>+H369/'24 DS-016894'!H$109*100</f>
        <v>0.00961008561507651</v>
      </c>
      <c r="AC369" s="136">
        <f>+I369/'24 DS-016894'!I$109*100</f>
        <v>0.03879626599533106</v>
      </c>
      <c r="AD369" s="136">
        <f>+J369/'24 DS-016894'!J$109*100</f>
        <v>0.06229676262393242</v>
      </c>
      <c r="AE369" s="136">
        <f>+K369/'24 DS-016894'!K$109*100</f>
        <v>0.08405930261821207</v>
      </c>
      <c r="AF369" s="136">
        <f>+L369/'24 DS-016894'!L$109*100</f>
        <v>0.45898356823302344</v>
      </c>
      <c r="AG369" s="136">
        <f>+M369/'24 DS-016894'!M$109*100</f>
        <v>0.23519557842417035</v>
      </c>
      <c r="AH369" s="136">
        <f>+N369/'24 DS-016894'!N$109*100</f>
        <v>0.39906818952996775</v>
      </c>
      <c r="AI369" s="136">
        <f>+O369/'24 DS-016894'!O$109*100</f>
        <v>0.293917989858934</v>
      </c>
      <c r="AJ369" s="136">
        <f>+P369/'24 DS-016894'!P$109*100</f>
        <v>0.48583909598009917</v>
      </c>
      <c r="AK369" s="136">
        <f>+Q369/'24 DS-016894'!Q$109*100</f>
        <v>0.26394817700032114</v>
      </c>
      <c r="AL369" s="136">
        <f>+R369/'24 DS-016894'!R$109*100</f>
        <v>0.16525798254437396</v>
      </c>
      <c r="AM369" s="136">
        <f>+S369/'24 DS-016894'!S$109*100</f>
        <v>0.08703224959421535</v>
      </c>
      <c r="AN369" s="136">
        <f>+T369/'24 DS-016894'!T$109*100</f>
        <v>0.025704562654854244</v>
      </c>
    </row>
    <row r="370" spans="2:40" ht="12">
      <c r="B370" s="110" t="s">
        <v>461</v>
      </c>
      <c r="C370" s="111">
        <v>143</v>
      </c>
      <c r="D370" s="111">
        <v>681800</v>
      </c>
      <c r="E370" s="111">
        <v>13029</v>
      </c>
      <c r="F370" s="111" t="s">
        <v>36</v>
      </c>
      <c r="G370" s="111">
        <v>10629</v>
      </c>
      <c r="H370" s="111" t="s">
        <v>36</v>
      </c>
      <c r="I370" s="111">
        <v>852</v>
      </c>
      <c r="J370" s="111">
        <v>1641124</v>
      </c>
      <c r="K370" s="111">
        <v>53558</v>
      </c>
      <c r="L370" s="111">
        <v>38</v>
      </c>
      <c r="M370" s="111">
        <v>6225</v>
      </c>
      <c r="N370" s="111">
        <v>967655</v>
      </c>
      <c r="O370" s="111">
        <v>89906</v>
      </c>
      <c r="P370" s="111">
        <v>23101</v>
      </c>
      <c r="Q370" s="111">
        <v>58594</v>
      </c>
      <c r="R370" s="111">
        <v>4885</v>
      </c>
      <c r="S370" s="111">
        <v>445522</v>
      </c>
      <c r="T370" s="111">
        <v>381503509</v>
      </c>
      <c r="V370" s="110" t="s">
        <v>461</v>
      </c>
      <c r="W370" s="136">
        <f>+C370/'24 DS-016894'!C$109*100</f>
        <v>2.0606311789097645E-05</v>
      </c>
      <c r="X370" s="136">
        <f>+D370/'24 DS-016894'!D$109*100</f>
        <v>0.08055307271863894</v>
      </c>
      <c r="Y370" s="136">
        <f>+E370/'24 DS-016894'!E$109*100</f>
        <v>0.0035982753697310797</v>
      </c>
      <c r="Z370" s="136"/>
      <c r="AA370" s="136">
        <f>+G370/'24 DS-016894'!G$109*100</f>
        <v>0.011850587604178332</v>
      </c>
      <c r="AB370" s="136"/>
      <c r="AC370" s="136">
        <f>+I370/'24 DS-016894'!I$109*100</f>
        <v>0.002327939899149381</v>
      </c>
      <c r="AD370" s="136">
        <f>+J370/'24 DS-016894'!J$109*100</f>
        <v>0.09484848919833422</v>
      </c>
      <c r="AE370" s="136">
        <f>+K370/'24 DS-016894'!K$109*100</f>
        <v>0.016435031320505975</v>
      </c>
      <c r="AF370" s="136">
        <f>+L370/'24 DS-016894'!L$109*100</f>
        <v>0.00016950818894060772</v>
      </c>
      <c r="AG370" s="136">
        <f>+M370/'24 DS-016894'!M$109*100</f>
        <v>0.0013650244604489195</v>
      </c>
      <c r="AH370" s="136">
        <f>+N370/'24 DS-016894'!N$109*100</f>
        <v>0.10338884355104631</v>
      </c>
      <c r="AI370" s="136">
        <f>+O370/'24 DS-016894'!O$109*100</f>
        <v>0.022665799887513535</v>
      </c>
      <c r="AJ370" s="136">
        <f>+P370/'24 DS-016894'!P$109*100</f>
        <v>0.009389465501760015</v>
      </c>
      <c r="AK370" s="136">
        <f>+Q370/'24 DS-016894'!Q$109*100</f>
        <v>0.004893645537295141</v>
      </c>
      <c r="AL370" s="136">
        <f>+R370/'24 DS-016894'!R$109*100</f>
        <v>0.0011891532813589367</v>
      </c>
      <c r="AM370" s="136">
        <f>+S370/'24 DS-016894'!S$109*100</f>
        <v>0.03537299622933508</v>
      </c>
      <c r="AN370" s="136">
        <f>+T370/'24 DS-016894'!T$109*100</f>
        <v>0.01483219820926819</v>
      </c>
    </row>
    <row r="371" spans="2:40" ht="12">
      <c r="B371" s="110" t="s">
        <v>462</v>
      </c>
      <c r="C371" s="112" t="s">
        <v>36</v>
      </c>
      <c r="D371" s="112" t="s">
        <v>36</v>
      </c>
      <c r="E371" s="112" t="s">
        <v>36</v>
      </c>
      <c r="F371" s="112" t="s">
        <v>36</v>
      </c>
      <c r="G371" s="112" t="s">
        <v>36</v>
      </c>
      <c r="H371" s="112" t="s">
        <v>36</v>
      </c>
      <c r="I371" s="112" t="s">
        <v>36</v>
      </c>
      <c r="J371" s="112" t="s">
        <v>36</v>
      </c>
      <c r="K371" s="112" t="s">
        <v>36</v>
      </c>
      <c r="L371" s="112" t="s">
        <v>36</v>
      </c>
      <c r="M371" s="112" t="s">
        <v>36</v>
      </c>
      <c r="N371" s="112" t="s">
        <v>36</v>
      </c>
      <c r="O371" s="112" t="s">
        <v>36</v>
      </c>
      <c r="P371" s="112" t="s">
        <v>36</v>
      </c>
      <c r="Q371" s="112" t="s">
        <v>36</v>
      </c>
      <c r="R371" s="112" t="s">
        <v>36</v>
      </c>
      <c r="S371" s="112" t="s">
        <v>36</v>
      </c>
      <c r="T371" s="112">
        <v>21273</v>
      </c>
      <c r="V371" s="110" t="s">
        <v>462</v>
      </c>
      <c r="W371" s="136"/>
      <c r="X371" s="136"/>
      <c r="Y371" s="136"/>
      <c r="Z371" s="136"/>
      <c r="AA371" s="136"/>
      <c r="AB371" s="136"/>
      <c r="AC371" s="136"/>
      <c r="AD371" s="136"/>
      <c r="AE371" s="136"/>
      <c r="AF371" s="136"/>
      <c r="AG371" s="136"/>
      <c r="AH371" s="136"/>
      <c r="AI371" s="136"/>
      <c r="AJ371" s="136"/>
      <c r="AK371" s="136"/>
      <c r="AL371" s="136"/>
      <c r="AM371" s="136"/>
      <c r="AN371" s="136">
        <f>+T371/'24 DS-016894'!T$109*100</f>
        <v>8.270575369878505E-07</v>
      </c>
    </row>
    <row r="372" spans="2:40" ht="12">
      <c r="B372" s="110" t="s">
        <v>11</v>
      </c>
      <c r="C372" s="111">
        <v>4114352</v>
      </c>
      <c r="D372" s="111">
        <v>5241523</v>
      </c>
      <c r="E372" s="111">
        <v>1771502</v>
      </c>
      <c r="F372" s="111">
        <v>1285547</v>
      </c>
      <c r="G372" s="111">
        <v>935120</v>
      </c>
      <c r="H372" s="111">
        <v>449997</v>
      </c>
      <c r="I372" s="111">
        <v>164397</v>
      </c>
      <c r="J372" s="111">
        <v>8014040</v>
      </c>
      <c r="K372" s="111">
        <v>9381451</v>
      </c>
      <c r="L372" s="111">
        <v>4331781</v>
      </c>
      <c r="M372" s="111">
        <v>5223482</v>
      </c>
      <c r="N372" s="111">
        <v>1577764</v>
      </c>
      <c r="O372" s="111">
        <v>3943852</v>
      </c>
      <c r="P372" s="111">
        <v>438231</v>
      </c>
      <c r="Q372" s="111">
        <v>8312296</v>
      </c>
      <c r="R372" s="111">
        <v>4486702</v>
      </c>
      <c r="S372" s="111">
        <v>5582625</v>
      </c>
      <c r="T372" s="111">
        <v>8568698132</v>
      </c>
      <c r="V372" s="110" t="s">
        <v>11</v>
      </c>
      <c r="W372" s="136"/>
      <c r="X372" s="136"/>
      <c r="Y372" s="136"/>
      <c r="Z372" s="136"/>
      <c r="AA372" s="136"/>
      <c r="AB372" s="136"/>
      <c r="AC372" s="136"/>
      <c r="AD372" s="136"/>
      <c r="AE372" s="136"/>
      <c r="AF372" s="136"/>
      <c r="AG372" s="136"/>
      <c r="AH372" s="136"/>
      <c r="AI372" s="136"/>
      <c r="AJ372" s="136"/>
      <c r="AK372" s="136"/>
      <c r="AL372" s="136"/>
      <c r="AM372" s="136"/>
      <c r="AN372" s="136"/>
    </row>
    <row r="373" spans="2:40" ht="12">
      <c r="B373" s="110" t="s">
        <v>2</v>
      </c>
      <c r="C373" s="112">
        <v>114529087</v>
      </c>
      <c r="D373" s="112">
        <v>43590089</v>
      </c>
      <c r="E373" s="112">
        <v>48176778</v>
      </c>
      <c r="F373" s="112">
        <v>34197462</v>
      </c>
      <c r="G373" s="112">
        <v>34279967</v>
      </c>
      <c r="H373" s="112">
        <v>57656305</v>
      </c>
      <c r="I373" s="112">
        <v>2676007</v>
      </c>
      <c r="J373" s="112">
        <v>128546057</v>
      </c>
      <c r="K373" s="112">
        <v>34428664</v>
      </c>
      <c r="L373" s="112">
        <v>167341206</v>
      </c>
      <c r="M373" s="112">
        <v>47772915</v>
      </c>
      <c r="N373" s="112">
        <v>136513660</v>
      </c>
      <c r="O373" s="112">
        <v>85485699</v>
      </c>
      <c r="P373" s="112">
        <v>42695496</v>
      </c>
      <c r="Q373" s="112">
        <v>43220947</v>
      </c>
      <c r="R373" s="112">
        <v>42976307</v>
      </c>
      <c r="S373" s="112">
        <v>103846841</v>
      </c>
      <c r="T373" s="112">
        <v>154291138523</v>
      </c>
      <c r="V373" s="110" t="s">
        <v>2</v>
      </c>
      <c r="W373" s="136"/>
      <c r="X373" s="136"/>
      <c r="Y373" s="136"/>
      <c r="Z373" s="136"/>
      <c r="AA373" s="136"/>
      <c r="AB373" s="136"/>
      <c r="AC373" s="136"/>
      <c r="AD373" s="136"/>
      <c r="AE373" s="136"/>
      <c r="AF373" s="136"/>
      <c r="AG373" s="136"/>
      <c r="AH373" s="136"/>
      <c r="AI373" s="136"/>
      <c r="AJ373" s="136"/>
      <c r="AK373" s="136"/>
      <c r="AL373" s="136"/>
      <c r="AM373" s="136"/>
      <c r="AN373" s="136"/>
    </row>
    <row r="374" spans="2:40" ht="12">
      <c r="B374" s="110" t="s">
        <v>463</v>
      </c>
      <c r="C374" s="111" t="s">
        <v>36</v>
      </c>
      <c r="D374" s="111" t="s">
        <v>36</v>
      </c>
      <c r="E374" s="111" t="s">
        <v>36</v>
      </c>
      <c r="F374" s="111" t="s">
        <v>36</v>
      </c>
      <c r="G374" s="111" t="s">
        <v>36</v>
      </c>
      <c r="H374" s="111" t="s">
        <v>36</v>
      </c>
      <c r="I374" s="111" t="s">
        <v>36</v>
      </c>
      <c r="J374" s="111" t="s">
        <v>36</v>
      </c>
      <c r="K374" s="111" t="s">
        <v>36</v>
      </c>
      <c r="L374" s="111" t="s">
        <v>36</v>
      </c>
      <c r="M374" s="111" t="s">
        <v>36</v>
      </c>
      <c r="N374" s="111" t="s">
        <v>36</v>
      </c>
      <c r="O374" s="111" t="s">
        <v>36</v>
      </c>
      <c r="P374" s="111" t="s">
        <v>36</v>
      </c>
      <c r="Q374" s="111" t="s">
        <v>36</v>
      </c>
      <c r="R374" s="111" t="s">
        <v>36</v>
      </c>
      <c r="S374" s="111" t="s">
        <v>36</v>
      </c>
      <c r="T374" s="111" t="s">
        <v>36</v>
      </c>
      <c r="V374" s="110" t="s">
        <v>463</v>
      </c>
      <c r="W374" s="136"/>
      <c r="X374" s="136"/>
      <c r="Y374" s="136"/>
      <c r="Z374" s="136"/>
      <c r="AA374" s="136"/>
      <c r="AB374" s="136"/>
      <c r="AC374" s="136"/>
      <c r="AD374" s="136"/>
      <c r="AE374" s="136"/>
      <c r="AF374" s="136"/>
      <c r="AG374" s="136"/>
      <c r="AH374" s="136"/>
      <c r="AI374" s="136"/>
      <c r="AJ374" s="136"/>
      <c r="AK374" s="136"/>
      <c r="AL374" s="136"/>
      <c r="AM374" s="136"/>
      <c r="AN374" s="136"/>
    </row>
    <row r="375" spans="2:40" ht="12">
      <c r="B375" s="110" t="s">
        <v>357</v>
      </c>
      <c r="C375" s="112">
        <v>1579513384</v>
      </c>
      <c r="D375" s="112">
        <v>340493917</v>
      </c>
      <c r="E375" s="112">
        <v>350406249</v>
      </c>
      <c r="F375" s="112">
        <v>456246181</v>
      </c>
      <c r="G375" s="112">
        <v>237225521</v>
      </c>
      <c r="H375" s="112">
        <v>803578356</v>
      </c>
      <c r="I375" s="112">
        <v>92776049</v>
      </c>
      <c r="J375" s="112">
        <v>2003088944</v>
      </c>
      <c r="K375" s="112">
        <v>613560931</v>
      </c>
      <c r="L375" s="112">
        <v>639941215</v>
      </c>
      <c r="M375" s="112">
        <v>658986208</v>
      </c>
      <c r="N375" s="112">
        <v>1438659256</v>
      </c>
      <c r="O375" s="112">
        <v>720860940</v>
      </c>
      <c r="P375" s="112">
        <v>531562902</v>
      </c>
      <c r="Q375" s="112">
        <v>631857152</v>
      </c>
      <c r="R375" s="112">
        <v>704817357</v>
      </c>
      <c r="S375" s="112">
        <v>1630532755</v>
      </c>
      <c r="T375" s="112">
        <v>987604745688</v>
      </c>
      <c r="V375" s="110" t="s">
        <v>357</v>
      </c>
      <c r="W375" s="136"/>
      <c r="X375" s="136"/>
      <c r="Y375" s="136"/>
      <c r="Z375" s="136"/>
      <c r="AA375" s="136"/>
      <c r="AB375" s="136"/>
      <c r="AC375" s="136"/>
      <c r="AD375" s="136"/>
      <c r="AE375" s="136"/>
      <c r="AF375" s="136"/>
      <c r="AG375" s="136"/>
      <c r="AH375" s="136"/>
      <c r="AI375" s="136"/>
      <c r="AJ375" s="136"/>
      <c r="AK375" s="136"/>
      <c r="AL375" s="136"/>
      <c r="AM375" s="136"/>
      <c r="AN375" s="136"/>
    </row>
    <row r="376" spans="2:40" ht="12">
      <c r="B376" s="110" t="s">
        <v>464</v>
      </c>
      <c r="C376" s="111">
        <v>8345</v>
      </c>
      <c r="D376" s="111" t="s">
        <v>36</v>
      </c>
      <c r="E376" s="111">
        <v>3369</v>
      </c>
      <c r="F376" s="111">
        <v>29461</v>
      </c>
      <c r="G376" s="111">
        <v>199</v>
      </c>
      <c r="H376" s="111">
        <v>309</v>
      </c>
      <c r="I376" s="111">
        <v>15420</v>
      </c>
      <c r="J376" s="111">
        <v>125936</v>
      </c>
      <c r="K376" s="111">
        <v>17811</v>
      </c>
      <c r="L376" s="111">
        <v>3882</v>
      </c>
      <c r="M376" s="111">
        <v>560</v>
      </c>
      <c r="N376" s="111">
        <v>14</v>
      </c>
      <c r="O376" s="111">
        <v>56840</v>
      </c>
      <c r="P376" s="111">
        <v>5313</v>
      </c>
      <c r="Q376" s="111">
        <v>197372</v>
      </c>
      <c r="R376" s="111">
        <v>4241</v>
      </c>
      <c r="S376" s="111">
        <v>13937</v>
      </c>
      <c r="T376" s="111">
        <v>235874684</v>
      </c>
      <c r="V376" s="110" t="s">
        <v>464</v>
      </c>
      <c r="W376" s="136">
        <f>+C376/'24 DS-016894'!C$109*100</f>
        <v>0.0012025151879721666</v>
      </c>
      <c r="X376" s="136"/>
      <c r="Y376" s="136">
        <f>+E376/'24 DS-016894'!E$109*100</f>
        <v>0.0009304313240175</v>
      </c>
      <c r="Z376" s="136">
        <f>+F376/'24 DS-016894'!F$109*100</f>
        <v>0.009503665098235577</v>
      </c>
      <c r="AA376" s="136">
        <f>+G376/'24 DS-016894'!G$109*100</f>
        <v>0.0002218710069838638</v>
      </c>
      <c r="AB376" s="136">
        <f>+H376/'24 DS-016894'!H$109*100</f>
        <v>9.084145905529816E-05</v>
      </c>
      <c r="AC376" s="136">
        <f>+I376/'24 DS-016894'!I$109*100</f>
        <v>0.04213243338601345</v>
      </c>
      <c r="AD376" s="136">
        <f>+J376/'24 DS-016894'!J$109*100</f>
        <v>0.0072784502180709195</v>
      </c>
      <c r="AE376" s="136">
        <f>+K376/'24 DS-016894'!K$109*100</f>
        <v>0.0054655577663380245</v>
      </c>
      <c r="AF376" s="136">
        <f>+L376/'24 DS-016894'!L$109*100</f>
        <v>0.017316599722827345</v>
      </c>
      <c r="AG376" s="136">
        <f>+M376/'24 DS-016894'!M$109*100</f>
        <v>0.00012279738118094698</v>
      </c>
      <c r="AH376" s="136">
        <f>+N376/'24 DS-016894'!N$109*100</f>
        <v>1.4958263117688107E-06</v>
      </c>
      <c r="AI376" s="136">
        <f>+O376/'24 DS-016894'!O$109*100</f>
        <v>0.014329678393057967</v>
      </c>
      <c r="AJ376" s="136">
        <f>+P376/'24 DS-016894'!P$109*100</f>
        <v>0.002159483581267086</v>
      </c>
      <c r="AK376" s="136">
        <f>+Q376/'24 DS-016894'!Q$109*100</f>
        <v>0.01648408722713958</v>
      </c>
      <c r="AL376" s="136">
        <f>+R376/'24 DS-016894'!R$109*100</f>
        <v>0.001032384660438741</v>
      </c>
      <c r="AM376" s="136">
        <f>+S376/'24 DS-016894'!S$109*100</f>
        <v>0.0011065524226598082</v>
      </c>
      <c r="AN376" s="136">
        <f>+T376/'24 DS-016894'!T$109*100</f>
        <v>0.009170400751507898</v>
      </c>
    </row>
    <row r="377" spans="2:40" ht="12">
      <c r="B377" s="110" t="s">
        <v>3</v>
      </c>
      <c r="C377" s="112">
        <v>84834189</v>
      </c>
      <c r="D377" s="112">
        <v>22935064</v>
      </c>
      <c r="E377" s="112">
        <v>35052839</v>
      </c>
      <c r="F377" s="112">
        <v>30582333</v>
      </c>
      <c r="G377" s="112">
        <v>10923371</v>
      </c>
      <c r="H377" s="112">
        <v>41621588</v>
      </c>
      <c r="I377" s="112">
        <v>11761985</v>
      </c>
      <c r="J377" s="112">
        <v>200215019</v>
      </c>
      <c r="K377" s="112">
        <v>34815634</v>
      </c>
      <c r="L377" s="112">
        <v>55552245</v>
      </c>
      <c r="M377" s="112">
        <v>87370576</v>
      </c>
      <c r="N377" s="112">
        <v>88160413</v>
      </c>
      <c r="O377" s="112">
        <v>51966698</v>
      </c>
      <c r="P377" s="112">
        <v>42545321</v>
      </c>
      <c r="Q377" s="112">
        <v>60847631</v>
      </c>
      <c r="R377" s="112">
        <v>24091132</v>
      </c>
      <c r="S377" s="112">
        <v>84184055</v>
      </c>
      <c r="T377" s="112">
        <v>82822467956</v>
      </c>
      <c r="V377" s="110" t="s">
        <v>3</v>
      </c>
      <c r="W377" s="136"/>
      <c r="X377" s="136"/>
      <c r="Y377" s="136"/>
      <c r="Z377" s="136"/>
      <c r="AA377" s="136"/>
      <c r="AB377" s="136"/>
      <c r="AC377" s="136"/>
      <c r="AD377" s="136"/>
      <c r="AE377" s="136"/>
      <c r="AF377" s="136"/>
      <c r="AG377" s="136"/>
      <c r="AH377" s="136"/>
      <c r="AI377" s="136"/>
      <c r="AJ377" s="136"/>
      <c r="AK377" s="136"/>
      <c r="AL377" s="136"/>
      <c r="AM377" s="136"/>
      <c r="AN377" s="136"/>
    </row>
    <row r="378" spans="2:40" ht="12">
      <c r="B378" s="110" t="s">
        <v>465</v>
      </c>
      <c r="C378" s="111" t="s">
        <v>36</v>
      </c>
      <c r="D378" s="111">
        <v>123268</v>
      </c>
      <c r="E378" s="111" t="s">
        <v>36</v>
      </c>
      <c r="F378" s="111" t="s">
        <v>36</v>
      </c>
      <c r="G378" s="111" t="s">
        <v>36</v>
      </c>
      <c r="H378" s="111" t="s">
        <v>36</v>
      </c>
      <c r="I378" s="111" t="s">
        <v>36</v>
      </c>
      <c r="J378" s="111" t="s">
        <v>36</v>
      </c>
      <c r="K378" s="111" t="s">
        <v>36</v>
      </c>
      <c r="L378" s="111" t="s">
        <v>36</v>
      </c>
      <c r="M378" s="111" t="s">
        <v>36</v>
      </c>
      <c r="N378" s="111" t="s">
        <v>36</v>
      </c>
      <c r="O378" s="111" t="s">
        <v>36</v>
      </c>
      <c r="P378" s="111" t="s">
        <v>36</v>
      </c>
      <c r="Q378" s="111" t="s">
        <v>36</v>
      </c>
      <c r="R378" s="111" t="s">
        <v>36</v>
      </c>
      <c r="S378" s="111">
        <v>5756</v>
      </c>
      <c r="T378" s="111">
        <v>31906008</v>
      </c>
      <c r="V378" s="110" t="s">
        <v>465</v>
      </c>
      <c r="W378" s="136"/>
      <c r="X378" s="136">
        <f>+D378/'24 DS-016894'!D$109*100</f>
        <v>0.01456382541490347</v>
      </c>
      <c r="Y378" s="136"/>
      <c r="Z378" s="136"/>
      <c r="AA378" s="136"/>
      <c r="AB378" s="136"/>
      <c r="AC378" s="136"/>
      <c r="AD378" s="136"/>
      <c r="AE378" s="136"/>
      <c r="AF378" s="136"/>
      <c r="AG378" s="136"/>
      <c r="AH378" s="136"/>
      <c r="AI378" s="136"/>
      <c r="AJ378" s="136"/>
      <c r="AK378" s="136"/>
      <c r="AL378" s="136"/>
      <c r="AM378" s="136">
        <f>+S378/'24 DS-016894'!S$109*100</f>
        <v>0.00045700765909663886</v>
      </c>
      <c r="AN378" s="136">
        <f>+T378/'24 DS-016894'!T$109*100</f>
        <v>0.0012404505425466388</v>
      </c>
    </row>
    <row r="379" spans="2:40" ht="12">
      <c r="B379" s="110" t="s">
        <v>116</v>
      </c>
      <c r="C379" s="112" t="s">
        <v>36</v>
      </c>
      <c r="D379" s="112">
        <v>9519668</v>
      </c>
      <c r="E379" s="112">
        <v>3110</v>
      </c>
      <c r="F379" s="112" t="s">
        <v>36</v>
      </c>
      <c r="G379" s="112">
        <v>110507</v>
      </c>
      <c r="H379" s="112" t="s">
        <v>36</v>
      </c>
      <c r="I379" s="112" t="s">
        <v>36</v>
      </c>
      <c r="J379" s="112">
        <v>55705</v>
      </c>
      <c r="K379" s="112">
        <v>259983</v>
      </c>
      <c r="L379" s="112">
        <v>88</v>
      </c>
      <c r="M379" s="112">
        <v>123716</v>
      </c>
      <c r="N379" s="112" t="s">
        <v>36</v>
      </c>
      <c r="O379" s="112">
        <v>1202</v>
      </c>
      <c r="P379" s="112">
        <v>1026</v>
      </c>
      <c r="Q379" s="112" t="s">
        <v>36</v>
      </c>
      <c r="R379" s="112" t="s">
        <v>36</v>
      </c>
      <c r="S379" s="112">
        <v>1826</v>
      </c>
      <c r="T379" s="112">
        <v>2728244462</v>
      </c>
      <c r="V379" s="110" t="s">
        <v>116</v>
      </c>
      <c r="W379" s="136"/>
      <c r="X379" s="136">
        <f>+D379/'24 DS-016894'!D$109*100</f>
        <v>1.124726472075829</v>
      </c>
      <c r="Y379" s="136">
        <f>+E379/'24 DS-016894'!E$109*100</f>
        <v>0.0008589021720672084</v>
      </c>
      <c r="Z379" s="136"/>
      <c r="AA379" s="136">
        <f>+G379/'24 DS-016894'!G$109*100</f>
        <v>0.12320753451641124</v>
      </c>
      <c r="AB379" s="136"/>
      <c r="AC379" s="136"/>
      <c r="AD379" s="136">
        <f>+J379/'24 DS-016894'!J$109*100</f>
        <v>0.0032194612294946683</v>
      </c>
      <c r="AE379" s="136">
        <f>+K379/'24 DS-016894'!K$109*100</f>
        <v>0.0797794680122317</v>
      </c>
      <c r="AF379" s="136">
        <f>+L379/'24 DS-016894'!L$109*100</f>
        <v>0.00039254527965193367</v>
      </c>
      <c r="AG379" s="136">
        <f>+M379/'24 DS-016894'!M$109*100</f>
        <v>0.027128572875325063</v>
      </c>
      <c r="AH379" s="136"/>
      <c r="AI379" s="136">
        <f>+O379/'24 DS-016894'!O$109*100</f>
        <v>0.00030303084849499776</v>
      </c>
      <c r="AJ379" s="136">
        <f>+P379/'24 DS-016894'!P$109*100</f>
        <v>0.0004170205447732035</v>
      </c>
      <c r="AK379" s="136"/>
      <c r="AL379" s="136"/>
      <c r="AM379" s="136">
        <f>+S379/'24 DS-016894'!S$109*100</f>
        <v>0.00014497845474469468</v>
      </c>
      <c r="AN379" s="136">
        <f>+T379/'24 DS-016894'!T$109*100</f>
        <v>0.10606943755194204</v>
      </c>
    </row>
    <row r="380" spans="2:40" ht="12">
      <c r="B380" s="110" t="s">
        <v>102</v>
      </c>
      <c r="C380" s="111" t="s">
        <v>36</v>
      </c>
      <c r="D380" s="111">
        <v>25286</v>
      </c>
      <c r="E380" s="111" t="s">
        <v>36</v>
      </c>
      <c r="F380" s="111" t="s">
        <v>36</v>
      </c>
      <c r="G380" s="111">
        <v>110255</v>
      </c>
      <c r="H380" s="111" t="s">
        <v>36</v>
      </c>
      <c r="I380" s="111" t="s">
        <v>36</v>
      </c>
      <c r="J380" s="111">
        <v>31290</v>
      </c>
      <c r="K380" s="111">
        <v>3057034</v>
      </c>
      <c r="L380" s="111" t="s">
        <v>36</v>
      </c>
      <c r="M380" s="111">
        <v>315094</v>
      </c>
      <c r="N380" s="111">
        <v>4377</v>
      </c>
      <c r="O380" s="111">
        <v>44803</v>
      </c>
      <c r="P380" s="111" t="s">
        <v>36</v>
      </c>
      <c r="Q380" s="111">
        <v>52054</v>
      </c>
      <c r="R380" s="111" t="s">
        <v>36</v>
      </c>
      <c r="S380" s="111">
        <v>152630</v>
      </c>
      <c r="T380" s="111">
        <v>13890350001</v>
      </c>
      <c r="V380" s="110" t="s">
        <v>102</v>
      </c>
      <c r="W380" s="136"/>
      <c r="X380" s="136">
        <f>+D380/'24 DS-016894'!D$109*100</f>
        <v>0.002987481661430778</v>
      </c>
      <c r="Y380" s="136"/>
      <c r="Z380" s="136"/>
      <c r="AA380" s="136">
        <f>+G380/'24 DS-016894'!G$109*100</f>
        <v>0.12292657223621056</v>
      </c>
      <c r="AB380" s="136"/>
      <c r="AC380" s="136"/>
      <c r="AD380" s="136">
        <f>+J380/'24 DS-016894'!J$109*100</f>
        <v>0.0018084003567164198</v>
      </c>
      <c r="AE380" s="136">
        <f>+K380/'24 DS-016894'!K$109*100</f>
        <v>0.9380942069877827</v>
      </c>
      <c r="AF380" s="136"/>
      <c r="AG380" s="136">
        <f>+M380/'24 DS-016894'!M$109*100</f>
        <v>0.06909413933183806</v>
      </c>
      <c r="AH380" s="136">
        <f>+N380/'24 DS-016894'!N$109*100</f>
        <v>0.0004676594119008632</v>
      </c>
      <c r="AI380" s="136">
        <f>+O380/'24 DS-016894'!O$109*100</f>
        <v>0.011295084114077692</v>
      </c>
      <c r="AJ380" s="136"/>
      <c r="AK380" s="136">
        <f>+Q380/'24 DS-016894'!Q$109*100</f>
        <v>0.004347438727486795</v>
      </c>
      <c r="AL380" s="136"/>
      <c r="AM380" s="136">
        <f>+S380/'24 DS-016894'!S$109*100</f>
        <v>0.012118325053495482</v>
      </c>
      <c r="AN380" s="136">
        <f>+T380/'24 DS-016894'!T$109*100</f>
        <v>0.5400328425575257</v>
      </c>
    </row>
    <row r="381" spans="2:40" ht="12">
      <c r="B381" s="110" t="s">
        <v>466</v>
      </c>
      <c r="C381" s="112" t="s">
        <v>36</v>
      </c>
      <c r="D381" s="112" t="s">
        <v>36</v>
      </c>
      <c r="E381" s="112" t="s">
        <v>36</v>
      </c>
      <c r="F381" s="112" t="s">
        <v>36</v>
      </c>
      <c r="G381" s="112" t="s">
        <v>36</v>
      </c>
      <c r="H381" s="112" t="s">
        <v>36</v>
      </c>
      <c r="I381" s="112" t="s">
        <v>36</v>
      </c>
      <c r="J381" s="112" t="s">
        <v>36</v>
      </c>
      <c r="K381" s="112" t="s">
        <v>36</v>
      </c>
      <c r="L381" s="112" t="s">
        <v>36</v>
      </c>
      <c r="M381" s="112" t="s">
        <v>36</v>
      </c>
      <c r="N381" s="112" t="s">
        <v>36</v>
      </c>
      <c r="O381" s="112" t="s">
        <v>36</v>
      </c>
      <c r="P381" s="112" t="s">
        <v>36</v>
      </c>
      <c r="Q381" s="112" t="s">
        <v>36</v>
      </c>
      <c r="R381" s="112" t="s">
        <v>36</v>
      </c>
      <c r="S381" s="112" t="s">
        <v>36</v>
      </c>
      <c r="T381" s="112" t="s">
        <v>36</v>
      </c>
      <c r="V381" s="110" t="s">
        <v>466</v>
      </c>
      <c r="W381" s="136"/>
      <c r="X381" s="136"/>
      <c r="Y381" s="136"/>
      <c r="Z381" s="136"/>
      <c r="AA381" s="136"/>
      <c r="AB381" s="136"/>
      <c r="AC381" s="136"/>
      <c r="AD381" s="136"/>
      <c r="AE381" s="136"/>
      <c r="AF381" s="136"/>
      <c r="AG381" s="136"/>
      <c r="AH381" s="136"/>
      <c r="AI381" s="136"/>
      <c r="AJ381" s="136"/>
      <c r="AK381" s="136"/>
      <c r="AL381" s="136"/>
      <c r="AM381" s="136"/>
      <c r="AN381" s="136"/>
    </row>
    <row r="382" spans="2:40" ht="12">
      <c r="B382" s="110" t="s">
        <v>467</v>
      </c>
      <c r="C382" s="111" t="s">
        <v>36</v>
      </c>
      <c r="D382" s="111" t="s">
        <v>36</v>
      </c>
      <c r="E382" s="111" t="s">
        <v>36</v>
      </c>
      <c r="F382" s="111" t="s">
        <v>36</v>
      </c>
      <c r="G382" s="111" t="s">
        <v>36</v>
      </c>
      <c r="H382" s="111" t="s">
        <v>36</v>
      </c>
      <c r="I382" s="111" t="s">
        <v>36</v>
      </c>
      <c r="J382" s="111" t="s">
        <v>36</v>
      </c>
      <c r="K382" s="111" t="s">
        <v>36</v>
      </c>
      <c r="L382" s="111" t="s">
        <v>36</v>
      </c>
      <c r="M382" s="111" t="s">
        <v>36</v>
      </c>
      <c r="N382" s="111" t="s">
        <v>36</v>
      </c>
      <c r="O382" s="111" t="s">
        <v>36</v>
      </c>
      <c r="P382" s="111" t="s">
        <v>36</v>
      </c>
      <c r="Q382" s="111" t="s">
        <v>36</v>
      </c>
      <c r="R382" s="111" t="s">
        <v>36</v>
      </c>
      <c r="S382" s="111" t="s">
        <v>36</v>
      </c>
      <c r="T382" s="111" t="s">
        <v>36</v>
      </c>
      <c r="V382" s="110" t="s">
        <v>467</v>
      </c>
      <c r="W382" s="136"/>
      <c r="X382" s="136"/>
      <c r="Y382" s="136"/>
      <c r="Z382" s="136"/>
      <c r="AA382" s="136"/>
      <c r="AB382" s="136"/>
      <c r="AC382" s="136"/>
      <c r="AD382" s="136"/>
      <c r="AE382" s="136"/>
      <c r="AF382" s="136"/>
      <c r="AG382" s="136"/>
      <c r="AH382" s="136"/>
      <c r="AI382" s="136"/>
      <c r="AJ382" s="136"/>
      <c r="AK382" s="136"/>
      <c r="AL382" s="136"/>
      <c r="AM382" s="136"/>
      <c r="AN382" s="136"/>
    </row>
    <row r="383" spans="2:40" ht="12">
      <c r="B383" s="110" t="s">
        <v>468</v>
      </c>
      <c r="C383" s="112" t="s">
        <v>36</v>
      </c>
      <c r="D383" s="112" t="s">
        <v>36</v>
      </c>
      <c r="E383" s="112" t="s">
        <v>36</v>
      </c>
      <c r="F383" s="112" t="s">
        <v>36</v>
      </c>
      <c r="G383" s="112" t="s">
        <v>36</v>
      </c>
      <c r="H383" s="112" t="s">
        <v>36</v>
      </c>
      <c r="I383" s="112" t="s">
        <v>36</v>
      </c>
      <c r="J383" s="112" t="s">
        <v>36</v>
      </c>
      <c r="K383" s="112" t="s">
        <v>36</v>
      </c>
      <c r="L383" s="112" t="s">
        <v>36</v>
      </c>
      <c r="M383" s="112" t="s">
        <v>36</v>
      </c>
      <c r="N383" s="112" t="s">
        <v>36</v>
      </c>
      <c r="O383" s="112" t="s">
        <v>36</v>
      </c>
      <c r="P383" s="112" t="s">
        <v>36</v>
      </c>
      <c r="Q383" s="112" t="s">
        <v>36</v>
      </c>
      <c r="R383" s="112" t="s">
        <v>36</v>
      </c>
      <c r="S383" s="112" t="s">
        <v>36</v>
      </c>
      <c r="T383" s="112" t="s">
        <v>36</v>
      </c>
      <c r="V383" s="110" t="s">
        <v>468</v>
      </c>
      <c r="W383" s="136"/>
      <c r="X383" s="136"/>
      <c r="Y383" s="136"/>
      <c r="Z383" s="136"/>
      <c r="AA383" s="136"/>
      <c r="AB383" s="136"/>
      <c r="AC383" s="136"/>
      <c r="AD383" s="136"/>
      <c r="AE383" s="136"/>
      <c r="AF383" s="136"/>
      <c r="AG383" s="136"/>
      <c r="AH383" s="136"/>
      <c r="AI383" s="136"/>
      <c r="AJ383" s="136"/>
      <c r="AK383" s="136"/>
      <c r="AL383" s="136"/>
      <c r="AM383" s="136"/>
      <c r="AN383" s="136"/>
    </row>
    <row r="384" spans="2:40" ht="12">
      <c r="B384" s="110" t="s">
        <v>469</v>
      </c>
      <c r="C384" s="111" t="s">
        <v>36</v>
      </c>
      <c r="D384" s="111" t="s">
        <v>36</v>
      </c>
      <c r="E384" s="111" t="s">
        <v>36</v>
      </c>
      <c r="F384" s="111" t="s">
        <v>36</v>
      </c>
      <c r="G384" s="111" t="s">
        <v>36</v>
      </c>
      <c r="H384" s="111" t="s">
        <v>36</v>
      </c>
      <c r="I384" s="111" t="s">
        <v>36</v>
      </c>
      <c r="J384" s="111" t="s">
        <v>36</v>
      </c>
      <c r="K384" s="111" t="s">
        <v>36</v>
      </c>
      <c r="L384" s="111" t="s">
        <v>36</v>
      </c>
      <c r="M384" s="111" t="s">
        <v>36</v>
      </c>
      <c r="N384" s="111" t="s">
        <v>36</v>
      </c>
      <c r="O384" s="111" t="s">
        <v>36</v>
      </c>
      <c r="P384" s="111" t="s">
        <v>36</v>
      </c>
      <c r="Q384" s="111" t="s">
        <v>36</v>
      </c>
      <c r="R384" s="111" t="s">
        <v>36</v>
      </c>
      <c r="S384" s="111" t="s">
        <v>36</v>
      </c>
      <c r="T384" s="111" t="s">
        <v>36</v>
      </c>
      <c r="V384" s="110" t="s">
        <v>469</v>
      </c>
      <c r="W384" s="136"/>
      <c r="X384" s="136"/>
      <c r="Y384" s="136"/>
      <c r="Z384" s="136"/>
      <c r="AA384" s="136"/>
      <c r="AB384" s="136"/>
      <c r="AC384" s="136"/>
      <c r="AD384" s="136"/>
      <c r="AE384" s="136"/>
      <c r="AF384" s="136"/>
      <c r="AG384" s="136"/>
      <c r="AH384" s="136"/>
      <c r="AI384" s="136"/>
      <c r="AJ384" s="136"/>
      <c r="AK384" s="136"/>
      <c r="AL384" s="136"/>
      <c r="AM384" s="136"/>
      <c r="AN384" s="136"/>
    </row>
    <row r="385" spans="2:40" ht="12">
      <c r="B385" s="110" t="s">
        <v>117</v>
      </c>
      <c r="C385" s="112" t="s">
        <v>36</v>
      </c>
      <c r="D385" s="112" t="s">
        <v>36</v>
      </c>
      <c r="E385" s="112" t="s">
        <v>36</v>
      </c>
      <c r="F385" s="112" t="s">
        <v>36</v>
      </c>
      <c r="G385" s="112" t="s">
        <v>36</v>
      </c>
      <c r="H385" s="112" t="s">
        <v>36</v>
      </c>
      <c r="I385" s="112" t="s">
        <v>36</v>
      </c>
      <c r="J385" s="112">
        <v>3840</v>
      </c>
      <c r="K385" s="112">
        <v>370969</v>
      </c>
      <c r="L385" s="112" t="s">
        <v>36</v>
      </c>
      <c r="M385" s="112">
        <v>114028</v>
      </c>
      <c r="N385" s="112">
        <v>205993</v>
      </c>
      <c r="O385" s="112">
        <v>256307</v>
      </c>
      <c r="P385" s="112" t="s">
        <v>36</v>
      </c>
      <c r="Q385" s="112">
        <v>10963677</v>
      </c>
      <c r="R385" s="112">
        <v>533658</v>
      </c>
      <c r="S385" s="112">
        <v>1607035</v>
      </c>
      <c r="T385" s="112">
        <v>2761266179</v>
      </c>
      <c r="V385" s="110" t="s">
        <v>117</v>
      </c>
      <c r="W385" s="136"/>
      <c r="X385" s="136"/>
      <c r="Y385" s="136"/>
      <c r="Z385" s="136"/>
      <c r="AA385" s="136"/>
      <c r="AB385" s="136"/>
      <c r="AC385" s="136"/>
      <c r="AD385" s="136">
        <f>+J385/'24 DS-016894'!J$109*100</f>
        <v>0.00022193216266510235</v>
      </c>
      <c r="AE385" s="136">
        <f>+K385/'24 DS-016894'!K$109*100</f>
        <v>0.11383709499863291</v>
      </c>
      <c r="AF385" s="136"/>
      <c r="AG385" s="136">
        <f>+M385/'24 DS-016894'!M$109*100</f>
        <v>0.02500417818089468</v>
      </c>
      <c r="AH385" s="136">
        <f>+N385/'24 DS-016894'!N$109*100</f>
        <v>0.022009267817156616</v>
      </c>
      <c r="AI385" s="136">
        <f>+O385/'24 DS-016894'!O$109*100</f>
        <v>0.0646164123837</v>
      </c>
      <c r="AJ385" s="136"/>
      <c r="AK385" s="136">
        <f>+Q385/'24 DS-016894'!Q$109*100</f>
        <v>0.9156628498377885</v>
      </c>
      <c r="AL385" s="136">
        <f>+R385/'24 DS-016894'!R$109*100</f>
        <v>0.1299081191040834</v>
      </c>
      <c r="AM385" s="136">
        <f>+S385/'24 DS-016894'!S$109*100</f>
        <v>0.12759334667066835</v>
      </c>
      <c r="AN385" s="136">
        <f>+T385/'24 DS-016894'!T$109*100</f>
        <v>0.10735326493543895</v>
      </c>
    </row>
    <row r="386" spans="2:40" ht="12">
      <c r="B386" s="110" t="s">
        <v>4</v>
      </c>
      <c r="C386" s="111">
        <v>20980766</v>
      </c>
      <c r="D386" s="111">
        <v>5064898</v>
      </c>
      <c r="E386" s="111">
        <v>5489758</v>
      </c>
      <c r="F386" s="111">
        <v>5745925</v>
      </c>
      <c r="G386" s="111">
        <v>3452409</v>
      </c>
      <c r="H386" s="111">
        <v>7869422</v>
      </c>
      <c r="I386" s="111">
        <v>421552</v>
      </c>
      <c r="J386" s="111">
        <v>17066558</v>
      </c>
      <c r="K386" s="111">
        <v>7743789</v>
      </c>
      <c r="L386" s="111">
        <v>16789605</v>
      </c>
      <c r="M386" s="111">
        <v>10471806</v>
      </c>
      <c r="N386" s="111">
        <v>21395866</v>
      </c>
      <c r="O386" s="111">
        <v>10989230</v>
      </c>
      <c r="P386" s="111">
        <v>9023837</v>
      </c>
      <c r="Q386" s="111">
        <v>45900623</v>
      </c>
      <c r="R386" s="111">
        <v>14871630</v>
      </c>
      <c r="S386" s="111">
        <v>50000232</v>
      </c>
      <c r="T386" s="111">
        <v>20020214480</v>
      </c>
      <c r="V386" s="110" t="s">
        <v>4</v>
      </c>
      <c r="W386" s="136"/>
      <c r="X386" s="136"/>
      <c r="Y386" s="136"/>
      <c r="Z386" s="136"/>
      <c r="AA386" s="136"/>
      <c r="AB386" s="136"/>
      <c r="AC386" s="136"/>
      <c r="AD386" s="136"/>
      <c r="AE386" s="136"/>
      <c r="AF386" s="136"/>
      <c r="AG386" s="136"/>
      <c r="AH386" s="136"/>
      <c r="AI386" s="136"/>
      <c r="AJ386" s="136"/>
      <c r="AK386" s="136"/>
      <c r="AL386" s="136"/>
      <c r="AM386" s="136"/>
      <c r="AN386" s="136"/>
    </row>
    <row r="387" spans="2:40" ht="12">
      <c r="B387" s="110" t="s">
        <v>118</v>
      </c>
      <c r="C387" s="112" t="s">
        <v>36</v>
      </c>
      <c r="D387" s="112">
        <v>46872</v>
      </c>
      <c r="E387" s="112" t="s">
        <v>36</v>
      </c>
      <c r="F387" s="112" t="s">
        <v>36</v>
      </c>
      <c r="G387" s="112" t="s">
        <v>36</v>
      </c>
      <c r="H387" s="112" t="s">
        <v>36</v>
      </c>
      <c r="I387" s="112" t="s">
        <v>36</v>
      </c>
      <c r="J387" s="112">
        <v>906965</v>
      </c>
      <c r="K387" s="112">
        <v>6655004</v>
      </c>
      <c r="L387" s="112" t="s">
        <v>36</v>
      </c>
      <c r="M387" s="112">
        <v>73907</v>
      </c>
      <c r="N387" s="112" t="s">
        <v>36</v>
      </c>
      <c r="O387" s="112">
        <v>484751</v>
      </c>
      <c r="P387" s="112" t="s">
        <v>36</v>
      </c>
      <c r="Q387" s="112">
        <v>97918646</v>
      </c>
      <c r="R387" s="112">
        <v>3542769</v>
      </c>
      <c r="S387" s="112">
        <v>5997595</v>
      </c>
      <c r="T387" s="112">
        <v>20921906726</v>
      </c>
      <c r="V387" s="110" t="s">
        <v>118</v>
      </c>
      <c r="W387" s="136"/>
      <c r="X387" s="136">
        <f>+D387/'24 DS-016894'!D$109*100</f>
        <v>0.005537816991006226</v>
      </c>
      <c r="Y387" s="136"/>
      <c r="Z387" s="136"/>
      <c r="AA387" s="136"/>
      <c r="AB387" s="136"/>
      <c r="AC387" s="136"/>
      <c r="AD387" s="136">
        <f>+J387/'24 DS-016894'!J$109*100</f>
        <v>0.052417891643633995</v>
      </c>
      <c r="AE387" s="136">
        <f>+K387/'24 DS-016894'!K$109*100</f>
        <v>2.0421822916855104</v>
      </c>
      <c r="AF387" s="136"/>
      <c r="AG387" s="136">
        <f>+M387/'24 DS-016894'!M$109*100</f>
        <v>0.0162064036623933</v>
      </c>
      <c r="AH387" s="136"/>
      <c r="AI387" s="136">
        <f>+O387/'24 DS-016894'!O$109*100</f>
        <v>0.12220840835174598</v>
      </c>
      <c r="AJ387" s="136"/>
      <c r="AK387" s="137">
        <f>+Q387/'24 DS-016894'!Q$109*100</f>
        <v>8.177955848992776</v>
      </c>
      <c r="AL387" s="136">
        <f>+R387/'24 DS-016894'!R$109*100</f>
        <v>0.8624146123739445</v>
      </c>
      <c r="AM387" s="136">
        <f>+S387/'24 DS-016894'!S$109*100</f>
        <v>0.47618951548987243</v>
      </c>
      <c r="AN387" s="136">
        <f>+T387/'24 DS-016894'!T$109*100</f>
        <v>0.8134076362475956</v>
      </c>
    </row>
    <row r="388" spans="2:40" ht="12">
      <c r="B388" s="110" t="s">
        <v>470</v>
      </c>
      <c r="C388" s="111" t="s">
        <v>36</v>
      </c>
      <c r="D388" s="111" t="s">
        <v>36</v>
      </c>
      <c r="E388" s="111" t="s">
        <v>36</v>
      </c>
      <c r="F388" s="111" t="s">
        <v>36</v>
      </c>
      <c r="G388" s="111" t="s">
        <v>36</v>
      </c>
      <c r="H388" s="111" t="s">
        <v>36</v>
      </c>
      <c r="I388" s="111" t="s">
        <v>36</v>
      </c>
      <c r="J388" s="111" t="s">
        <v>36</v>
      </c>
      <c r="K388" s="111" t="s">
        <v>36</v>
      </c>
      <c r="L388" s="111" t="s">
        <v>36</v>
      </c>
      <c r="M388" s="111" t="s">
        <v>36</v>
      </c>
      <c r="N388" s="111" t="s">
        <v>36</v>
      </c>
      <c r="O388" s="111" t="s">
        <v>36</v>
      </c>
      <c r="P388" s="111" t="s">
        <v>36</v>
      </c>
      <c r="Q388" s="111" t="s">
        <v>36</v>
      </c>
      <c r="R388" s="111" t="s">
        <v>36</v>
      </c>
      <c r="S388" s="111" t="s">
        <v>36</v>
      </c>
      <c r="T388" s="111">
        <v>987440</v>
      </c>
      <c r="V388" s="110" t="s">
        <v>470</v>
      </c>
      <c r="W388" s="136"/>
      <c r="X388" s="136"/>
      <c r="Y388" s="136"/>
      <c r="Z388" s="136"/>
      <c r="AA388" s="136"/>
      <c r="AB388" s="136"/>
      <c r="AC388" s="136"/>
      <c r="AD388" s="136"/>
      <c r="AE388" s="136"/>
      <c r="AF388" s="136"/>
      <c r="AG388" s="136"/>
      <c r="AH388" s="136"/>
      <c r="AI388" s="136"/>
      <c r="AJ388" s="136"/>
      <c r="AK388" s="136"/>
      <c r="AL388" s="136"/>
      <c r="AM388" s="136"/>
      <c r="AN388" s="136">
        <f>+T388/'24 DS-016894'!T$109*100</f>
        <v>3.838996353703206E-05</v>
      </c>
    </row>
    <row r="389" spans="2:40" ht="12">
      <c r="B389" s="110" t="s">
        <v>471</v>
      </c>
      <c r="C389" s="112" t="s">
        <v>36</v>
      </c>
      <c r="D389" s="112" t="s">
        <v>36</v>
      </c>
      <c r="E389" s="112" t="s">
        <v>36</v>
      </c>
      <c r="F389" s="112" t="s">
        <v>36</v>
      </c>
      <c r="G389" s="112" t="s">
        <v>36</v>
      </c>
      <c r="H389" s="112" t="s">
        <v>36</v>
      </c>
      <c r="I389" s="112" t="s">
        <v>36</v>
      </c>
      <c r="J389" s="112" t="s">
        <v>36</v>
      </c>
      <c r="K389" s="112" t="s">
        <v>36</v>
      </c>
      <c r="L389" s="112" t="s">
        <v>36</v>
      </c>
      <c r="M389" s="112">
        <v>30</v>
      </c>
      <c r="N389" s="112" t="s">
        <v>36</v>
      </c>
      <c r="O389" s="112" t="s">
        <v>36</v>
      </c>
      <c r="P389" s="112" t="s">
        <v>36</v>
      </c>
      <c r="Q389" s="112" t="s">
        <v>36</v>
      </c>
      <c r="R389" s="112" t="s">
        <v>36</v>
      </c>
      <c r="S389" s="112" t="s">
        <v>36</v>
      </c>
      <c r="T389" s="112">
        <v>45209074</v>
      </c>
      <c r="V389" s="110" t="s">
        <v>471</v>
      </c>
      <c r="W389" s="136"/>
      <c r="X389" s="136"/>
      <c r="Y389" s="136"/>
      <c r="Z389" s="136"/>
      <c r="AA389" s="136"/>
      <c r="AB389" s="136"/>
      <c r="AC389" s="136"/>
      <c r="AD389" s="136"/>
      <c r="AE389" s="136"/>
      <c r="AF389" s="136"/>
      <c r="AG389" s="136">
        <f>+M389/'24 DS-016894'!M$109*100</f>
        <v>6.578431134693589E-06</v>
      </c>
      <c r="AH389" s="136"/>
      <c r="AI389" s="136"/>
      <c r="AJ389" s="136"/>
      <c r="AK389" s="136"/>
      <c r="AL389" s="136"/>
      <c r="AM389" s="136"/>
      <c r="AN389" s="136">
        <f>+T389/'24 DS-016894'!T$109*100</f>
        <v>0.0017576507964058416</v>
      </c>
    </row>
    <row r="390" spans="2:40" ht="12">
      <c r="B390" s="110" t="s">
        <v>358</v>
      </c>
      <c r="C390" s="111">
        <v>161368516</v>
      </c>
      <c r="D390" s="111">
        <v>53603146</v>
      </c>
      <c r="E390" s="111">
        <v>23128631</v>
      </c>
      <c r="F390" s="111">
        <v>28613929</v>
      </c>
      <c r="G390" s="111">
        <v>16895402</v>
      </c>
      <c r="H390" s="111">
        <v>5207097</v>
      </c>
      <c r="I390" s="111">
        <v>22263222</v>
      </c>
      <c r="J390" s="111">
        <v>131529195</v>
      </c>
      <c r="K390" s="111">
        <v>192982340</v>
      </c>
      <c r="L390" s="111">
        <v>166881379</v>
      </c>
      <c r="M390" s="111">
        <v>148947835</v>
      </c>
      <c r="N390" s="111">
        <v>216192862</v>
      </c>
      <c r="O390" s="111">
        <v>103637374</v>
      </c>
      <c r="P390" s="111">
        <v>25507456</v>
      </c>
      <c r="Q390" s="111">
        <v>227583030</v>
      </c>
      <c r="R390" s="111">
        <v>44771582</v>
      </c>
      <c r="S390" s="111">
        <v>324255602</v>
      </c>
      <c r="T390" s="111">
        <v>237248425881</v>
      </c>
      <c r="V390" s="110" t="s">
        <v>358</v>
      </c>
      <c r="W390" s="136"/>
      <c r="X390" s="136"/>
      <c r="Y390" s="136"/>
      <c r="Z390" s="136"/>
      <c r="AA390" s="136"/>
      <c r="AB390" s="136"/>
      <c r="AC390" s="136"/>
      <c r="AD390" s="136"/>
      <c r="AE390" s="136"/>
      <c r="AF390" s="136"/>
      <c r="AG390" s="136"/>
      <c r="AH390" s="136"/>
      <c r="AI390" s="136"/>
      <c r="AJ390" s="136"/>
      <c r="AK390" s="136"/>
      <c r="AL390" s="136"/>
      <c r="AM390" s="136"/>
      <c r="AN390" s="136"/>
    </row>
    <row r="391" spans="2:40" ht="12">
      <c r="B391" s="110" t="s">
        <v>472</v>
      </c>
      <c r="C391" s="112" t="s">
        <v>36</v>
      </c>
      <c r="D391" s="112" t="s">
        <v>36</v>
      </c>
      <c r="E391" s="112" t="s">
        <v>36</v>
      </c>
      <c r="F391" s="112" t="s">
        <v>36</v>
      </c>
      <c r="G391" s="112" t="s">
        <v>36</v>
      </c>
      <c r="H391" s="112" t="s">
        <v>36</v>
      </c>
      <c r="I391" s="112" t="s">
        <v>36</v>
      </c>
      <c r="J391" s="112">
        <v>47</v>
      </c>
      <c r="K391" s="112">
        <v>2392</v>
      </c>
      <c r="L391" s="112" t="s">
        <v>36</v>
      </c>
      <c r="M391" s="112" t="s">
        <v>36</v>
      </c>
      <c r="N391" s="112" t="s">
        <v>36</v>
      </c>
      <c r="O391" s="112">
        <v>9429</v>
      </c>
      <c r="P391" s="112" t="s">
        <v>36</v>
      </c>
      <c r="Q391" s="112">
        <v>537574</v>
      </c>
      <c r="R391" s="112" t="s">
        <v>36</v>
      </c>
      <c r="S391" s="112" t="s">
        <v>36</v>
      </c>
      <c r="T391" s="112">
        <v>1330922557</v>
      </c>
      <c r="V391" s="110" t="s">
        <v>472</v>
      </c>
      <c r="W391" s="136"/>
      <c r="X391" s="136"/>
      <c r="Y391" s="136"/>
      <c r="Z391" s="136"/>
      <c r="AA391" s="136"/>
      <c r="AB391" s="136"/>
      <c r="AC391" s="136"/>
      <c r="AD391" s="136">
        <f>+J391/'24 DS-016894'!J$109*100</f>
        <v>2.7163571992864087E-06</v>
      </c>
      <c r="AE391" s="136">
        <f>+K391/'24 DS-016894'!K$109*100</f>
        <v>0.0007340190992690223</v>
      </c>
      <c r="AF391" s="136"/>
      <c r="AG391" s="136"/>
      <c r="AH391" s="136"/>
      <c r="AI391" s="136">
        <f>+O391/'24 DS-016894'!O$109*100</f>
        <v>0.002377103053626734</v>
      </c>
      <c r="AJ391" s="136"/>
      <c r="AK391" s="136">
        <f>+Q391/'24 DS-016894'!Q$109*100</f>
        <v>0.04489703051619446</v>
      </c>
      <c r="AL391" s="136"/>
      <c r="AM391" s="136"/>
      <c r="AN391" s="136">
        <f>+T391/'24 DS-016894'!T$109*100</f>
        <v>0.051743972731349216</v>
      </c>
    </row>
    <row r="392" spans="2:40" ht="12">
      <c r="B392" s="110" t="s">
        <v>335</v>
      </c>
      <c r="C392" s="111">
        <v>693962129</v>
      </c>
      <c r="D392" s="111">
        <v>846398501</v>
      </c>
      <c r="E392" s="111">
        <v>362090131</v>
      </c>
      <c r="F392" s="111">
        <v>309996193</v>
      </c>
      <c r="G392" s="111">
        <v>89691755</v>
      </c>
      <c r="H392" s="111">
        <v>340153057</v>
      </c>
      <c r="I392" s="111">
        <v>36598883</v>
      </c>
      <c r="J392" s="111">
        <v>1730258451</v>
      </c>
      <c r="K392" s="111">
        <v>325877079</v>
      </c>
      <c r="L392" s="111">
        <v>22417796</v>
      </c>
      <c r="M392" s="111">
        <v>456035784</v>
      </c>
      <c r="N392" s="111">
        <v>935937541</v>
      </c>
      <c r="O392" s="111">
        <v>396659286</v>
      </c>
      <c r="P392" s="111">
        <v>246031044</v>
      </c>
      <c r="Q392" s="111">
        <v>1197348675</v>
      </c>
      <c r="R392" s="111">
        <v>410796495</v>
      </c>
      <c r="S392" s="111">
        <v>1259497491</v>
      </c>
      <c r="T392" s="111">
        <v>2572130601394</v>
      </c>
      <c r="V392" s="110" t="s">
        <v>335</v>
      </c>
      <c r="W392" s="136">
        <f>+C392/'24 DS-016894'!C$109*100</f>
        <v>100</v>
      </c>
      <c r="X392" s="136">
        <f>+D392/'24 DS-016894'!D$109*100</f>
        <v>100</v>
      </c>
      <c r="Y392" s="136">
        <f>+E392/'24 DS-016894'!E$109*100</f>
        <v>100</v>
      </c>
      <c r="Z392" s="136">
        <f>+F392/'24 DS-016894'!F$109*100</f>
        <v>100</v>
      </c>
      <c r="AA392" s="136">
        <f>+G392/'24 DS-016894'!G$109*100</f>
        <v>100</v>
      </c>
      <c r="AB392" s="136">
        <f>+H392/'24 DS-016894'!H$109*100</f>
        <v>100</v>
      </c>
      <c r="AC392" s="136">
        <f>+I392/'24 DS-016894'!I$109*100</f>
        <v>100</v>
      </c>
      <c r="AD392" s="136">
        <f>+J392/'24 DS-016894'!J$109*100</f>
        <v>100</v>
      </c>
      <c r="AE392" s="136">
        <f>+K392/'24 DS-016894'!K$109*100</f>
        <v>100</v>
      </c>
      <c r="AF392" s="136">
        <f>+L392/'24 DS-016894'!L$109*100</f>
        <v>100</v>
      </c>
      <c r="AG392" s="136">
        <f>+M392/'24 DS-016894'!M$109*100</f>
        <v>100</v>
      </c>
      <c r="AH392" s="136">
        <f>+N392/'24 DS-016894'!N$109*100</f>
        <v>100</v>
      </c>
      <c r="AI392" s="136">
        <f>+O392/'24 DS-016894'!O$109*100</f>
        <v>100</v>
      </c>
      <c r="AJ392" s="136">
        <f>+P392/'24 DS-016894'!P$109*100</f>
        <v>100</v>
      </c>
      <c r="AK392" s="136">
        <f>+Q392/'24 DS-016894'!Q$109*100</f>
        <v>100</v>
      </c>
      <c r="AL392" s="136">
        <f>+R392/'24 DS-016894'!R$109*100</f>
        <v>100</v>
      </c>
      <c r="AM392" s="136">
        <f>+S392/'24 DS-016894'!S$109*100</f>
        <v>100</v>
      </c>
      <c r="AN392" s="136">
        <f>+T392/'24 DS-016894'!T$109*100</f>
        <v>100</v>
      </c>
    </row>
    <row r="393" spans="2:40" ht="12">
      <c r="B393" s="110" t="s">
        <v>379</v>
      </c>
      <c r="C393" s="112">
        <v>3600201528</v>
      </c>
      <c r="D393" s="112">
        <v>1257040819</v>
      </c>
      <c r="E393" s="112">
        <v>1055807613</v>
      </c>
      <c r="F393" s="112">
        <v>1417816075</v>
      </c>
      <c r="G393" s="112">
        <v>699538526</v>
      </c>
      <c r="H393" s="112">
        <v>1469271286</v>
      </c>
      <c r="I393" s="112">
        <v>378965022</v>
      </c>
      <c r="J393" s="112">
        <v>5710426013</v>
      </c>
      <c r="K393" s="112">
        <v>2326546346</v>
      </c>
      <c r="L393" s="112">
        <v>2508492629</v>
      </c>
      <c r="M393" s="112">
        <v>2655037316</v>
      </c>
      <c r="N393" s="112">
        <v>4887766069</v>
      </c>
      <c r="O393" s="112">
        <v>1992280144</v>
      </c>
      <c r="P393" s="112">
        <v>1413299393</v>
      </c>
      <c r="Q393" s="112">
        <v>2050478165</v>
      </c>
      <c r="R393" s="112">
        <v>1833308533</v>
      </c>
      <c r="S393" s="112">
        <v>5208703737</v>
      </c>
      <c r="T393" s="112">
        <v>4253159579486</v>
      </c>
      <c r="V393" s="110" t="s">
        <v>379</v>
      </c>
      <c r="W393" s="136"/>
      <c r="X393" s="136"/>
      <c r="Y393" s="136"/>
      <c r="Z393" s="136"/>
      <c r="AA393" s="136"/>
      <c r="AB393" s="136"/>
      <c r="AC393" s="136"/>
      <c r="AD393" s="136"/>
      <c r="AE393" s="136"/>
      <c r="AF393" s="136"/>
      <c r="AG393" s="136"/>
      <c r="AH393" s="136"/>
      <c r="AI393" s="136"/>
      <c r="AJ393" s="136"/>
      <c r="AK393" s="136"/>
      <c r="AL393" s="136"/>
      <c r="AM393" s="136"/>
      <c r="AN393" s="136"/>
    </row>
    <row r="394" spans="2:40" ht="12">
      <c r="B394" s="110" t="s">
        <v>473</v>
      </c>
      <c r="C394" s="111" t="s">
        <v>36</v>
      </c>
      <c r="D394" s="111" t="s">
        <v>36</v>
      </c>
      <c r="E394" s="111" t="s">
        <v>36</v>
      </c>
      <c r="F394" s="111" t="s">
        <v>36</v>
      </c>
      <c r="G394" s="111" t="s">
        <v>36</v>
      </c>
      <c r="H394" s="111" t="s">
        <v>36</v>
      </c>
      <c r="I394" s="111" t="s">
        <v>36</v>
      </c>
      <c r="J394" s="111" t="s">
        <v>36</v>
      </c>
      <c r="K394" s="111" t="s">
        <v>36</v>
      </c>
      <c r="L394" s="111" t="s">
        <v>36</v>
      </c>
      <c r="M394" s="111" t="s">
        <v>36</v>
      </c>
      <c r="N394" s="111" t="s">
        <v>36</v>
      </c>
      <c r="O394" s="111" t="s">
        <v>36</v>
      </c>
      <c r="P394" s="111" t="s">
        <v>36</v>
      </c>
      <c r="Q394" s="111" t="s">
        <v>36</v>
      </c>
      <c r="R394" s="111" t="s">
        <v>36</v>
      </c>
      <c r="S394" s="111" t="s">
        <v>36</v>
      </c>
      <c r="T394" s="111" t="s">
        <v>36</v>
      </c>
      <c r="V394" s="110" t="s">
        <v>473</v>
      </c>
      <c r="W394" s="136"/>
      <c r="X394" s="136"/>
      <c r="Y394" s="136"/>
      <c r="Z394" s="136"/>
      <c r="AA394" s="136"/>
      <c r="AB394" s="136"/>
      <c r="AC394" s="136"/>
      <c r="AD394" s="136"/>
      <c r="AE394" s="136"/>
      <c r="AF394" s="136"/>
      <c r="AG394" s="136"/>
      <c r="AH394" s="136"/>
      <c r="AI394" s="136"/>
      <c r="AJ394" s="136"/>
      <c r="AK394" s="136"/>
      <c r="AL394" s="136"/>
      <c r="AM394" s="136"/>
      <c r="AN394" s="136"/>
    </row>
    <row r="395" spans="2:40" ht="12">
      <c r="B395" s="110" t="s">
        <v>474</v>
      </c>
      <c r="C395" s="112" t="s">
        <v>36</v>
      </c>
      <c r="D395" s="112" t="s">
        <v>36</v>
      </c>
      <c r="E395" s="112" t="s">
        <v>36</v>
      </c>
      <c r="F395" s="112" t="s">
        <v>36</v>
      </c>
      <c r="G395" s="112" t="s">
        <v>36</v>
      </c>
      <c r="H395" s="112" t="s">
        <v>36</v>
      </c>
      <c r="I395" s="112" t="s">
        <v>36</v>
      </c>
      <c r="J395" s="112" t="s">
        <v>36</v>
      </c>
      <c r="K395" s="112" t="s">
        <v>36</v>
      </c>
      <c r="L395" s="112" t="s">
        <v>36</v>
      </c>
      <c r="M395" s="112" t="s">
        <v>36</v>
      </c>
      <c r="N395" s="112" t="s">
        <v>36</v>
      </c>
      <c r="O395" s="112" t="s">
        <v>36</v>
      </c>
      <c r="P395" s="112" t="s">
        <v>36</v>
      </c>
      <c r="Q395" s="112" t="s">
        <v>36</v>
      </c>
      <c r="R395" s="112" t="s">
        <v>36</v>
      </c>
      <c r="S395" s="112" t="s">
        <v>36</v>
      </c>
      <c r="T395" s="112" t="s">
        <v>36</v>
      </c>
      <c r="V395" s="110" t="s">
        <v>474</v>
      </c>
      <c r="W395" s="136"/>
      <c r="X395" s="136"/>
      <c r="Y395" s="136"/>
      <c r="Z395" s="136"/>
      <c r="AA395" s="136"/>
      <c r="AB395" s="136"/>
      <c r="AC395" s="136"/>
      <c r="AD395" s="136"/>
      <c r="AE395" s="136"/>
      <c r="AF395" s="136"/>
      <c r="AG395" s="136"/>
      <c r="AH395" s="136"/>
      <c r="AI395" s="136"/>
      <c r="AJ395" s="136"/>
      <c r="AK395" s="136"/>
      <c r="AL395" s="136"/>
      <c r="AM395" s="136"/>
      <c r="AN395" s="136"/>
    </row>
    <row r="396" spans="2:40" ht="12">
      <c r="B396" s="110" t="s">
        <v>475</v>
      </c>
      <c r="C396" s="111" t="s">
        <v>36</v>
      </c>
      <c r="D396" s="111" t="s">
        <v>36</v>
      </c>
      <c r="E396" s="111" t="s">
        <v>36</v>
      </c>
      <c r="F396" s="111" t="s">
        <v>36</v>
      </c>
      <c r="G396" s="111" t="s">
        <v>36</v>
      </c>
      <c r="H396" s="111" t="s">
        <v>36</v>
      </c>
      <c r="I396" s="111" t="s">
        <v>36</v>
      </c>
      <c r="J396" s="111" t="s">
        <v>36</v>
      </c>
      <c r="K396" s="111" t="s">
        <v>36</v>
      </c>
      <c r="L396" s="111" t="s">
        <v>36</v>
      </c>
      <c r="M396" s="111" t="s">
        <v>36</v>
      </c>
      <c r="N396" s="111" t="s">
        <v>36</v>
      </c>
      <c r="O396" s="111" t="s">
        <v>36</v>
      </c>
      <c r="P396" s="111" t="s">
        <v>36</v>
      </c>
      <c r="Q396" s="111" t="s">
        <v>36</v>
      </c>
      <c r="R396" s="111" t="s">
        <v>36</v>
      </c>
      <c r="S396" s="111" t="s">
        <v>36</v>
      </c>
      <c r="T396" s="111" t="s">
        <v>36</v>
      </c>
      <c r="V396" s="110" t="s">
        <v>475</v>
      </c>
      <c r="W396" s="136"/>
      <c r="X396" s="136"/>
      <c r="Y396" s="136"/>
      <c r="Z396" s="136"/>
      <c r="AA396" s="136"/>
      <c r="AB396" s="136"/>
      <c r="AC396" s="136"/>
      <c r="AD396" s="136"/>
      <c r="AE396" s="136"/>
      <c r="AF396" s="136"/>
      <c r="AG396" s="136"/>
      <c r="AH396" s="136"/>
      <c r="AI396" s="136"/>
      <c r="AJ396" s="136"/>
      <c r="AK396" s="136"/>
      <c r="AL396" s="136"/>
      <c r="AM396" s="136"/>
      <c r="AN396" s="136"/>
    </row>
    <row r="397" spans="2:40" ht="12">
      <c r="B397" s="110" t="s">
        <v>476</v>
      </c>
      <c r="C397" s="112" t="s">
        <v>36</v>
      </c>
      <c r="D397" s="112" t="s">
        <v>36</v>
      </c>
      <c r="E397" s="112" t="s">
        <v>36</v>
      </c>
      <c r="F397" s="112" t="s">
        <v>36</v>
      </c>
      <c r="G397" s="112" t="s">
        <v>36</v>
      </c>
      <c r="H397" s="112" t="s">
        <v>36</v>
      </c>
      <c r="I397" s="112" t="s">
        <v>36</v>
      </c>
      <c r="J397" s="112" t="s">
        <v>36</v>
      </c>
      <c r="K397" s="112" t="s">
        <v>36</v>
      </c>
      <c r="L397" s="112" t="s">
        <v>36</v>
      </c>
      <c r="M397" s="112" t="s">
        <v>36</v>
      </c>
      <c r="N397" s="112" t="s">
        <v>36</v>
      </c>
      <c r="O397" s="112" t="s">
        <v>36</v>
      </c>
      <c r="P397" s="112" t="s">
        <v>36</v>
      </c>
      <c r="Q397" s="112" t="s">
        <v>36</v>
      </c>
      <c r="R397" s="112" t="s">
        <v>36</v>
      </c>
      <c r="S397" s="112" t="s">
        <v>36</v>
      </c>
      <c r="T397" s="112" t="s">
        <v>36</v>
      </c>
      <c r="V397" s="110" t="s">
        <v>476</v>
      </c>
      <c r="W397" s="136"/>
      <c r="X397" s="136"/>
      <c r="Y397" s="136"/>
      <c r="Z397" s="136"/>
      <c r="AA397" s="136"/>
      <c r="AB397" s="136"/>
      <c r="AC397" s="136"/>
      <c r="AD397" s="136"/>
      <c r="AE397" s="136"/>
      <c r="AF397" s="136"/>
      <c r="AG397" s="136"/>
      <c r="AH397" s="136"/>
      <c r="AI397" s="136"/>
      <c r="AJ397" s="136"/>
      <c r="AK397" s="136"/>
      <c r="AL397" s="136"/>
      <c r="AM397" s="136"/>
      <c r="AN397" s="136"/>
    </row>
    <row r="398" spans="2:40" ht="12">
      <c r="B398" s="110" t="s">
        <v>24</v>
      </c>
      <c r="C398" s="111">
        <v>61804713</v>
      </c>
      <c r="D398" s="111">
        <v>14166570</v>
      </c>
      <c r="E398" s="111">
        <v>15285769</v>
      </c>
      <c r="F398" s="111">
        <v>33092057</v>
      </c>
      <c r="G398" s="111">
        <v>3476439</v>
      </c>
      <c r="H398" s="111">
        <v>5223002</v>
      </c>
      <c r="I398" s="111">
        <v>2365420</v>
      </c>
      <c r="J398" s="111">
        <v>75612234</v>
      </c>
      <c r="K398" s="111">
        <v>10851960</v>
      </c>
      <c r="L398" s="111">
        <v>14275330</v>
      </c>
      <c r="M398" s="111">
        <v>35339762</v>
      </c>
      <c r="N398" s="111">
        <v>74618386</v>
      </c>
      <c r="O398" s="111">
        <v>43435000</v>
      </c>
      <c r="P398" s="111">
        <v>22886955</v>
      </c>
      <c r="Q398" s="111">
        <v>40610748</v>
      </c>
      <c r="R398" s="111">
        <v>18620806</v>
      </c>
      <c r="S398" s="111">
        <v>64546466</v>
      </c>
      <c r="T398" s="111">
        <v>58559464047</v>
      </c>
      <c r="V398" s="110" t="s">
        <v>24</v>
      </c>
      <c r="W398" s="136"/>
      <c r="X398" s="136"/>
      <c r="Y398" s="136"/>
      <c r="Z398" s="136"/>
      <c r="AA398" s="136"/>
      <c r="AB398" s="136"/>
      <c r="AC398" s="136"/>
      <c r="AD398" s="136"/>
      <c r="AE398" s="136"/>
      <c r="AF398" s="136"/>
      <c r="AG398" s="136"/>
      <c r="AH398" s="136"/>
      <c r="AI398" s="136"/>
      <c r="AJ398" s="136"/>
      <c r="AK398" s="136"/>
      <c r="AL398" s="136"/>
      <c r="AM398" s="136"/>
      <c r="AN398" s="136"/>
    </row>
    <row r="399" spans="2:40" ht="12">
      <c r="B399" s="110" t="s">
        <v>477</v>
      </c>
      <c r="C399" s="112" t="s">
        <v>36</v>
      </c>
      <c r="D399" s="112" t="s">
        <v>36</v>
      </c>
      <c r="E399" s="112" t="s">
        <v>36</v>
      </c>
      <c r="F399" s="112" t="s">
        <v>36</v>
      </c>
      <c r="G399" s="112" t="s">
        <v>36</v>
      </c>
      <c r="H399" s="112" t="s">
        <v>36</v>
      </c>
      <c r="I399" s="112" t="s">
        <v>36</v>
      </c>
      <c r="J399" s="112" t="s">
        <v>36</v>
      </c>
      <c r="K399" s="112" t="s">
        <v>36</v>
      </c>
      <c r="L399" s="112" t="s">
        <v>36</v>
      </c>
      <c r="M399" s="112" t="s">
        <v>36</v>
      </c>
      <c r="N399" s="112" t="s">
        <v>36</v>
      </c>
      <c r="O399" s="112" t="s">
        <v>36</v>
      </c>
      <c r="P399" s="112" t="s">
        <v>36</v>
      </c>
      <c r="Q399" s="112" t="s">
        <v>36</v>
      </c>
      <c r="R399" s="112" t="s">
        <v>36</v>
      </c>
      <c r="S399" s="112" t="s">
        <v>36</v>
      </c>
      <c r="T399" s="112">
        <v>54887240</v>
      </c>
      <c r="V399" s="110" t="s">
        <v>477</v>
      </c>
      <c r="W399" s="136"/>
      <c r="X399" s="136"/>
      <c r="Y399" s="136"/>
      <c r="Z399" s="136"/>
      <c r="AA399" s="136"/>
      <c r="AB399" s="136"/>
      <c r="AC399" s="136"/>
      <c r="AD399" s="136"/>
      <c r="AE399" s="136"/>
      <c r="AF399" s="136"/>
      <c r="AG399" s="136"/>
      <c r="AH399" s="136"/>
      <c r="AI399" s="136"/>
      <c r="AJ399" s="136"/>
      <c r="AK399" s="136"/>
      <c r="AL399" s="136"/>
      <c r="AM399" s="136"/>
      <c r="AN399" s="136">
        <f>+T399/'24 DS-016894'!T$109*100</f>
        <v>0.002133921192425188</v>
      </c>
    </row>
    <row r="400" spans="2:40" ht="12">
      <c r="B400" s="110" t="s">
        <v>478</v>
      </c>
      <c r="C400" s="111" t="s">
        <v>36</v>
      </c>
      <c r="D400" s="111" t="s">
        <v>36</v>
      </c>
      <c r="E400" s="111" t="s">
        <v>36</v>
      </c>
      <c r="F400" s="111" t="s">
        <v>36</v>
      </c>
      <c r="G400" s="111" t="s">
        <v>36</v>
      </c>
      <c r="H400" s="111" t="s">
        <v>36</v>
      </c>
      <c r="I400" s="111" t="s">
        <v>36</v>
      </c>
      <c r="J400" s="111" t="s">
        <v>36</v>
      </c>
      <c r="K400" s="111" t="s">
        <v>36</v>
      </c>
      <c r="L400" s="111" t="s">
        <v>36</v>
      </c>
      <c r="M400" s="111" t="s">
        <v>36</v>
      </c>
      <c r="N400" s="111" t="s">
        <v>36</v>
      </c>
      <c r="O400" s="111" t="s">
        <v>36</v>
      </c>
      <c r="P400" s="111" t="s">
        <v>36</v>
      </c>
      <c r="Q400" s="111" t="s">
        <v>36</v>
      </c>
      <c r="R400" s="111" t="s">
        <v>36</v>
      </c>
      <c r="S400" s="111" t="s">
        <v>36</v>
      </c>
      <c r="T400" s="111">
        <v>27330538</v>
      </c>
      <c r="V400" s="110" t="s">
        <v>478</v>
      </c>
      <c r="W400" s="136"/>
      <c r="X400" s="136"/>
      <c r="Y400" s="136"/>
      <c r="Z400" s="136"/>
      <c r="AA400" s="136"/>
      <c r="AB400" s="136"/>
      <c r="AC400" s="136"/>
      <c r="AD400" s="136"/>
      <c r="AE400" s="136"/>
      <c r="AF400" s="136"/>
      <c r="AG400" s="136"/>
      <c r="AH400" s="136"/>
      <c r="AI400" s="136"/>
      <c r="AJ400" s="136"/>
      <c r="AK400" s="136"/>
      <c r="AL400" s="136"/>
      <c r="AM400" s="136"/>
      <c r="AN400" s="136">
        <f>+T400/'24 DS-016894'!T$109*100</f>
        <v>0.0010625641631567175</v>
      </c>
    </row>
    <row r="401" spans="2:40" ht="12">
      <c r="B401" s="110" t="s">
        <v>479</v>
      </c>
      <c r="C401" s="112" t="s">
        <v>36</v>
      </c>
      <c r="D401" s="112" t="s">
        <v>36</v>
      </c>
      <c r="E401" s="112" t="s">
        <v>36</v>
      </c>
      <c r="F401" s="112" t="s">
        <v>36</v>
      </c>
      <c r="G401" s="112" t="s">
        <v>36</v>
      </c>
      <c r="H401" s="112" t="s">
        <v>36</v>
      </c>
      <c r="I401" s="112" t="s">
        <v>36</v>
      </c>
      <c r="J401" s="112" t="s">
        <v>36</v>
      </c>
      <c r="K401" s="112" t="s">
        <v>36</v>
      </c>
      <c r="L401" s="112" t="s">
        <v>36</v>
      </c>
      <c r="M401" s="112" t="s">
        <v>36</v>
      </c>
      <c r="N401" s="112" t="s">
        <v>36</v>
      </c>
      <c r="O401" s="112" t="s">
        <v>36</v>
      </c>
      <c r="P401" s="112" t="s">
        <v>36</v>
      </c>
      <c r="Q401" s="112" t="s">
        <v>36</v>
      </c>
      <c r="R401" s="112" t="s">
        <v>36</v>
      </c>
      <c r="S401" s="112" t="s">
        <v>36</v>
      </c>
      <c r="T401" s="112">
        <v>1444416</v>
      </c>
      <c r="V401" s="110" t="s">
        <v>479</v>
      </c>
      <c r="W401" s="136"/>
      <c r="X401" s="136"/>
      <c r="Y401" s="136"/>
      <c r="Z401" s="136"/>
      <c r="AA401" s="136"/>
      <c r="AB401" s="136"/>
      <c r="AC401" s="136"/>
      <c r="AD401" s="136"/>
      <c r="AE401" s="136"/>
      <c r="AF401" s="136"/>
      <c r="AG401" s="136"/>
      <c r="AH401" s="136"/>
      <c r="AI401" s="136"/>
      <c r="AJ401" s="136"/>
      <c r="AK401" s="136"/>
      <c r="AL401" s="136"/>
      <c r="AM401" s="136"/>
      <c r="AN401" s="136">
        <f>+T401/'24 DS-016894'!T$109*100</f>
        <v>5.615640198118944E-05</v>
      </c>
    </row>
    <row r="402" spans="2:40" ht="12">
      <c r="B402" s="110" t="s">
        <v>480</v>
      </c>
      <c r="C402" s="111">
        <v>557286</v>
      </c>
      <c r="D402" s="111">
        <v>342658</v>
      </c>
      <c r="E402" s="111">
        <v>388512</v>
      </c>
      <c r="F402" s="111">
        <v>209811</v>
      </c>
      <c r="G402" s="111">
        <v>419950</v>
      </c>
      <c r="H402" s="111">
        <v>313983</v>
      </c>
      <c r="I402" s="111">
        <v>30014</v>
      </c>
      <c r="J402" s="111">
        <v>1007860</v>
      </c>
      <c r="K402" s="111">
        <v>229191</v>
      </c>
      <c r="L402" s="111">
        <v>395805</v>
      </c>
      <c r="M402" s="111">
        <v>572401</v>
      </c>
      <c r="N402" s="111">
        <v>704166</v>
      </c>
      <c r="O402" s="111">
        <v>694121</v>
      </c>
      <c r="P402" s="111">
        <v>309622</v>
      </c>
      <c r="Q402" s="111">
        <v>725700</v>
      </c>
      <c r="R402" s="111">
        <v>114579</v>
      </c>
      <c r="S402" s="111">
        <v>663288</v>
      </c>
      <c r="T402" s="111">
        <v>1103671920</v>
      </c>
      <c r="V402" s="110" t="s">
        <v>480</v>
      </c>
      <c r="W402" s="136">
        <f>+C402/'24 DS-016894'!C$109*100</f>
        <v>0.08030495854335014</v>
      </c>
      <c r="X402" s="136">
        <f>+D402/'24 DS-016894'!D$109*100</f>
        <v>0.04048423994077938</v>
      </c>
      <c r="Y402" s="136">
        <f>+E402/'24 DS-016894'!E$109*100</f>
        <v>0.1072970420174197</v>
      </c>
      <c r="Z402" s="136">
        <f>+F402/'24 DS-016894'!F$109*100</f>
        <v>0.06768179891809187</v>
      </c>
      <c r="AA402" s="136">
        <f>+G402/'24 DS-016894'!G$109*100</f>
        <v>0.46821472051695273</v>
      </c>
      <c r="AB402" s="136">
        <f>+H402/'24 DS-016894'!H$109*100</f>
        <v>0.09230638782705398</v>
      </c>
      <c r="AC402" s="136">
        <f>+I402/'24 DS-016894'!I$109*100</f>
        <v>0.08200796729233512</v>
      </c>
      <c r="AD402" s="136">
        <f>+J402/'24 DS-016894'!J$109*100</f>
        <v>0.05824910142282553</v>
      </c>
      <c r="AE402" s="136">
        <f>+K402/'24 DS-016894'!K$109*100</f>
        <v>0.07033050643000271</v>
      </c>
      <c r="AF402" s="136">
        <f>+L402/'24 DS-016894'!L$109*100</f>
        <v>1.7655839137799274</v>
      </c>
      <c r="AG402" s="136">
        <f>+M402/'24 DS-016894'!M$109*100</f>
        <v>0.12551668533099147</v>
      </c>
      <c r="AH402" s="136">
        <f>+N402/'24 DS-016894'!N$109*100</f>
        <v>0.0752364307609283</v>
      </c>
      <c r="AI402" s="136">
        <f>+O402/'24 DS-016894'!O$109*100</f>
        <v>0.17499174341780063</v>
      </c>
      <c r="AJ402" s="136">
        <f>+P402/'24 DS-016894'!P$109*100</f>
        <v>0.12584672038379027</v>
      </c>
      <c r="AK402" s="136">
        <f>+Q402/'24 DS-016894'!Q$109*100</f>
        <v>0.060608911602127925</v>
      </c>
      <c r="AL402" s="136">
        <f>+R402/'24 DS-016894'!R$109*100</f>
        <v>0.027891912758408514</v>
      </c>
      <c r="AM402" s="136">
        <f>+S402/'24 DS-016894'!S$109*100</f>
        <v>0.052662907607173626</v>
      </c>
      <c r="AN402" s="136">
        <f>+T402/'24 DS-016894'!T$109*100</f>
        <v>0.04290886004784712</v>
      </c>
    </row>
    <row r="403" spans="2:40" ht="12">
      <c r="B403" s="110" t="s">
        <v>360</v>
      </c>
      <c r="C403" s="112">
        <v>209241733</v>
      </c>
      <c r="D403" s="112">
        <v>131289718</v>
      </c>
      <c r="E403" s="112">
        <v>106883473</v>
      </c>
      <c r="F403" s="112">
        <v>211220461</v>
      </c>
      <c r="G403" s="112">
        <v>97055535</v>
      </c>
      <c r="H403" s="112">
        <v>88074238</v>
      </c>
      <c r="I403" s="112">
        <v>25490216</v>
      </c>
      <c r="J403" s="112">
        <v>801132042</v>
      </c>
      <c r="K403" s="112">
        <v>359065899</v>
      </c>
      <c r="L403" s="112">
        <v>276486532</v>
      </c>
      <c r="M403" s="112">
        <v>592042878</v>
      </c>
      <c r="N403" s="112">
        <v>1024676105</v>
      </c>
      <c r="O403" s="112">
        <v>213692792</v>
      </c>
      <c r="P403" s="112">
        <v>193016674</v>
      </c>
      <c r="Q403" s="112">
        <v>213901022</v>
      </c>
      <c r="R403" s="112">
        <v>246312587</v>
      </c>
      <c r="S403" s="112">
        <v>646832352</v>
      </c>
      <c r="T403" s="112">
        <v>500953812335</v>
      </c>
      <c r="V403" s="110" t="s">
        <v>360</v>
      </c>
      <c r="W403" s="136"/>
      <c r="X403" s="136"/>
      <c r="Y403" s="136"/>
      <c r="Z403" s="136"/>
      <c r="AA403" s="136"/>
      <c r="AB403" s="136"/>
      <c r="AC403" s="136"/>
      <c r="AD403" s="136"/>
      <c r="AE403" s="136"/>
      <c r="AF403" s="136"/>
      <c r="AG403" s="136"/>
      <c r="AH403" s="136"/>
      <c r="AI403" s="136"/>
      <c r="AJ403" s="136"/>
      <c r="AK403" s="136"/>
      <c r="AL403" s="136"/>
      <c r="AM403" s="136"/>
      <c r="AN403" s="136"/>
    </row>
    <row r="404" spans="2:43" ht="12">
      <c r="B404" s="110" t="s">
        <v>481</v>
      </c>
      <c r="C404" s="111">
        <v>77402</v>
      </c>
      <c r="D404" s="111">
        <v>2895893</v>
      </c>
      <c r="E404" s="111">
        <v>22151</v>
      </c>
      <c r="F404" s="111">
        <v>47479</v>
      </c>
      <c r="G404" s="111">
        <v>22256</v>
      </c>
      <c r="H404" s="111" t="s">
        <v>36</v>
      </c>
      <c r="I404" s="111" t="s">
        <v>36</v>
      </c>
      <c r="J404" s="111">
        <v>737517</v>
      </c>
      <c r="K404" s="111">
        <v>24436</v>
      </c>
      <c r="L404" s="111" t="s">
        <v>36</v>
      </c>
      <c r="M404" s="111">
        <v>15539</v>
      </c>
      <c r="N404" s="111">
        <v>203779</v>
      </c>
      <c r="O404" s="111">
        <v>236844</v>
      </c>
      <c r="P404" s="111">
        <v>1977</v>
      </c>
      <c r="Q404" s="111">
        <v>124593</v>
      </c>
      <c r="R404" s="111">
        <v>32496</v>
      </c>
      <c r="S404" s="111">
        <v>115196</v>
      </c>
      <c r="T404" s="111">
        <v>1020390737</v>
      </c>
      <c r="V404" s="110" t="s">
        <v>481</v>
      </c>
      <c r="W404" s="136">
        <f>+C404/'24 DS-016894'!C$109*100</f>
        <v>0.011153634581117034</v>
      </c>
      <c r="X404" s="136">
        <f>+D404/'24 DS-016894'!D$109*100</f>
        <v>0.34214297362041285</v>
      </c>
      <c r="Y404" s="136">
        <f>+E404/'24 DS-016894'!E$109*100</f>
        <v>0.006117537624906987</v>
      </c>
      <c r="Z404" s="136">
        <f>+F404/'24 DS-016894'!F$109*100</f>
        <v>0.015315994541907166</v>
      </c>
      <c r="AA404" s="136">
        <f>+G404/'24 DS-016894'!G$109*100</f>
        <v>0.02481387503232599</v>
      </c>
      <c r="AB404" s="136"/>
      <c r="AC404" s="136"/>
      <c r="AD404" s="136">
        <f>+J404/'24 DS-016894'!J$109*100</f>
        <v>0.042624672607364134</v>
      </c>
      <c r="AE404" s="136">
        <f>+K404/'24 DS-016894'!K$109*100</f>
        <v>0.007498532905408791</v>
      </c>
      <c r="AF404" s="136"/>
      <c r="AG404" s="136">
        <f>+M404/'24 DS-016894'!M$109*100</f>
        <v>0.003407408046733456</v>
      </c>
      <c r="AH404" s="136">
        <f>+N404/'24 DS-016894'!N$109*100</f>
        <v>0.021772713570424033</v>
      </c>
      <c r="AI404" s="136">
        <f>+O404/'24 DS-016894'!O$109*100</f>
        <v>0.059709682430074254</v>
      </c>
      <c r="AJ404" s="136">
        <f>+P404/'24 DS-016894'!P$109*100</f>
        <v>0.0008035571315951494</v>
      </c>
      <c r="AK404" s="136">
        <f>+Q404/'24 DS-016894'!Q$109*100</f>
        <v>0.010405740834013952</v>
      </c>
      <c r="AL404" s="136">
        <f>+R404/'24 DS-016894'!R$109*100</f>
        <v>0.007910486188544525</v>
      </c>
      <c r="AM404" s="136">
        <f>+S404/'24 DS-016894'!S$109*100</f>
        <v>0.00914618733448513</v>
      </c>
      <c r="AN404" s="136">
        <f>+T404/'24 DS-016894'!T$109*100</f>
        <v>0.03967103134059312</v>
      </c>
      <c r="AP404" s="88" t="s">
        <v>653</v>
      </c>
      <c r="AQ404" s="88" t="s">
        <v>177</v>
      </c>
    </row>
    <row r="405" spans="2:44" ht="12">
      <c r="B405" s="110" t="s">
        <v>26</v>
      </c>
      <c r="C405" s="112">
        <v>467901900</v>
      </c>
      <c r="D405" s="112">
        <v>226958878</v>
      </c>
      <c r="E405" s="112">
        <v>247393121</v>
      </c>
      <c r="F405" s="112">
        <v>179792183</v>
      </c>
      <c r="G405" s="112">
        <v>36249838</v>
      </c>
      <c r="H405" s="112">
        <v>269193785</v>
      </c>
      <c r="I405" s="112">
        <v>14446034</v>
      </c>
      <c r="J405" s="112">
        <v>1066273212</v>
      </c>
      <c r="K405" s="112">
        <v>76763612</v>
      </c>
      <c r="L405" s="112">
        <v>9011521</v>
      </c>
      <c r="M405" s="112">
        <v>78368321</v>
      </c>
      <c r="N405" s="112">
        <v>360385079</v>
      </c>
      <c r="O405" s="112">
        <v>205464146</v>
      </c>
      <c r="P405" s="112">
        <v>115139401</v>
      </c>
      <c r="Q405" s="112">
        <v>329704610</v>
      </c>
      <c r="R405" s="112">
        <v>177756907</v>
      </c>
      <c r="S405" s="112">
        <v>452928079</v>
      </c>
      <c r="T405" s="112">
        <v>328864063455</v>
      </c>
      <c r="V405" s="110" t="s">
        <v>26</v>
      </c>
      <c r="W405" s="136">
        <f>+C405/'24 DS-016894'!C$109*100</f>
        <v>67.42470236441389</v>
      </c>
      <c r="X405" s="136">
        <f>+D405/'24 DS-016894'!D$109*100</f>
        <v>26.814659729649026</v>
      </c>
      <c r="Y405" s="136">
        <f>+E405/'24 DS-016894'!E$109*100</f>
        <v>68.32362989755167</v>
      </c>
      <c r="Z405" s="136">
        <f>+F405/'24 DS-016894'!F$109*100</f>
        <v>57.998190642296045</v>
      </c>
      <c r="AA405" s="136">
        <f>+G405/'24 DS-016894'!G$109*100</f>
        <v>40.416020402321266</v>
      </c>
      <c r="AB405" s="136">
        <f>+H405/'24 DS-016894'!H$109*100</f>
        <v>79.13901682206549</v>
      </c>
      <c r="AC405" s="136">
        <f>+I405/'24 DS-016894'!I$109*100</f>
        <v>39.47124287918842</v>
      </c>
      <c r="AD405" s="136">
        <f>+J405/'24 DS-016894'!J$109*100</f>
        <v>61.62508331537113</v>
      </c>
      <c r="AE405" s="136">
        <f>+K405/'24 DS-016894'!K$109*100</f>
        <v>23.556002231135746</v>
      </c>
      <c r="AF405" s="136">
        <f>+L405/'24 DS-016894'!L$109*100</f>
        <v>40.19806853448038</v>
      </c>
      <c r="AG405" s="136">
        <f>+M405/'24 DS-016894'!M$109*100</f>
        <v>17.184686761335378</v>
      </c>
      <c r="AH405" s="137">
        <f>+N405/'24 DS-016894'!N$109*100</f>
        <v>38.50524882407725</v>
      </c>
      <c r="AI405" s="136">
        <f>+O405/'24 DS-016894'!O$109*100</f>
        <v>51.798647668619054</v>
      </c>
      <c r="AJ405" s="136">
        <f>+P405/'24 DS-016894'!P$109*100</f>
        <v>46.79872878155978</v>
      </c>
      <c r="AK405" s="137">
        <f>+Q405/'24 DS-016894'!Q$109*100</f>
        <v>27.536223731988514</v>
      </c>
      <c r="AL405" s="136">
        <f>+R405/'24 DS-016894'!R$109*100</f>
        <v>43.271281318989836</v>
      </c>
      <c r="AM405" s="137">
        <f>+S405/'24 DS-016894'!S$109*100</f>
        <v>35.961014788555865</v>
      </c>
      <c r="AN405" s="136">
        <f>+T405/'24 DS-016894'!T$109*100</f>
        <v>12.78566738705911</v>
      </c>
      <c r="AP405" s="178">
        <f>+S405-'24 DS-016890 partners'!O405</f>
        <v>290632328</v>
      </c>
      <c r="AQ405" s="178">
        <f>+'24 DS-016894'!S109-'24 DS-016890'!AC16</f>
        <v>957238625</v>
      </c>
      <c r="AR405" s="88">
        <f>+AP405/AQ405*100</f>
        <v>30.361533729377037</v>
      </c>
    </row>
    <row r="406" spans="2:40" ht="12">
      <c r="B406" s="110" t="s">
        <v>482</v>
      </c>
      <c r="C406" s="111" t="s">
        <v>36</v>
      </c>
      <c r="D406" s="111">
        <v>198724</v>
      </c>
      <c r="E406" s="111" t="s">
        <v>36</v>
      </c>
      <c r="F406" s="111" t="s">
        <v>36</v>
      </c>
      <c r="G406" s="111" t="s">
        <v>36</v>
      </c>
      <c r="H406" s="111" t="s">
        <v>36</v>
      </c>
      <c r="I406" s="111" t="s">
        <v>36</v>
      </c>
      <c r="J406" s="111" t="s">
        <v>36</v>
      </c>
      <c r="K406" s="111" t="s">
        <v>36</v>
      </c>
      <c r="L406" s="111" t="s">
        <v>36</v>
      </c>
      <c r="M406" s="111" t="s">
        <v>36</v>
      </c>
      <c r="N406" s="111" t="s">
        <v>36</v>
      </c>
      <c r="O406" s="111" t="s">
        <v>36</v>
      </c>
      <c r="P406" s="111" t="s">
        <v>36</v>
      </c>
      <c r="Q406" s="111" t="s">
        <v>36</v>
      </c>
      <c r="R406" s="111" t="s">
        <v>36</v>
      </c>
      <c r="S406" s="111" t="s">
        <v>36</v>
      </c>
      <c r="T406" s="111">
        <v>33432157</v>
      </c>
      <c r="V406" s="110" t="s">
        <v>482</v>
      </c>
      <c r="W406" s="136"/>
      <c r="X406" s="136">
        <f>+D406/'24 DS-016894'!D$109*100</f>
        <v>0.023478775040978006</v>
      </c>
      <c r="Y406" s="136"/>
      <c r="Z406" s="136"/>
      <c r="AA406" s="136"/>
      <c r="AB406" s="136"/>
      <c r="AC406" s="136"/>
      <c r="AD406" s="136"/>
      <c r="AE406" s="136"/>
      <c r="AF406" s="136"/>
      <c r="AG406" s="136"/>
      <c r="AH406" s="136"/>
      <c r="AI406" s="136"/>
      <c r="AJ406" s="136"/>
      <c r="AK406" s="136"/>
      <c r="AL406" s="136"/>
      <c r="AM406" s="136"/>
      <c r="AN406" s="136">
        <f>+T406/'24 DS-016894'!T$109*100</f>
        <v>0.0012997845825511738</v>
      </c>
    </row>
    <row r="407" spans="2:40" ht="12">
      <c r="B407" s="110" t="s">
        <v>119</v>
      </c>
      <c r="C407" s="112">
        <v>722</v>
      </c>
      <c r="D407" s="112">
        <v>37616</v>
      </c>
      <c r="E407" s="112">
        <v>25181</v>
      </c>
      <c r="F407" s="112">
        <v>1195</v>
      </c>
      <c r="G407" s="112">
        <v>20145</v>
      </c>
      <c r="H407" s="112" t="s">
        <v>36</v>
      </c>
      <c r="I407" s="112">
        <v>1795</v>
      </c>
      <c r="J407" s="112">
        <v>154368</v>
      </c>
      <c r="K407" s="112">
        <v>1094527</v>
      </c>
      <c r="L407" s="112">
        <v>8694</v>
      </c>
      <c r="M407" s="112">
        <v>2716168</v>
      </c>
      <c r="N407" s="112">
        <v>1114189</v>
      </c>
      <c r="O407" s="112">
        <v>172582</v>
      </c>
      <c r="P407" s="112">
        <v>22532</v>
      </c>
      <c r="Q407" s="112">
        <v>713084</v>
      </c>
      <c r="R407" s="112">
        <v>52710</v>
      </c>
      <c r="S407" s="112">
        <v>1310784</v>
      </c>
      <c r="T407" s="112">
        <v>3228470910</v>
      </c>
      <c r="V407" s="110" t="s">
        <v>119</v>
      </c>
      <c r="W407" s="136">
        <f>+C407/'24 DS-016894'!C$109*100</f>
        <v>0.00010404025952257692</v>
      </c>
      <c r="X407" s="136">
        <f>+D407/'24 DS-016894'!D$109*100</f>
        <v>0.004444242275424351</v>
      </c>
      <c r="Y407" s="136">
        <f>+E407/'24 DS-016894'!E$109*100</f>
        <v>0.006954345850425842</v>
      </c>
      <c r="Z407" s="136">
        <f>+F407/'24 DS-016894'!F$109*100</f>
        <v>0.00038548860501651385</v>
      </c>
      <c r="AA407" s="136">
        <f>+G407/'24 DS-016894'!G$109*100</f>
        <v>0.0224602584708037</v>
      </c>
      <c r="AB407" s="136"/>
      <c r="AC407" s="136">
        <f>+I407/'24 DS-016894'!I$109*100</f>
        <v>0.0049045212664003985</v>
      </c>
      <c r="AD407" s="136">
        <f>+J407/'24 DS-016894'!J$109*100</f>
        <v>0.008921672939137114</v>
      </c>
      <c r="AE407" s="136">
        <f>+K407/'24 DS-016894'!K$109*100</f>
        <v>0.33587112151572956</v>
      </c>
      <c r="AF407" s="136">
        <f>+L407/'24 DS-016894'!L$109*100</f>
        <v>0.03878168933288536</v>
      </c>
      <c r="AG407" s="136">
        <f>+M407/'24 DS-016894'!M$109*100</f>
        <v>0.5956041379419471</v>
      </c>
      <c r="AH407" s="136">
        <f>+N407/'24 DS-016894'!N$109*100</f>
        <v>0.11904523017738425</v>
      </c>
      <c r="AI407" s="136">
        <f>+O407/'24 DS-016894'!O$109*100</f>
        <v>0.0435088767844956</v>
      </c>
      <c r="AJ407" s="136">
        <f>+P407/'24 DS-016894'!P$109*100</f>
        <v>0.009158193874103139</v>
      </c>
      <c r="AK407" s="136">
        <f>+Q407/'24 DS-016894'!Q$109*100</f>
        <v>0.059555250269934946</v>
      </c>
      <c r="AL407" s="136">
        <f>+R407/'24 DS-016894'!R$109*100</f>
        <v>0.012831170820968178</v>
      </c>
      <c r="AM407" s="136">
        <f>+S407/'24 DS-016894'!S$109*100</f>
        <v>0.10407198183136357</v>
      </c>
      <c r="AN407" s="136">
        <f>+T407/'24 DS-016894'!T$109*100</f>
        <v>0.1255173787929076</v>
      </c>
    </row>
    <row r="408" spans="2:40" ht="12">
      <c r="B408" s="110" t="s">
        <v>483</v>
      </c>
      <c r="C408" s="111" t="s">
        <v>36</v>
      </c>
      <c r="D408" s="111" t="s">
        <v>36</v>
      </c>
      <c r="E408" s="111" t="s">
        <v>36</v>
      </c>
      <c r="F408" s="111" t="s">
        <v>36</v>
      </c>
      <c r="G408" s="111" t="s">
        <v>36</v>
      </c>
      <c r="H408" s="111" t="s">
        <v>36</v>
      </c>
      <c r="I408" s="111" t="s">
        <v>36</v>
      </c>
      <c r="J408" s="111" t="s">
        <v>36</v>
      </c>
      <c r="K408" s="111" t="s">
        <v>36</v>
      </c>
      <c r="L408" s="111" t="s">
        <v>36</v>
      </c>
      <c r="M408" s="111" t="s">
        <v>36</v>
      </c>
      <c r="N408" s="111" t="s">
        <v>36</v>
      </c>
      <c r="O408" s="111" t="s">
        <v>36</v>
      </c>
      <c r="P408" s="111" t="s">
        <v>36</v>
      </c>
      <c r="Q408" s="111" t="s">
        <v>36</v>
      </c>
      <c r="R408" s="111" t="s">
        <v>36</v>
      </c>
      <c r="S408" s="111" t="s">
        <v>36</v>
      </c>
      <c r="T408" s="111" t="s">
        <v>36</v>
      </c>
      <c r="V408" s="110" t="s">
        <v>483</v>
      </c>
      <c r="W408" s="136"/>
      <c r="X408" s="136"/>
      <c r="Y408" s="136"/>
      <c r="Z408" s="136"/>
      <c r="AA408" s="136"/>
      <c r="AB408" s="136"/>
      <c r="AC408" s="136"/>
      <c r="AD408" s="136"/>
      <c r="AE408" s="136"/>
      <c r="AF408" s="136"/>
      <c r="AG408" s="136"/>
      <c r="AH408" s="136"/>
      <c r="AI408" s="136"/>
      <c r="AJ408" s="136"/>
      <c r="AK408" s="136"/>
      <c r="AL408" s="136"/>
      <c r="AM408" s="136"/>
      <c r="AN408" s="136"/>
    </row>
    <row r="409" spans="2:40" ht="12">
      <c r="B409" s="110" t="s">
        <v>120</v>
      </c>
      <c r="C409" s="112">
        <v>15235</v>
      </c>
      <c r="D409" s="112">
        <v>734019</v>
      </c>
      <c r="E409" s="112">
        <v>81774</v>
      </c>
      <c r="F409" s="112">
        <v>64903</v>
      </c>
      <c r="G409" s="112">
        <v>551768</v>
      </c>
      <c r="H409" s="112">
        <v>154</v>
      </c>
      <c r="I409" s="112">
        <v>1095</v>
      </c>
      <c r="J409" s="112">
        <v>1038823</v>
      </c>
      <c r="K409" s="112">
        <v>15230</v>
      </c>
      <c r="L409" s="112">
        <v>8903</v>
      </c>
      <c r="M409" s="112">
        <v>345490</v>
      </c>
      <c r="N409" s="112">
        <v>251395</v>
      </c>
      <c r="O409" s="112">
        <v>424234</v>
      </c>
      <c r="P409" s="112">
        <v>10983</v>
      </c>
      <c r="Q409" s="112">
        <v>236106</v>
      </c>
      <c r="R409" s="112">
        <v>27963</v>
      </c>
      <c r="S409" s="112">
        <v>406839</v>
      </c>
      <c r="T409" s="112">
        <v>3746937099</v>
      </c>
      <c r="V409" s="110" t="s">
        <v>120</v>
      </c>
      <c r="W409" s="136">
        <f>+C409/'24 DS-016894'!C$109*100</f>
        <v>0.002195364755992326</v>
      </c>
      <c r="X409" s="136">
        <f>+D409/'24 DS-016894'!D$109*100</f>
        <v>0.08672262523300475</v>
      </c>
      <c r="Y409" s="136">
        <f>+E409/'24 DS-016894'!E$109*100</f>
        <v>0.022583879813062344</v>
      </c>
      <c r="Z409" s="136">
        <f>+F409/'24 DS-016894'!F$109*100</f>
        <v>0.020936708729193974</v>
      </c>
      <c r="AA409" s="136">
        <f>+G409/'24 DS-016894'!G$109*100</f>
        <v>0.6151825215149375</v>
      </c>
      <c r="AB409" s="136">
        <f>+H409/'24 DS-016894'!H$109*100</f>
        <v>4.527373687545604E-05</v>
      </c>
      <c r="AC409" s="136">
        <f>+I409/'24 DS-016894'!I$109*100</f>
        <v>0.0029918945886955074</v>
      </c>
      <c r="AD409" s="136">
        <f>+J409/'24 DS-016894'!J$109*100</f>
        <v>0.060038602868815</v>
      </c>
      <c r="AE409" s="136">
        <f>+K409/'24 DS-016894'!K$109*100</f>
        <v>0.004673541338573247</v>
      </c>
      <c r="AF409" s="136">
        <f>+L409/'24 DS-016894'!L$109*100</f>
        <v>0.0397139843720587</v>
      </c>
      <c r="AG409" s="136">
        <f>+M409/'24 DS-016894'!M$109*100</f>
        <v>0.0757594057575096</v>
      </c>
      <c r="AH409" s="136">
        <f>+N409/'24 DS-016894'!N$109*100</f>
        <v>0.026860232546222867</v>
      </c>
      <c r="AI409" s="136">
        <f>+O409/'24 DS-016894'!O$109*100</f>
        <v>0.10695173792048826</v>
      </c>
      <c r="AJ409" s="136">
        <f>+P409/'24 DS-016894'!P$109*100</f>
        <v>0.004464070802382158</v>
      </c>
      <c r="AK409" s="136">
        <f>+Q409/'24 DS-016894'!Q$109*100</f>
        <v>0.019719068048411212</v>
      </c>
      <c r="AL409" s="136">
        <f>+R409/'24 DS-016894'!R$109*100</f>
        <v>0.006807020103713397</v>
      </c>
      <c r="AM409" s="136">
        <f>+S409/'24 DS-016894'!S$109*100</f>
        <v>0.03230169197693145</v>
      </c>
      <c r="AN409" s="136">
        <f>+T409/'24 DS-016894'!T$109*100</f>
        <v>0.1456744496943234</v>
      </c>
    </row>
    <row r="410" spans="2:40" ht="12">
      <c r="B410" s="110" t="s">
        <v>484</v>
      </c>
      <c r="C410" s="111">
        <v>533537</v>
      </c>
      <c r="D410" s="111">
        <v>508552</v>
      </c>
      <c r="E410" s="111">
        <v>281315</v>
      </c>
      <c r="F410" s="111">
        <v>279896</v>
      </c>
      <c r="G410" s="111">
        <v>141823</v>
      </c>
      <c r="H410" s="111">
        <v>146209</v>
      </c>
      <c r="I410" s="111">
        <v>69044</v>
      </c>
      <c r="J410" s="111">
        <v>1389534</v>
      </c>
      <c r="K410" s="111">
        <v>90471</v>
      </c>
      <c r="L410" s="111">
        <v>315453</v>
      </c>
      <c r="M410" s="111">
        <v>413251</v>
      </c>
      <c r="N410" s="111">
        <v>590756</v>
      </c>
      <c r="O410" s="111">
        <v>206701</v>
      </c>
      <c r="P410" s="111">
        <v>378359</v>
      </c>
      <c r="Q410" s="111">
        <v>365458</v>
      </c>
      <c r="R410" s="111">
        <v>283111</v>
      </c>
      <c r="S410" s="111">
        <v>733637</v>
      </c>
      <c r="T410" s="111">
        <v>8626361661</v>
      </c>
      <c r="V410" s="110" t="s">
        <v>484</v>
      </c>
      <c r="W410" s="136">
        <f>+C410/'24 DS-016894'!C$109*100</f>
        <v>0.07688272568545307</v>
      </c>
      <c r="X410" s="136">
        <f>+D410/'24 DS-016894'!D$109*100</f>
        <v>0.06008422739397077</v>
      </c>
      <c r="Y410" s="136">
        <f>+E410/'24 DS-016894'!E$109*100</f>
        <v>0.07769198216562273</v>
      </c>
      <c r="Z410" s="136">
        <f>+F410/'24 DS-016894'!F$109*100</f>
        <v>0.09029014107924867</v>
      </c>
      <c r="AA410" s="136">
        <f>+G410/'24 DS-016894'!G$109*100</f>
        <v>0.1581226724797614</v>
      </c>
      <c r="AB410" s="136">
        <f>+H410/'24 DS-016894'!H$109*100</f>
        <v>0.042983297368984104</v>
      </c>
      <c r="AC410" s="136">
        <f>+I410/'24 DS-016894'!I$109*100</f>
        <v>0.18865056619350923</v>
      </c>
      <c r="AD410" s="136">
        <f>+J410/'24 DS-016894'!J$109*100</f>
        <v>0.08030788690538809</v>
      </c>
      <c r="AE410" s="136">
        <f>+K410/'24 DS-016894'!K$109*100</f>
        <v>0.02776230849915038</v>
      </c>
      <c r="AF410" s="136">
        <f>+L410/'24 DS-016894'!L$109*100</f>
        <v>1.4071543875231982</v>
      </c>
      <c r="AG410" s="136">
        <f>+M410/'24 DS-016894'!M$109*100</f>
        <v>0.090618108161442</v>
      </c>
      <c r="AH410" s="136">
        <f>+N410/'24 DS-016894'!N$109*100</f>
        <v>0.06311916918823539</v>
      </c>
      <c r="AI410" s="136">
        <f>+O410/'24 DS-016894'!O$109*100</f>
        <v>0.05211046540329828</v>
      </c>
      <c r="AJ410" s="136">
        <f>+P410/'24 DS-016894'!P$109*100</f>
        <v>0.15378506461973146</v>
      </c>
      <c r="AK410" s="136">
        <f>+Q410/'24 DS-016894'!Q$109*100</f>
        <v>0.030522270382100685</v>
      </c>
      <c r="AL410" s="136">
        <f>+R410/'24 DS-016894'!R$109*100</f>
        <v>0.06891757925052404</v>
      </c>
      <c r="AM410" s="136">
        <f>+S410/'24 DS-016894'!S$109*100</f>
        <v>0.05824838915856165</v>
      </c>
      <c r="AN410" s="136">
        <f>+T410/'24 DS-016894'!T$109*100</f>
        <v>0.3353780580319223</v>
      </c>
    </row>
    <row r="411" spans="2:40" ht="12">
      <c r="B411" s="110" t="s">
        <v>485</v>
      </c>
      <c r="C411" s="112">
        <v>254774</v>
      </c>
      <c r="D411" s="112">
        <v>334992</v>
      </c>
      <c r="E411" s="112">
        <v>272091</v>
      </c>
      <c r="F411" s="112">
        <v>84392</v>
      </c>
      <c r="G411" s="112">
        <v>264196</v>
      </c>
      <c r="H411" s="112">
        <v>117795</v>
      </c>
      <c r="I411" s="112">
        <v>40038</v>
      </c>
      <c r="J411" s="112">
        <v>924859</v>
      </c>
      <c r="K411" s="112">
        <v>197723</v>
      </c>
      <c r="L411" s="112">
        <v>112048</v>
      </c>
      <c r="M411" s="112">
        <v>471152</v>
      </c>
      <c r="N411" s="112">
        <v>751839</v>
      </c>
      <c r="O411" s="112">
        <v>938494</v>
      </c>
      <c r="P411" s="112">
        <v>360274</v>
      </c>
      <c r="Q411" s="112">
        <v>1059934</v>
      </c>
      <c r="R411" s="112">
        <v>127117</v>
      </c>
      <c r="S411" s="112">
        <v>472967</v>
      </c>
      <c r="T411" s="112">
        <v>965319539</v>
      </c>
      <c r="V411" s="110" t="s">
        <v>485</v>
      </c>
      <c r="W411" s="136">
        <f>+C411/'24 DS-016894'!C$109*100</f>
        <v>0.036712954403885056</v>
      </c>
      <c r="X411" s="136">
        <f>+D411/'24 DS-016894'!D$109*100</f>
        <v>0.039578520000238045</v>
      </c>
      <c r="Y411" s="136">
        <f>+E411/'24 DS-016894'!E$109*100</f>
        <v>0.07514455012859768</v>
      </c>
      <c r="Z411" s="136">
        <f>+F411/'24 DS-016894'!F$109*100</f>
        <v>0.027223560129333586</v>
      </c>
      <c r="AA411" s="136">
        <f>+G411/'24 DS-016894'!G$109*100</f>
        <v>0.2945599626186376</v>
      </c>
      <c r="AB411" s="136">
        <f>+H411/'24 DS-016894'!H$109*100</f>
        <v>0.034629998930158085</v>
      </c>
      <c r="AC411" s="136">
        <f>+I411/'24 DS-016894'!I$109*100</f>
        <v>0.10939678131706915</v>
      </c>
      <c r="AD411" s="136">
        <f>+J411/'24 DS-016894'!J$109*100</f>
        <v>0.05345207240371976</v>
      </c>
      <c r="AE411" s="136">
        <f>+K411/'24 DS-016894'!K$109*100</f>
        <v>0.060674104667545525</v>
      </c>
      <c r="AF411" s="136">
        <f>+L411/'24 DS-016894'!L$109*100</f>
        <v>0.499817198800453</v>
      </c>
      <c r="AG411" s="136">
        <f>+M411/'24 DS-016894'!M$109*100</f>
        <v>0.10331469953243845</v>
      </c>
      <c r="AH411" s="136">
        <f>+N411/'24 DS-016894'!N$109*100</f>
        <v>0.08033003988671077</v>
      </c>
      <c r="AI411" s="136">
        <f>+O411/'24 DS-016894'!O$109*100</f>
        <v>0.23659952839223333</v>
      </c>
      <c r="AJ411" s="136">
        <f>+P411/'24 DS-016894'!P$109*100</f>
        <v>0.1464343662257516</v>
      </c>
      <c r="AK411" s="136">
        <f>+Q411/'24 DS-016894'!Q$109*100</f>
        <v>0.08852342029776748</v>
      </c>
      <c r="AL411" s="136">
        <f>+R411/'24 DS-016894'!R$109*100</f>
        <v>0.030944032275640524</v>
      </c>
      <c r="AM411" s="136">
        <f>+S411/'24 DS-016894'!S$109*100</f>
        <v>0.03755203987143155</v>
      </c>
      <c r="AN411" s="136">
        <f>+T411/'24 DS-016894'!T$109*100</f>
        <v>0.037529958178516766</v>
      </c>
    </row>
    <row r="412" spans="2:40" ht="12">
      <c r="B412" s="110" t="s">
        <v>486</v>
      </c>
      <c r="C412" s="111" t="s">
        <v>36</v>
      </c>
      <c r="D412" s="111">
        <v>10591684</v>
      </c>
      <c r="E412" s="111">
        <v>4257</v>
      </c>
      <c r="F412" s="111">
        <v>360</v>
      </c>
      <c r="G412" s="111">
        <v>17738</v>
      </c>
      <c r="H412" s="111" t="s">
        <v>36</v>
      </c>
      <c r="I412" s="111" t="s">
        <v>36</v>
      </c>
      <c r="J412" s="111">
        <v>1210</v>
      </c>
      <c r="K412" s="111">
        <v>3775</v>
      </c>
      <c r="L412" s="111" t="s">
        <v>36</v>
      </c>
      <c r="M412" s="111">
        <v>1112</v>
      </c>
      <c r="N412" s="111">
        <v>1152</v>
      </c>
      <c r="O412" s="111">
        <v>65470</v>
      </c>
      <c r="P412" s="111" t="s">
        <v>36</v>
      </c>
      <c r="Q412" s="111">
        <v>134320</v>
      </c>
      <c r="R412" s="111">
        <v>1104</v>
      </c>
      <c r="S412" s="111">
        <v>17428</v>
      </c>
      <c r="T412" s="111">
        <v>217905482</v>
      </c>
      <c r="V412" s="110" t="s">
        <v>486</v>
      </c>
      <c r="W412" s="136"/>
      <c r="X412" s="136">
        <f>+D412/'24 DS-016894'!D$109*100</f>
        <v>1.2513826510191328</v>
      </c>
      <c r="Y412" s="136">
        <f>+E412/'24 DS-016894'!E$109*100</f>
        <v>0.0011756741307042142</v>
      </c>
      <c r="Z412" s="136">
        <f>+F412/'24 DS-016894'!F$109*100</f>
        <v>0.00011613045841501672</v>
      </c>
      <c r="AA412" s="136">
        <f>+G412/'24 DS-016894'!G$109*100</f>
        <v>0.019776622723013948</v>
      </c>
      <c r="AB412" s="136"/>
      <c r="AC412" s="136"/>
      <c r="AD412" s="136">
        <f>+J412/'24 DS-016894'!J$109*100</f>
        <v>6.993174917311819E-05</v>
      </c>
      <c r="AE412" s="136">
        <f>+K412/'24 DS-016894'!K$109*100</f>
        <v>0.0011584122490554177</v>
      </c>
      <c r="AF412" s="136"/>
      <c r="AG412" s="136">
        <f>+M412/'24 DS-016894'!M$109*100</f>
        <v>0.00024384051405930898</v>
      </c>
      <c r="AH412" s="136">
        <f>+N412/'24 DS-016894'!N$109*100</f>
        <v>0.00012308513651126214</v>
      </c>
      <c r="AI412" s="136">
        <f>+O412/'24 DS-016894'!O$109*100</f>
        <v>0.01650534912726082</v>
      </c>
      <c r="AJ412" s="136"/>
      <c r="AK412" s="136">
        <f>+Q412/'24 DS-016894'!Q$109*100</f>
        <v>0.011218119066277833</v>
      </c>
      <c r="AL412" s="136">
        <f>+R412/'24 DS-016894'!R$109*100</f>
        <v>0.00026874620729176377</v>
      </c>
      <c r="AM412" s="136">
        <f>+S412/'24 DS-016894'!S$109*100</f>
        <v>0.0013837264563475022</v>
      </c>
      <c r="AN412" s="136">
        <f>+T412/'24 DS-016894'!T$109*100</f>
        <v>0.00847178918060783</v>
      </c>
    </row>
    <row r="413" spans="2:40" ht="12">
      <c r="B413" s="110" t="s">
        <v>122</v>
      </c>
      <c r="C413" s="112">
        <v>1251</v>
      </c>
      <c r="D413" s="112">
        <v>32479667</v>
      </c>
      <c r="E413" s="112">
        <v>96</v>
      </c>
      <c r="F413" s="112">
        <v>7407</v>
      </c>
      <c r="G413" s="112">
        <v>13923</v>
      </c>
      <c r="H413" s="112" t="s">
        <v>36</v>
      </c>
      <c r="I413" s="112">
        <v>33</v>
      </c>
      <c r="J413" s="112">
        <v>6704</v>
      </c>
      <c r="K413" s="112">
        <v>3057</v>
      </c>
      <c r="L413" s="112">
        <v>280</v>
      </c>
      <c r="M413" s="112">
        <v>972</v>
      </c>
      <c r="N413" s="112">
        <v>16087</v>
      </c>
      <c r="O413" s="112">
        <v>106753</v>
      </c>
      <c r="P413" s="112">
        <v>50</v>
      </c>
      <c r="Q413" s="112">
        <v>237997</v>
      </c>
      <c r="R413" s="112">
        <v>13517</v>
      </c>
      <c r="S413" s="112">
        <v>30442</v>
      </c>
      <c r="T413" s="112">
        <v>1694216277</v>
      </c>
      <c r="V413" s="110" t="s">
        <v>122</v>
      </c>
      <c r="W413" s="136">
        <f>+C413/'24 DS-016894'!C$109*100</f>
        <v>0.00018026920313399407</v>
      </c>
      <c r="X413" s="136">
        <f>+D413/'24 DS-016894'!D$109*100</f>
        <v>3.8373965645763826</v>
      </c>
      <c r="Y413" s="136">
        <f>+E413/'24 DS-016894'!E$109*100</f>
        <v>2.651273585802315E-05</v>
      </c>
      <c r="Z413" s="136">
        <f>+F413/'24 DS-016894'!F$109*100</f>
        <v>0.002389384181888969</v>
      </c>
      <c r="AA413" s="136">
        <f>+G413/'24 DS-016894'!G$109*100</f>
        <v>0.015523165981087113</v>
      </c>
      <c r="AB413" s="136"/>
      <c r="AC413" s="136">
        <f>+I413/'24 DS-016894'!I$109*100</f>
        <v>9.016668623465913E-05</v>
      </c>
      <c r="AD413" s="136">
        <f>+J413/'24 DS-016894'!J$109*100</f>
        <v>0.00038745656731949113</v>
      </c>
      <c r="AE413" s="136">
        <f>+K413/'24 DS-016894'!K$109*100</f>
        <v>0.0009380837736059369</v>
      </c>
      <c r="AF413" s="136">
        <f>+L413/'24 DS-016894'!L$109*100</f>
        <v>0.0012490077079834253</v>
      </c>
      <c r="AG413" s="136">
        <f>+M413/'24 DS-016894'!M$109*100</f>
        <v>0.00021314116876407227</v>
      </c>
      <c r="AH413" s="136">
        <f>+N413/'24 DS-016894'!N$109*100</f>
        <v>0.0017188112769589185</v>
      </c>
      <c r="AI413" s="136">
        <f>+O413/'24 DS-016894'!O$109*100</f>
        <v>0.026913021771536188</v>
      </c>
      <c r="AJ413" s="136">
        <f>+P413/'24 DS-016894'!P$109*100</f>
        <v>2.032263863417171E-05</v>
      </c>
      <c r="AK413" s="136">
        <f>+Q413/'24 DS-016894'!Q$109*100</f>
        <v>0.019877000323235</v>
      </c>
      <c r="AL413" s="136">
        <f>+R413/'24 DS-016894'!R$109*100</f>
        <v>0.0032904370325749738</v>
      </c>
      <c r="AM413" s="136">
        <f>+S413/'24 DS-016894'!S$109*100</f>
        <v>0.0024169956841938642</v>
      </c>
      <c r="AN413" s="136">
        <f>+T413/'24 DS-016894'!T$109*100</f>
        <v>0.06586820576225007</v>
      </c>
    </row>
    <row r="414" spans="2:40" ht="12">
      <c r="B414" s="110" t="s">
        <v>487</v>
      </c>
      <c r="C414" s="111" t="s">
        <v>36</v>
      </c>
      <c r="D414" s="111" t="s">
        <v>36</v>
      </c>
      <c r="E414" s="111" t="s">
        <v>36</v>
      </c>
      <c r="F414" s="111" t="s">
        <v>36</v>
      </c>
      <c r="G414" s="111" t="s">
        <v>36</v>
      </c>
      <c r="H414" s="111" t="s">
        <v>36</v>
      </c>
      <c r="I414" s="111" t="s">
        <v>36</v>
      </c>
      <c r="J414" s="111" t="s">
        <v>36</v>
      </c>
      <c r="K414" s="111" t="s">
        <v>36</v>
      </c>
      <c r="L414" s="111" t="s">
        <v>36</v>
      </c>
      <c r="M414" s="111" t="s">
        <v>36</v>
      </c>
      <c r="N414" s="111" t="s">
        <v>36</v>
      </c>
      <c r="O414" s="111" t="s">
        <v>36</v>
      </c>
      <c r="P414" s="111" t="s">
        <v>36</v>
      </c>
      <c r="Q414" s="111" t="s">
        <v>36</v>
      </c>
      <c r="R414" s="111" t="s">
        <v>36</v>
      </c>
      <c r="S414" s="111" t="s">
        <v>36</v>
      </c>
      <c r="T414" s="111" t="s">
        <v>36</v>
      </c>
      <c r="V414" s="110" t="s">
        <v>487</v>
      </c>
      <c r="W414" s="136"/>
      <c r="X414" s="136"/>
      <c r="Y414" s="136"/>
      <c r="Z414" s="136"/>
      <c r="AA414" s="136"/>
      <c r="AB414" s="136"/>
      <c r="AC414" s="136"/>
      <c r="AD414" s="136"/>
      <c r="AE414" s="136"/>
      <c r="AF414" s="136"/>
      <c r="AG414" s="136"/>
      <c r="AH414" s="136"/>
      <c r="AI414" s="136"/>
      <c r="AJ414" s="136"/>
      <c r="AK414" s="136"/>
      <c r="AL414" s="136"/>
      <c r="AM414" s="136"/>
      <c r="AN414" s="136"/>
    </row>
    <row r="415" spans="2:40" ht="12">
      <c r="B415" s="110" t="s">
        <v>488</v>
      </c>
      <c r="C415" s="112">
        <v>4365</v>
      </c>
      <c r="D415" s="112">
        <v>800346</v>
      </c>
      <c r="E415" s="112">
        <v>46930</v>
      </c>
      <c r="F415" s="112">
        <v>2918</v>
      </c>
      <c r="G415" s="112">
        <v>48000</v>
      </c>
      <c r="H415" s="112">
        <v>169</v>
      </c>
      <c r="I415" s="112">
        <v>3375</v>
      </c>
      <c r="J415" s="112">
        <v>127112</v>
      </c>
      <c r="K415" s="112">
        <v>23755</v>
      </c>
      <c r="L415" s="112">
        <v>64</v>
      </c>
      <c r="M415" s="112">
        <v>4675</v>
      </c>
      <c r="N415" s="112">
        <v>604475</v>
      </c>
      <c r="O415" s="112">
        <v>218457</v>
      </c>
      <c r="P415" s="112">
        <v>60828</v>
      </c>
      <c r="Q415" s="112">
        <v>509200</v>
      </c>
      <c r="R415" s="112">
        <v>34290</v>
      </c>
      <c r="S415" s="112">
        <v>54786</v>
      </c>
      <c r="T415" s="112">
        <v>332821854</v>
      </c>
      <c r="V415" s="110" t="s">
        <v>488</v>
      </c>
      <c r="W415" s="136">
        <f>+C415/'24 DS-016894'!C$109*100</f>
        <v>0.0006289968598560225</v>
      </c>
      <c r="X415" s="136">
        <f>+D415/'24 DS-016894'!D$109*100</f>
        <v>0.0945590048959692</v>
      </c>
      <c r="Y415" s="136">
        <f>+E415/'24 DS-016894'!E$109*100</f>
        <v>0.01296086139392736</v>
      </c>
      <c r="Z415" s="136">
        <f>+F415/'24 DS-016894'!F$109*100</f>
        <v>0.0009413018823750522</v>
      </c>
      <c r="AA415" s="136">
        <f>+G415/'24 DS-016894'!G$109*100</f>
        <v>0.05351662480012795</v>
      </c>
      <c r="AB415" s="136">
        <f>+H415/'24 DS-016894'!H$109*100</f>
        <v>4.9683516441247214E-05</v>
      </c>
      <c r="AC415" s="136">
        <f>+I415/'24 DS-016894'!I$109*100</f>
        <v>0.009221592910362866</v>
      </c>
      <c r="AD415" s="136">
        <f>+J415/'24 DS-016894'!J$109*100</f>
        <v>0.007346416942887107</v>
      </c>
      <c r="AE415" s="136">
        <f>+K415/'24 DS-016894'!K$109*100</f>
        <v>0.0072895584043209125</v>
      </c>
      <c r="AF415" s="136">
        <f>+L415/'24 DS-016894'!L$109*100</f>
        <v>0.00028548747611049723</v>
      </c>
      <c r="AG415" s="136">
        <f>+M415/'24 DS-016894'!M$109*100</f>
        <v>0.0010251388518230842</v>
      </c>
      <c r="AH415" s="136">
        <f>+N415/'24 DS-016894'!N$109*100</f>
        <v>0.06458497212903228</v>
      </c>
      <c r="AI415" s="136">
        <f>+O415/'24 DS-016894'!O$109*100</f>
        <v>0.055074218028013086</v>
      </c>
      <c r="AJ415" s="136">
        <f>+P415/'24 DS-016894'!P$109*100</f>
        <v>0.024723709256787935</v>
      </c>
      <c r="AK415" s="136">
        <f>+Q415/'24 DS-016894'!Q$109*100</f>
        <v>0.04252729473309017</v>
      </c>
      <c r="AL415" s="136">
        <f>+R415/'24 DS-016894'!R$109*100</f>
        <v>0.008347198775393642</v>
      </c>
      <c r="AM415" s="136">
        <f>+S415/'24 DS-016894'!S$109*100</f>
        <v>0.0043498300228054995</v>
      </c>
      <c r="AN415" s="136">
        <f>+T415/'24 DS-016894'!T$109*100</f>
        <v>0.012939539454941473</v>
      </c>
    </row>
    <row r="416" spans="2:40" ht="12">
      <c r="B416" s="110" t="s">
        <v>6</v>
      </c>
      <c r="C416" s="111">
        <v>8831199</v>
      </c>
      <c r="D416" s="111">
        <v>8087535</v>
      </c>
      <c r="E416" s="111">
        <v>3209109</v>
      </c>
      <c r="F416" s="111">
        <v>7169302</v>
      </c>
      <c r="G416" s="111">
        <v>2407810</v>
      </c>
      <c r="H416" s="111">
        <v>541294</v>
      </c>
      <c r="I416" s="111">
        <v>768293</v>
      </c>
      <c r="J416" s="111">
        <v>43502812</v>
      </c>
      <c r="K416" s="111">
        <v>21230674</v>
      </c>
      <c r="L416" s="111">
        <v>2339134</v>
      </c>
      <c r="M416" s="111">
        <v>25580707</v>
      </c>
      <c r="N416" s="111">
        <v>11589807</v>
      </c>
      <c r="O416" s="111">
        <v>2463220</v>
      </c>
      <c r="P416" s="111">
        <v>1257198</v>
      </c>
      <c r="Q416" s="111">
        <v>9335750</v>
      </c>
      <c r="R416" s="111">
        <v>4353233</v>
      </c>
      <c r="S416" s="111">
        <v>37420870</v>
      </c>
      <c r="T416" s="111">
        <v>39784653427</v>
      </c>
      <c r="V416" s="110" t="s">
        <v>6</v>
      </c>
      <c r="W416" s="136"/>
      <c r="X416" s="136"/>
      <c r="Y416" s="136"/>
      <c r="Z416" s="136"/>
      <c r="AA416" s="136"/>
      <c r="AB416" s="136"/>
      <c r="AC416" s="136"/>
      <c r="AD416" s="136"/>
      <c r="AE416" s="136"/>
      <c r="AF416" s="136"/>
      <c r="AG416" s="136"/>
      <c r="AH416" s="136"/>
      <c r="AI416" s="136"/>
      <c r="AJ416" s="136"/>
      <c r="AK416" s="136"/>
      <c r="AL416" s="136"/>
      <c r="AM416" s="136"/>
      <c r="AN416" s="136"/>
    </row>
    <row r="417" spans="2:40" ht="12">
      <c r="B417" s="110" t="s">
        <v>489</v>
      </c>
      <c r="C417" s="112" t="s">
        <v>36</v>
      </c>
      <c r="D417" s="112" t="s">
        <v>36</v>
      </c>
      <c r="E417" s="112" t="s">
        <v>36</v>
      </c>
      <c r="F417" s="112" t="s">
        <v>36</v>
      </c>
      <c r="G417" s="112" t="s">
        <v>36</v>
      </c>
      <c r="H417" s="112" t="s">
        <v>36</v>
      </c>
      <c r="I417" s="112" t="s">
        <v>36</v>
      </c>
      <c r="J417" s="112" t="s">
        <v>36</v>
      </c>
      <c r="K417" s="112" t="s">
        <v>36</v>
      </c>
      <c r="L417" s="112" t="s">
        <v>36</v>
      </c>
      <c r="M417" s="112" t="s">
        <v>36</v>
      </c>
      <c r="N417" s="112" t="s">
        <v>36</v>
      </c>
      <c r="O417" s="112" t="s">
        <v>36</v>
      </c>
      <c r="P417" s="112" t="s">
        <v>36</v>
      </c>
      <c r="Q417" s="112" t="s">
        <v>36</v>
      </c>
      <c r="R417" s="112" t="s">
        <v>36</v>
      </c>
      <c r="S417" s="112" t="s">
        <v>36</v>
      </c>
      <c r="T417" s="112">
        <v>1360849</v>
      </c>
      <c r="V417" s="110" t="s">
        <v>489</v>
      </c>
      <c r="W417" s="136"/>
      <c r="X417" s="136"/>
      <c r="Y417" s="136"/>
      <c r="Z417" s="136"/>
      <c r="AA417" s="136"/>
      <c r="AB417" s="136"/>
      <c r="AC417" s="136"/>
      <c r="AD417" s="136"/>
      <c r="AE417" s="136"/>
      <c r="AF417" s="136"/>
      <c r="AG417" s="136"/>
      <c r="AH417" s="136"/>
      <c r="AI417" s="136"/>
      <c r="AJ417" s="136"/>
      <c r="AK417" s="136"/>
      <c r="AL417" s="136"/>
      <c r="AM417" s="136"/>
      <c r="AN417" s="136">
        <f>+T417/'24 DS-016894'!T$109*100</f>
        <v>5.2907461202104976E-05</v>
      </c>
    </row>
    <row r="418" spans="2:40" ht="12">
      <c r="B418" s="110" t="s">
        <v>121</v>
      </c>
      <c r="C418" s="111" t="s">
        <v>36</v>
      </c>
      <c r="D418" s="111">
        <v>2056307</v>
      </c>
      <c r="E418" s="111" t="s">
        <v>36</v>
      </c>
      <c r="F418" s="111" t="s">
        <v>36</v>
      </c>
      <c r="G418" s="111" t="s">
        <v>36</v>
      </c>
      <c r="H418" s="111" t="s">
        <v>36</v>
      </c>
      <c r="I418" s="111" t="s">
        <v>36</v>
      </c>
      <c r="J418" s="111" t="s">
        <v>36</v>
      </c>
      <c r="K418" s="111" t="s">
        <v>36</v>
      </c>
      <c r="L418" s="111" t="s">
        <v>36</v>
      </c>
      <c r="M418" s="111">
        <v>1584</v>
      </c>
      <c r="N418" s="111">
        <v>810704</v>
      </c>
      <c r="O418" s="111">
        <v>36632</v>
      </c>
      <c r="P418" s="111" t="s">
        <v>36</v>
      </c>
      <c r="Q418" s="111">
        <v>12263503</v>
      </c>
      <c r="R418" s="111">
        <v>288854</v>
      </c>
      <c r="S418" s="111">
        <v>729970</v>
      </c>
      <c r="T418" s="111">
        <v>1583834799</v>
      </c>
      <c r="V418" s="110" t="s">
        <v>121</v>
      </c>
      <c r="W418" s="136"/>
      <c r="X418" s="136">
        <f>+D418/'24 DS-016894'!D$109*100</f>
        <v>0.24294785465363203</v>
      </c>
      <c r="Y418" s="136"/>
      <c r="Z418" s="136"/>
      <c r="AA418" s="136"/>
      <c r="AB418" s="136"/>
      <c r="AC418" s="136"/>
      <c r="AD418" s="136"/>
      <c r="AE418" s="136"/>
      <c r="AF418" s="136"/>
      <c r="AG418" s="136">
        <f>+M418/'24 DS-016894'!M$109*100</f>
        <v>0.00034734116391182143</v>
      </c>
      <c r="AH418" s="136">
        <f>+N418/'24 DS-016894'!N$109*100</f>
        <v>0.08661945530401585</v>
      </c>
      <c r="AI418" s="136">
        <f>+O418/'24 DS-016894'!O$109*100</f>
        <v>0.009235129818692811</v>
      </c>
      <c r="AJ418" s="136"/>
      <c r="AK418" s="136">
        <f>+Q418/'24 DS-016894'!Q$109*100</f>
        <v>1.024221536805058</v>
      </c>
      <c r="AL418" s="136">
        <f>+R418/'24 DS-016894'!R$109*100</f>
        <v>0.0703155950734195</v>
      </c>
      <c r="AM418" s="136">
        <f>+S418/'24 DS-016894'!S$109*100</f>
        <v>0.057957241297910606</v>
      </c>
      <c r="AN418" s="136">
        <f>+T418/'24 DS-016894'!T$109*100</f>
        <v>0.06157676434243347</v>
      </c>
    </row>
    <row r="419" spans="2:40" ht="12">
      <c r="B419" s="110" t="s">
        <v>490</v>
      </c>
      <c r="C419" s="112" t="s">
        <v>36</v>
      </c>
      <c r="D419" s="112" t="s">
        <v>36</v>
      </c>
      <c r="E419" s="112" t="s">
        <v>36</v>
      </c>
      <c r="F419" s="112" t="s">
        <v>36</v>
      </c>
      <c r="G419" s="112" t="s">
        <v>36</v>
      </c>
      <c r="H419" s="112" t="s">
        <v>36</v>
      </c>
      <c r="I419" s="112" t="s">
        <v>36</v>
      </c>
      <c r="J419" s="112" t="s">
        <v>36</v>
      </c>
      <c r="K419" s="112" t="s">
        <v>36</v>
      </c>
      <c r="L419" s="112" t="s">
        <v>36</v>
      </c>
      <c r="M419" s="112" t="s">
        <v>36</v>
      </c>
      <c r="N419" s="112" t="s">
        <v>36</v>
      </c>
      <c r="O419" s="112" t="s">
        <v>36</v>
      </c>
      <c r="P419" s="112" t="s">
        <v>36</v>
      </c>
      <c r="Q419" s="112" t="s">
        <v>36</v>
      </c>
      <c r="R419" s="112" t="s">
        <v>36</v>
      </c>
      <c r="S419" s="112" t="s">
        <v>36</v>
      </c>
      <c r="T419" s="112">
        <v>57818063</v>
      </c>
      <c r="V419" s="110" t="s">
        <v>490</v>
      </c>
      <c r="W419" s="136"/>
      <c r="X419" s="136"/>
      <c r="Y419" s="136"/>
      <c r="Z419" s="136"/>
      <c r="AA419" s="136"/>
      <c r="AB419" s="136"/>
      <c r="AC419" s="136"/>
      <c r="AD419" s="136"/>
      <c r="AE419" s="136"/>
      <c r="AF419" s="136"/>
      <c r="AG419" s="136"/>
      <c r="AH419" s="136"/>
      <c r="AI419" s="136"/>
      <c r="AJ419" s="136"/>
      <c r="AK419" s="136"/>
      <c r="AL419" s="136"/>
      <c r="AM419" s="136"/>
      <c r="AN419" s="136">
        <f>+T419/'24 DS-016894'!T$109*100</f>
        <v>0.002247866534019102</v>
      </c>
    </row>
    <row r="420" spans="2:40" ht="12">
      <c r="B420" s="110" t="s">
        <v>491</v>
      </c>
      <c r="C420" s="111">
        <v>2070</v>
      </c>
      <c r="D420" s="111">
        <v>2650130</v>
      </c>
      <c r="E420" s="111">
        <v>5233</v>
      </c>
      <c r="F420" s="111">
        <v>23</v>
      </c>
      <c r="G420" s="111">
        <v>1625</v>
      </c>
      <c r="H420" s="111">
        <v>32</v>
      </c>
      <c r="I420" s="111">
        <v>38</v>
      </c>
      <c r="J420" s="111">
        <v>4508</v>
      </c>
      <c r="K420" s="111">
        <v>7806</v>
      </c>
      <c r="L420" s="111">
        <v>92</v>
      </c>
      <c r="M420" s="111">
        <v>3127</v>
      </c>
      <c r="N420" s="111">
        <v>48662</v>
      </c>
      <c r="O420" s="111">
        <v>34132</v>
      </c>
      <c r="P420" s="111">
        <v>4019</v>
      </c>
      <c r="Q420" s="111">
        <v>26660</v>
      </c>
      <c r="R420" s="111">
        <v>5729</v>
      </c>
      <c r="S420" s="111">
        <v>10045</v>
      </c>
      <c r="T420" s="111">
        <v>190760216</v>
      </c>
      <c r="V420" s="110" t="s">
        <v>491</v>
      </c>
      <c r="W420" s="136">
        <f>+C420/'24 DS-016894'!C$109*100</f>
        <v>0.0002982871706533715</v>
      </c>
      <c r="X420" s="136">
        <f>+D420/'24 DS-016894'!D$109*100</f>
        <v>0.3131066509296665</v>
      </c>
      <c r="Y420" s="136">
        <f>+E420/'24 DS-016894'!E$109*100</f>
        <v>0.0014452202785941162</v>
      </c>
      <c r="Z420" s="136">
        <f>+F420/'24 DS-016894'!F$109*100</f>
        <v>7.419445954292736E-06</v>
      </c>
      <c r="AA420" s="136">
        <f>+G420/'24 DS-016894'!G$109*100</f>
        <v>0.0018117607354209981</v>
      </c>
      <c r="AB420" s="136">
        <f>+H420/'24 DS-016894'!H$109*100</f>
        <v>9.407529740354501E-06</v>
      </c>
      <c r="AC420" s="136">
        <f>+I420/'24 DS-016894'!I$109*100</f>
        <v>0.00010382830536112263</v>
      </c>
      <c r="AD420" s="136">
        <f>+J420/'24 DS-016894'!J$109*100</f>
        <v>0.0002605391117953858</v>
      </c>
      <c r="AE420" s="136">
        <f>+K420/'24 DS-016894'!K$109*100</f>
        <v>0.002395381726126249</v>
      </c>
      <c r="AF420" s="136">
        <f>+L420/'24 DS-016894'!L$109*100</f>
        <v>0.00041038824690883976</v>
      </c>
      <c r="AG420" s="136">
        <f>+M420/'24 DS-016894'!M$109*100</f>
        <v>0.000685691805272895</v>
      </c>
      <c r="AH420" s="136">
        <f>+N420/'24 DS-016894'!N$109*100</f>
        <v>0.005199278570235276</v>
      </c>
      <c r="AI420" s="136">
        <f>+O420/'24 DS-016894'!O$109*100</f>
        <v>0.008604865990708206</v>
      </c>
      <c r="AJ420" s="136">
        <f>+P420/'24 DS-016894'!P$109*100</f>
        <v>0.001633533693414722</v>
      </c>
      <c r="AK420" s="136">
        <f>+Q420/'24 DS-016894'!Q$109*100</f>
        <v>0.002226586169646866</v>
      </c>
      <c r="AL420" s="136">
        <f>+R420/'24 DS-016894'!R$109*100</f>
        <v>0.0013946078093972053</v>
      </c>
      <c r="AM420" s="136">
        <f>+S420/'24 DS-016894'!S$109*100</f>
        <v>0.0007975402945840407</v>
      </c>
      <c r="AN420" s="136">
        <f>+T420/'24 DS-016894'!T$109*100</f>
        <v>0.007416428073155189</v>
      </c>
    </row>
    <row r="421" spans="2:40" ht="12">
      <c r="B421" s="110" t="s">
        <v>492</v>
      </c>
      <c r="C421" s="112" t="s">
        <v>36</v>
      </c>
      <c r="D421" s="112">
        <v>1957365</v>
      </c>
      <c r="E421" s="112" t="s">
        <v>36</v>
      </c>
      <c r="F421" s="112" t="s">
        <v>36</v>
      </c>
      <c r="G421" s="112" t="s">
        <v>36</v>
      </c>
      <c r="H421" s="112" t="s">
        <v>36</v>
      </c>
      <c r="I421" s="112" t="s">
        <v>36</v>
      </c>
      <c r="J421" s="112" t="s">
        <v>36</v>
      </c>
      <c r="K421" s="112">
        <v>1258</v>
      </c>
      <c r="L421" s="112" t="s">
        <v>36</v>
      </c>
      <c r="M421" s="112">
        <v>11576</v>
      </c>
      <c r="N421" s="112" t="s">
        <v>36</v>
      </c>
      <c r="O421" s="112">
        <v>159</v>
      </c>
      <c r="P421" s="112" t="s">
        <v>36</v>
      </c>
      <c r="Q421" s="112" t="s">
        <v>36</v>
      </c>
      <c r="R421" s="112" t="s">
        <v>36</v>
      </c>
      <c r="S421" s="112" t="s">
        <v>36</v>
      </c>
      <c r="T421" s="112">
        <v>226929992</v>
      </c>
      <c r="V421" s="110" t="s">
        <v>492</v>
      </c>
      <c r="W421" s="136"/>
      <c r="X421" s="136">
        <f>+D421/'24 DS-016894'!D$109*100</f>
        <v>0.23125808914919144</v>
      </c>
      <c r="Y421" s="136"/>
      <c r="Z421" s="136"/>
      <c r="AA421" s="136"/>
      <c r="AB421" s="136"/>
      <c r="AC421" s="136"/>
      <c r="AD421" s="136"/>
      <c r="AE421" s="136">
        <f>+K421/'24 DS-016894'!K$109*100</f>
        <v>0.00038603512829449413</v>
      </c>
      <c r="AF421" s="136"/>
      <c r="AG421" s="136">
        <f>+M421/'24 DS-016894'!M$109*100</f>
        <v>0.0025383972938404324</v>
      </c>
      <c r="AH421" s="136"/>
      <c r="AI421" s="136">
        <f>+O421/'24 DS-016894'!O$109*100</f>
        <v>4.0084779459820836E-05</v>
      </c>
      <c r="AJ421" s="136"/>
      <c r="AK421" s="136"/>
      <c r="AL421" s="136"/>
      <c r="AM421" s="136"/>
      <c r="AN421" s="136">
        <f>+T421/'24 DS-016894'!T$109*100</f>
        <v>0.008822646559121544</v>
      </c>
    </row>
    <row r="422" spans="2:40" ht="12">
      <c r="B422" s="110" t="s">
        <v>124</v>
      </c>
      <c r="C422" s="111">
        <v>6898378</v>
      </c>
      <c r="D422" s="111">
        <v>500081</v>
      </c>
      <c r="E422" s="111">
        <v>140400</v>
      </c>
      <c r="F422" s="111">
        <v>585515</v>
      </c>
      <c r="G422" s="111">
        <v>190084</v>
      </c>
      <c r="H422" s="111">
        <v>220889</v>
      </c>
      <c r="I422" s="111">
        <v>9303</v>
      </c>
      <c r="J422" s="111">
        <v>13921151</v>
      </c>
      <c r="K422" s="111">
        <v>962702</v>
      </c>
      <c r="L422" s="111">
        <v>683</v>
      </c>
      <c r="M422" s="111">
        <v>992305</v>
      </c>
      <c r="N422" s="111">
        <v>1326892</v>
      </c>
      <c r="O422" s="111">
        <v>384691</v>
      </c>
      <c r="P422" s="111">
        <v>95853</v>
      </c>
      <c r="Q422" s="111">
        <v>6832493</v>
      </c>
      <c r="R422" s="111">
        <v>1256097</v>
      </c>
      <c r="S422" s="111">
        <v>11566020</v>
      </c>
      <c r="T422" s="111">
        <v>24744102375</v>
      </c>
      <c r="V422" s="110" t="s">
        <v>124</v>
      </c>
      <c r="W422" s="136">
        <f>+C422/'24 DS-016894'!C$109*100</f>
        <v>0.994056838510852</v>
      </c>
      <c r="X422" s="136">
        <f>+D422/'24 DS-016894'!D$109*100</f>
        <v>0.05908339858933659</v>
      </c>
      <c r="Y422" s="136">
        <f>+E422/'24 DS-016894'!E$109*100</f>
        <v>0.03877487619235886</v>
      </c>
      <c r="Z422" s="136">
        <f>+F422/'24 DS-016894'!F$109*100</f>
        <v>0.188878125996857</v>
      </c>
      <c r="AA422" s="136">
        <f>+G422/'24 DS-016894'!G$109*100</f>
        <v>0.21193029392724003</v>
      </c>
      <c r="AB422" s="136">
        <f>+H422/'24 DS-016894'!H$109*100</f>
        <v>0.06493811990053643</v>
      </c>
      <c r="AC422" s="136">
        <f>+I422/'24 DS-016894'!I$109*100</f>
        <v>0.025418808546697997</v>
      </c>
      <c r="AD422" s="136">
        <f>+J422/'24 DS-016894'!J$109*100</f>
        <v>0.8045706115149616</v>
      </c>
      <c r="AE422" s="136">
        <f>+K422/'24 DS-016894'!K$109*100</f>
        <v>0.2954187520503705</v>
      </c>
      <c r="AF422" s="136">
        <f>+L422/'24 DS-016894'!L$109*100</f>
        <v>0.0030466866591167124</v>
      </c>
      <c r="AG422" s="136">
        <f>+M422/'24 DS-016894'!M$109*100</f>
        <v>0.2175936702370707</v>
      </c>
      <c r="AH422" s="136">
        <f>+N422/'24 DS-016894'!N$109*100</f>
        <v>0.14177142617682434</v>
      </c>
      <c r="AI422" s="136">
        <f>+O422/'24 DS-016894'!O$109*100</f>
        <v>0.09698272890049017</v>
      </c>
      <c r="AJ422" s="136">
        <f>+P422/'24 DS-016894'!P$109*100</f>
        <v>0.03895971762002522</v>
      </c>
      <c r="AK422" s="136">
        <f>+Q422/'24 DS-016894'!Q$109*100</f>
        <v>0.5706351994752071</v>
      </c>
      <c r="AL422" s="136">
        <f>+R422/'24 DS-016894'!R$109*100</f>
        <v>0.30577110936645163</v>
      </c>
      <c r="AM422" s="136">
        <f>+S422/'24 DS-016894'!S$109*100</f>
        <v>0.9183043303100951</v>
      </c>
      <c r="AN422" s="136">
        <f>+T422/'24 DS-016894'!T$109*100</f>
        <v>0.9620080085198477</v>
      </c>
    </row>
    <row r="423" spans="2:40" ht="12">
      <c r="B423" s="110" t="s">
        <v>493</v>
      </c>
      <c r="C423" s="112" t="s">
        <v>36</v>
      </c>
      <c r="D423" s="112" t="s">
        <v>36</v>
      </c>
      <c r="E423" s="112" t="s">
        <v>36</v>
      </c>
      <c r="F423" s="112" t="s">
        <v>36</v>
      </c>
      <c r="G423" s="112" t="s">
        <v>36</v>
      </c>
      <c r="H423" s="112" t="s">
        <v>36</v>
      </c>
      <c r="I423" s="112" t="s">
        <v>36</v>
      </c>
      <c r="J423" s="112" t="s">
        <v>36</v>
      </c>
      <c r="K423" s="112" t="s">
        <v>36</v>
      </c>
      <c r="L423" s="112" t="s">
        <v>36</v>
      </c>
      <c r="M423" s="112" t="s">
        <v>36</v>
      </c>
      <c r="N423" s="112" t="s">
        <v>36</v>
      </c>
      <c r="O423" s="112" t="s">
        <v>36</v>
      </c>
      <c r="P423" s="112" t="s">
        <v>36</v>
      </c>
      <c r="Q423" s="112" t="s">
        <v>36</v>
      </c>
      <c r="R423" s="112" t="s">
        <v>36</v>
      </c>
      <c r="S423" s="112" t="s">
        <v>36</v>
      </c>
      <c r="T423" s="112">
        <v>72286</v>
      </c>
      <c r="V423" s="110" t="s">
        <v>493</v>
      </c>
      <c r="W423" s="136"/>
      <c r="X423" s="136"/>
      <c r="Y423" s="136"/>
      <c r="Z423" s="136"/>
      <c r="AA423" s="136"/>
      <c r="AB423" s="136"/>
      <c r="AC423" s="136"/>
      <c r="AD423" s="136"/>
      <c r="AE423" s="136"/>
      <c r="AF423" s="136"/>
      <c r="AG423" s="136"/>
      <c r="AH423" s="136"/>
      <c r="AI423" s="136"/>
      <c r="AJ423" s="136"/>
      <c r="AK423" s="136"/>
      <c r="AL423" s="136"/>
      <c r="AM423" s="136"/>
      <c r="AN423" s="136">
        <f>+T423/'24 DS-016894'!T$109*100</f>
        <v>2.8103549625677502E-06</v>
      </c>
    </row>
    <row r="424" spans="2:40" ht="12">
      <c r="B424" s="110" t="s">
        <v>123</v>
      </c>
      <c r="C424" s="111" t="s">
        <v>36</v>
      </c>
      <c r="D424" s="111">
        <v>4022948</v>
      </c>
      <c r="E424" s="111" t="s">
        <v>36</v>
      </c>
      <c r="F424" s="111" t="s">
        <v>36</v>
      </c>
      <c r="G424" s="111" t="s">
        <v>36</v>
      </c>
      <c r="H424" s="111" t="s">
        <v>36</v>
      </c>
      <c r="I424" s="111" t="s">
        <v>36</v>
      </c>
      <c r="J424" s="111">
        <v>143</v>
      </c>
      <c r="K424" s="111" t="s">
        <v>36</v>
      </c>
      <c r="L424" s="111" t="s">
        <v>36</v>
      </c>
      <c r="M424" s="111" t="s">
        <v>36</v>
      </c>
      <c r="N424" s="111">
        <v>622446</v>
      </c>
      <c r="O424" s="111" t="s">
        <v>36</v>
      </c>
      <c r="P424" s="111" t="s">
        <v>36</v>
      </c>
      <c r="Q424" s="111">
        <v>4591286</v>
      </c>
      <c r="R424" s="111">
        <v>62116</v>
      </c>
      <c r="S424" s="111">
        <v>126809</v>
      </c>
      <c r="T424" s="111">
        <v>681206589</v>
      </c>
      <c r="V424" s="110" t="s">
        <v>123</v>
      </c>
      <c r="W424" s="136"/>
      <c r="X424" s="136">
        <f>+D424/'24 DS-016894'!D$109*100</f>
        <v>0.47530188147155045</v>
      </c>
      <c r="Y424" s="136"/>
      <c r="Z424" s="136"/>
      <c r="AA424" s="136"/>
      <c r="AB424" s="136"/>
      <c r="AC424" s="136"/>
      <c r="AD424" s="136">
        <f>+J424/'24 DS-016894'!J$109*100</f>
        <v>8.264661265913967E-06</v>
      </c>
      <c r="AE424" s="136"/>
      <c r="AF424" s="136"/>
      <c r="AG424" s="136"/>
      <c r="AH424" s="136">
        <f>+N424/'24 DS-016894'!N$109*100</f>
        <v>0.06650507888966065</v>
      </c>
      <c r="AI424" s="136"/>
      <c r="AJ424" s="136"/>
      <c r="AK424" s="136">
        <f>+Q424/'24 DS-016894'!Q$109*100</f>
        <v>0.3834543851647892</v>
      </c>
      <c r="AL424" s="136">
        <f>+R424/'24 DS-016894'!R$109*100</f>
        <v>0.015120869032731157</v>
      </c>
      <c r="AM424" s="136">
        <f>+S424/'24 DS-016894'!S$109*100</f>
        <v>0.01006822172383351</v>
      </c>
      <c r="AN424" s="136">
        <f>+T424/'24 DS-016894'!T$109*100</f>
        <v>0.02648413687200841</v>
      </c>
    </row>
    <row r="425" spans="2:40" ht="12">
      <c r="B425" s="110" t="s">
        <v>9</v>
      </c>
      <c r="C425" s="112">
        <v>12983261</v>
      </c>
      <c r="D425" s="112">
        <v>10665055</v>
      </c>
      <c r="E425" s="112">
        <v>6001691</v>
      </c>
      <c r="F425" s="112">
        <v>8241200</v>
      </c>
      <c r="G425" s="112">
        <v>5758049</v>
      </c>
      <c r="H425" s="112">
        <v>3262173</v>
      </c>
      <c r="I425" s="112">
        <v>750498</v>
      </c>
      <c r="J425" s="112">
        <v>28070545</v>
      </c>
      <c r="K425" s="112">
        <v>10107754</v>
      </c>
      <c r="L425" s="112">
        <v>47337515</v>
      </c>
      <c r="M425" s="112">
        <v>10928442</v>
      </c>
      <c r="N425" s="112">
        <v>35638063</v>
      </c>
      <c r="O425" s="112">
        <v>11486684</v>
      </c>
      <c r="P425" s="112">
        <v>6997200</v>
      </c>
      <c r="Q425" s="112">
        <v>11440007</v>
      </c>
      <c r="R425" s="112">
        <v>16388897</v>
      </c>
      <c r="S425" s="112">
        <v>17866394</v>
      </c>
      <c r="T425" s="112">
        <v>30599101027</v>
      </c>
      <c r="V425" s="110" t="s">
        <v>9</v>
      </c>
      <c r="W425" s="136"/>
      <c r="X425" s="136"/>
      <c r="Y425" s="136"/>
      <c r="Z425" s="136"/>
      <c r="AA425" s="136"/>
      <c r="AB425" s="136"/>
      <c r="AC425" s="136"/>
      <c r="AD425" s="136"/>
      <c r="AE425" s="136"/>
      <c r="AF425" s="136"/>
      <c r="AG425" s="136"/>
      <c r="AH425" s="136"/>
      <c r="AI425" s="136"/>
      <c r="AJ425" s="136"/>
      <c r="AK425" s="136"/>
      <c r="AL425" s="136"/>
      <c r="AM425" s="136"/>
      <c r="AN425" s="136"/>
    </row>
    <row r="426" spans="2:40" ht="12">
      <c r="B426" s="110" t="s">
        <v>494</v>
      </c>
      <c r="C426" s="111" t="s">
        <v>36</v>
      </c>
      <c r="D426" s="111">
        <v>5180526</v>
      </c>
      <c r="E426" s="111" t="s">
        <v>36</v>
      </c>
      <c r="F426" s="111" t="s">
        <v>36</v>
      </c>
      <c r="G426" s="111" t="s">
        <v>36</v>
      </c>
      <c r="H426" s="111" t="s">
        <v>36</v>
      </c>
      <c r="I426" s="111" t="s">
        <v>36</v>
      </c>
      <c r="J426" s="111">
        <v>4687</v>
      </c>
      <c r="K426" s="111">
        <v>40</v>
      </c>
      <c r="L426" s="111" t="s">
        <v>36</v>
      </c>
      <c r="M426" s="111" t="s">
        <v>36</v>
      </c>
      <c r="N426" s="111" t="s">
        <v>36</v>
      </c>
      <c r="O426" s="111">
        <v>48</v>
      </c>
      <c r="P426" s="111" t="s">
        <v>36</v>
      </c>
      <c r="Q426" s="111" t="s">
        <v>36</v>
      </c>
      <c r="R426" s="111" t="s">
        <v>36</v>
      </c>
      <c r="S426" s="111" t="s">
        <v>36</v>
      </c>
      <c r="T426" s="111">
        <v>152784925</v>
      </c>
      <c r="V426" s="110" t="s">
        <v>494</v>
      </c>
      <c r="W426" s="136"/>
      <c r="X426" s="136">
        <f>+D426/'24 DS-016894'!D$109*100</f>
        <v>0.6120670102651801</v>
      </c>
      <c r="Y426" s="136"/>
      <c r="Z426" s="136"/>
      <c r="AA426" s="136"/>
      <c r="AB426" s="136"/>
      <c r="AC426" s="136"/>
      <c r="AD426" s="136">
        <f>+J426/'24 DS-016894'!J$109*100</f>
        <v>0.00027088438708628505</v>
      </c>
      <c r="AE426" s="136">
        <f>+K426/'24 DS-016894'!K$109*100</f>
        <v>1.2274566877408397E-05</v>
      </c>
      <c r="AF426" s="136"/>
      <c r="AG426" s="136"/>
      <c r="AH426" s="136"/>
      <c r="AI426" s="136">
        <f>+O426/'24 DS-016894'!O$109*100</f>
        <v>1.2101065497304405E-05</v>
      </c>
      <c r="AJ426" s="136"/>
      <c r="AK426" s="136"/>
      <c r="AL426" s="136"/>
      <c r="AM426" s="136"/>
      <c r="AN426" s="136">
        <f>+T426/'24 DS-016894'!T$109*100</f>
        <v>0.005940014279103721</v>
      </c>
    </row>
    <row r="427" spans="2:40" ht="12">
      <c r="B427" s="110" t="s">
        <v>16</v>
      </c>
      <c r="C427" s="112">
        <v>27343516</v>
      </c>
      <c r="D427" s="112">
        <v>18103215</v>
      </c>
      <c r="E427" s="112">
        <v>16443862</v>
      </c>
      <c r="F427" s="112">
        <v>16287910</v>
      </c>
      <c r="G427" s="112">
        <v>12094950</v>
      </c>
      <c r="H427" s="112">
        <v>15606508</v>
      </c>
      <c r="I427" s="112">
        <v>3127800</v>
      </c>
      <c r="J427" s="112">
        <v>44011239</v>
      </c>
      <c r="K427" s="112">
        <v>14279936</v>
      </c>
      <c r="L427" s="112">
        <v>85948003</v>
      </c>
      <c r="M427" s="112">
        <v>27157981</v>
      </c>
      <c r="N427" s="112">
        <v>71109085</v>
      </c>
      <c r="O427" s="112">
        <v>25824937</v>
      </c>
      <c r="P427" s="112">
        <v>12835599</v>
      </c>
      <c r="Q427" s="112">
        <v>25422102</v>
      </c>
      <c r="R427" s="112">
        <v>17247986</v>
      </c>
      <c r="S427" s="112">
        <v>34825534</v>
      </c>
      <c r="T427" s="112">
        <v>108410384627</v>
      </c>
      <c r="V427" s="110" t="s">
        <v>16</v>
      </c>
      <c r="W427" s="136"/>
      <c r="X427" s="136"/>
      <c r="Y427" s="136"/>
      <c r="Z427" s="136"/>
      <c r="AA427" s="136"/>
      <c r="AB427" s="136"/>
      <c r="AC427" s="136"/>
      <c r="AD427" s="136"/>
      <c r="AE427" s="136"/>
      <c r="AF427" s="136"/>
      <c r="AG427" s="136"/>
      <c r="AH427" s="136"/>
      <c r="AI427" s="136"/>
      <c r="AJ427" s="136"/>
      <c r="AK427" s="136"/>
      <c r="AL427" s="136"/>
      <c r="AM427" s="136"/>
      <c r="AN427" s="136"/>
    </row>
    <row r="428" spans="2:40" ht="12">
      <c r="B428" s="110" t="s">
        <v>495</v>
      </c>
      <c r="C428" s="111" t="s">
        <v>36</v>
      </c>
      <c r="D428" s="111">
        <v>19150253</v>
      </c>
      <c r="E428" s="111" t="s">
        <v>36</v>
      </c>
      <c r="F428" s="111" t="s">
        <v>36</v>
      </c>
      <c r="G428" s="111" t="s">
        <v>36</v>
      </c>
      <c r="H428" s="111" t="s">
        <v>36</v>
      </c>
      <c r="I428" s="111" t="s">
        <v>36</v>
      </c>
      <c r="J428" s="111">
        <v>16939</v>
      </c>
      <c r="K428" s="111">
        <v>35928</v>
      </c>
      <c r="L428" s="111">
        <v>50999</v>
      </c>
      <c r="M428" s="111">
        <v>946</v>
      </c>
      <c r="N428" s="111" t="s">
        <v>36</v>
      </c>
      <c r="O428" s="111">
        <v>609830</v>
      </c>
      <c r="P428" s="111" t="s">
        <v>36</v>
      </c>
      <c r="Q428" s="111" t="s">
        <v>36</v>
      </c>
      <c r="R428" s="111" t="s">
        <v>36</v>
      </c>
      <c r="S428" s="111">
        <v>1738237</v>
      </c>
      <c r="T428" s="111">
        <v>9127375575</v>
      </c>
      <c r="V428" s="110" t="s">
        <v>495</v>
      </c>
      <c r="W428" s="136"/>
      <c r="X428" s="136">
        <f>+D428/'24 DS-016894'!D$109*100</f>
        <v>2.2625575278517656</v>
      </c>
      <c r="Y428" s="136"/>
      <c r="Z428" s="136"/>
      <c r="AA428" s="136"/>
      <c r="AB428" s="136"/>
      <c r="AC428" s="136"/>
      <c r="AD428" s="136">
        <f>+J428/'24 DS-016894'!J$109*100</f>
        <v>0.0009789866935896272</v>
      </c>
      <c r="AE428" s="136">
        <f>+K428/'24 DS-016894'!K$109*100</f>
        <v>0.011025015969288223</v>
      </c>
      <c r="AF428" s="136">
        <f>+L428/'24 DS-016894'!L$109*100</f>
        <v>0.2274933717837382</v>
      </c>
      <c r="AG428" s="136">
        <f>+M428/'24 DS-016894'!M$109*100</f>
        <v>0.00020743986178067115</v>
      </c>
      <c r="AH428" s="136"/>
      <c r="AI428" s="136">
        <f>+O428/'24 DS-016894'!O$109*100</f>
        <v>0.1537415160879405</v>
      </c>
      <c r="AJ428" s="136"/>
      <c r="AK428" s="136"/>
      <c r="AL428" s="136"/>
      <c r="AM428" s="136">
        <f>+S428/'24 DS-016894'!S$109*100</f>
        <v>0.1380103582913767</v>
      </c>
      <c r="AN428" s="136">
        <f>+T428/'24 DS-016894'!T$109*100</f>
        <v>0.35485661459232665</v>
      </c>
    </row>
    <row r="429" spans="2:40" ht="12">
      <c r="B429" s="110" t="s">
        <v>361</v>
      </c>
      <c r="C429" s="112">
        <v>48771397</v>
      </c>
      <c r="D429" s="112">
        <v>31990924</v>
      </c>
      <c r="E429" s="112">
        <v>15381852</v>
      </c>
      <c r="F429" s="112">
        <v>10909866</v>
      </c>
      <c r="G429" s="112">
        <v>7888062</v>
      </c>
      <c r="H429" s="112">
        <v>10769180</v>
      </c>
      <c r="I429" s="112">
        <v>8245039</v>
      </c>
      <c r="J429" s="112">
        <v>66198689</v>
      </c>
      <c r="K429" s="112">
        <v>12997386</v>
      </c>
      <c r="L429" s="112">
        <v>7587869</v>
      </c>
      <c r="M429" s="112">
        <v>20364431</v>
      </c>
      <c r="N429" s="112">
        <v>46587585</v>
      </c>
      <c r="O429" s="112">
        <v>29270721</v>
      </c>
      <c r="P429" s="112">
        <v>14274494</v>
      </c>
      <c r="Q429" s="112">
        <v>46962604</v>
      </c>
      <c r="R429" s="112">
        <v>8306296</v>
      </c>
      <c r="S429" s="112">
        <v>92711425</v>
      </c>
      <c r="T429" s="112">
        <v>44882791932</v>
      </c>
      <c r="V429" s="110" t="s">
        <v>361</v>
      </c>
      <c r="W429" s="136"/>
      <c r="X429" s="136"/>
      <c r="Y429" s="136"/>
      <c r="Z429" s="136"/>
      <c r="AA429" s="136"/>
      <c r="AB429" s="136"/>
      <c r="AC429" s="136"/>
      <c r="AD429" s="136"/>
      <c r="AE429" s="136"/>
      <c r="AF429" s="136"/>
      <c r="AG429" s="136"/>
      <c r="AH429" s="136"/>
      <c r="AI429" s="136"/>
      <c r="AJ429" s="136"/>
      <c r="AK429" s="136"/>
      <c r="AL429" s="136"/>
      <c r="AM429" s="136"/>
      <c r="AN429" s="136"/>
    </row>
    <row r="430" spans="2:40" ht="12">
      <c r="B430" s="110" t="s">
        <v>496</v>
      </c>
      <c r="C430" s="111" t="s">
        <v>36</v>
      </c>
      <c r="D430" s="111">
        <v>9624788</v>
      </c>
      <c r="E430" s="111">
        <v>1997666</v>
      </c>
      <c r="F430" s="111">
        <v>1047379</v>
      </c>
      <c r="G430" s="111">
        <v>4314239</v>
      </c>
      <c r="H430" s="111" t="s">
        <v>36</v>
      </c>
      <c r="I430" s="111" t="s">
        <v>36</v>
      </c>
      <c r="J430" s="111">
        <v>629207</v>
      </c>
      <c r="K430" s="111">
        <v>2769980</v>
      </c>
      <c r="L430" s="111" t="s">
        <v>36</v>
      </c>
      <c r="M430" s="111">
        <v>24681</v>
      </c>
      <c r="N430" s="111">
        <v>2842</v>
      </c>
      <c r="O430" s="111">
        <v>191738</v>
      </c>
      <c r="P430" s="111" t="s">
        <v>36</v>
      </c>
      <c r="Q430" s="111">
        <v>37446305</v>
      </c>
      <c r="R430" s="111">
        <v>11567</v>
      </c>
      <c r="S430" s="111">
        <v>1111211</v>
      </c>
      <c r="T430" s="111">
        <v>29237306937</v>
      </c>
      <c r="V430" s="110" t="s">
        <v>496</v>
      </c>
      <c r="W430" s="136"/>
      <c r="X430" s="136">
        <f>+D430/'24 DS-016894'!D$109*100</f>
        <v>1.1371461538068106</v>
      </c>
      <c r="Y430" s="136">
        <f>+E430/'24 DS-016894'!E$109*100</f>
        <v>0.5517040728182675</v>
      </c>
      <c r="Z430" s="136">
        <f>+F430/'24 DS-016894'!F$109*100</f>
        <v>0.33786834278961614</v>
      </c>
      <c r="AA430" s="136">
        <f>+G430/'24 DS-016894'!G$109*100</f>
        <v>4.810073122105816</v>
      </c>
      <c r="AB430" s="136"/>
      <c r="AC430" s="136"/>
      <c r="AD430" s="136">
        <f>+J430/'24 DS-016894'!J$109*100</f>
        <v>0.03636491413385965</v>
      </c>
      <c r="AE430" s="136">
        <f>+K430/'24 DS-016894'!K$109*100</f>
        <v>0.8500076189770929</v>
      </c>
      <c r="AF430" s="136"/>
      <c r="AG430" s="136">
        <f>+M430/'24 DS-016894'!M$109*100</f>
        <v>0.005412075294512415</v>
      </c>
      <c r="AH430" s="136">
        <f>+N430/'24 DS-016894'!N$109*100</f>
        <v>0.00030365274128906855</v>
      </c>
      <c r="AI430" s="136">
        <f>+O430/'24 DS-016894'!O$109*100</f>
        <v>0.04833821034004483</v>
      </c>
      <c r="AJ430" s="136"/>
      <c r="AK430" s="136">
        <f>+Q430/'24 DS-016894'!Q$109*100</f>
        <v>3.127435289474054</v>
      </c>
      <c r="AL430" s="136">
        <f>+R430/'24 DS-016894'!R$109*100</f>
        <v>0.0028157494381737605</v>
      </c>
      <c r="AM430" s="136">
        <f>+S430/'24 DS-016894'!S$109*100</f>
        <v>0.08822653541911661</v>
      </c>
      <c r="AN430" s="136">
        <f>+T430/'24 DS-016894'!T$109*100</f>
        <v>1.1366960496156164</v>
      </c>
    </row>
    <row r="431" spans="2:40" ht="12">
      <c r="B431" s="110" t="s">
        <v>125</v>
      </c>
      <c r="C431" s="112">
        <v>17</v>
      </c>
      <c r="D431" s="112">
        <v>533275</v>
      </c>
      <c r="E431" s="112" t="s">
        <v>36</v>
      </c>
      <c r="F431" s="112" t="s">
        <v>36</v>
      </c>
      <c r="G431" s="112" t="s">
        <v>36</v>
      </c>
      <c r="H431" s="112" t="s">
        <v>36</v>
      </c>
      <c r="I431" s="112" t="s">
        <v>36</v>
      </c>
      <c r="J431" s="112">
        <v>5143433</v>
      </c>
      <c r="K431" s="112">
        <v>380979</v>
      </c>
      <c r="L431" s="112" t="s">
        <v>36</v>
      </c>
      <c r="M431" s="112">
        <v>589260</v>
      </c>
      <c r="N431" s="112">
        <v>12350</v>
      </c>
      <c r="O431" s="112">
        <v>1999976</v>
      </c>
      <c r="P431" s="112" t="s">
        <v>36</v>
      </c>
      <c r="Q431" s="112">
        <v>65546969</v>
      </c>
      <c r="R431" s="112">
        <v>1526440</v>
      </c>
      <c r="S431" s="112">
        <v>16487911</v>
      </c>
      <c r="T431" s="112">
        <v>47470977915</v>
      </c>
      <c r="V431" s="110" t="s">
        <v>125</v>
      </c>
      <c r="W431" s="136">
        <f>+C431/'24 DS-016894'!C$109*100</f>
        <v>2.4497014015011186E-06</v>
      </c>
      <c r="X431" s="136">
        <f>+D431/'24 DS-016894'!D$109*100</f>
        <v>0.06300519192436518</v>
      </c>
      <c r="Y431" s="136"/>
      <c r="Z431" s="136"/>
      <c r="AA431" s="136"/>
      <c r="AB431" s="136"/>
      <c r="AC431" s="136"/>
      <c r="AD431" s="136">
        <f>+J431/'24 DS-016894'!J$109*100</f>
        <v>0.2972638565658998</v>
      </c>
      <c r="AE431" s="136">
        <f>+K431/'24 DS-016894'!K$109*100</f>
        <v>0.11690880535970437</v>
      </c>
      <c r="AF431" s="136"/>
      <c r="AG431" s="136">
        <f>+M431/'24 DS-016894'!M$109*100</f>
        <v>0.12921354434765148</v>
      </c>
      <c r="AH431" s="136">
        <f>+N431/'24 DS-016894'!N$109*100</f>
        <v>0.0013195324964532008</v>
      </c>
      <c r="AI431" s="136">
        <f>+O431/'24 DS-016894'!O$109*100</f>
        <v>0.5042050118549348</v>
      </c>
      <c r="AJ431" s="136"/>
      <c r="AK431" s="137">
        <f>+Q431/'24 DS-016894'!Q$109*100</f>
        <v>5.474342634571337</v>
      </c>
      <c r="AL431" s="136">
        <f>+R431/'24 DS-016894'!R$109*100</f>
        <v>0.3715805803065579</v>
      </c>
      <c r="AM431" s="136">
        <f>+S431/'24 DS-016894'!S$109*100</f>
        <v>1.3090864505739614</v>
      </c>
      <c r="AN431" s="136">
        <f>+T431/'24 DS-016894'!T$109*100</f>
        <v>1.8455897180832297</v>
      </c>
    </row>
    <row r="432" spans="2:40" ht="12">
      <c r="B432" s="110" t="s">
        <v>497</v>
      </c>
      <c r="C432" s="111" t="s">
        <v>36</v>
      </c>
      <c r="D432" s="111" t="s">
        <v>36</v>
      </c>
      <c r="E432" s="111" t="s">
        <v>36</v>
      </c>
      <c r="F432" s="111" t="s">
        <v>36</v>
      </c>
      <c r="G432" s="111" t="s">
        <v>36</v>
      </c>
      <c r="H432" s="111" t="s">
        <v>36</v>
      </c>
      <c r="I432" s="111" t="s">
        <v>36</v>
      </c>
      <c r="J432" s="111" t="s">
        <v>36</v>
      </c>
      <c r="K432" s="111" t="s">
        <v>36</v>
      </c>
      <c r="L432" s="111" t="s">
        <v>36</v>
      </c>
      <c r="M432" s="111" t="s">
        <v>36</v>
      </c>
      <c r="N432" s="111" t="s">
        <v>36</v>
      </c>
      <c r="O432" s="111" t="s">
        <v>36</v>
      </c>
      <c r="P432" s="111" t="s">
        <v>36</v>
      </c>
      <c r="Q432" s="111" t="s">
        <v>36</v>
      </c>
      <c r="R432" s="111" t="s">
        <v>36</v>
      </c>
      <c r="S432" s="111" t="s">
        <v>36</v>
      </c>
      <c r="T432" s="111">
        <v>587867</v>
      </c>
      <c r="V432" s="110" t="s">
        <v>497</v>
      </c>
      <c r="W432" s="136"/>
      <c r="X432" s="136"/>
      <c r="Y432" s="136"/>
      <c r="Z432" s="136"/>
      <c r="AA432" s="136"/>
      <c r="AB432" s="136"/>
      <c r="AC432" s="136"/>
      <c r="AD432" s="136"/>
      <c r="AE432" s="136"/>
      <c r="AF432" s="136"/>
      <c r="AG432" s="136"/>
      <c r="AH432" s="136"/>
      <c r="AI432" s="136"/>
      <c r="AJ432" s="136"/>
      <c r="AK432" s="136"/>
      <c r="AL432" s="136"/>
      <c r="AM432" s="136"/>
      <c r="AN432" s="136">
        <f>+T432/'24 DS-016894'!T$109*100</f>
        <v>2.2855254693575736E-05</v>
      </c>
    </row>
    <row r="433" spans="2:40" ht="12">
      <c r="B433" s="110" t="s">
        <v>498</v>
      </c>
      <c r="C433" s="112">
        <v>45537</v>
      </c>
      <c r="D433" s="112">
        <v>20773</v>
      </c>
      <c r="E433" s="112">
        <v>22518</v>
      </c>
      <c r="F433" s="112">
        <v>30454</v>
      </c>
      <c r="G433" s="112">
        <v>2851</v>
      </c>
      <c r="H433" s="112" t="s">
        <v>36</v>
      </c>
      <c r="I433" s="112">
        <v>2866</v>
      </c>
      <c r="J433" s="112">
        <v>118809</v>
      </c>
      <c r="K433" s="112">
        <v>341969</v>
      </c>
      <c r="L433" s="112">
        <v>205</v>
      </c>
      <c r="M433" s="112">
        <v>65932</v>
      </c>
      <c r="N433" s="112">
        <v>28269</v>
      </c>
      <c r="O433" s="112">
        <v>32160</v>
      </c>
      <c r="P433" s="112">
        <v>9478</v>
      </c>
      <c r="Q433" s="112">
        <v>919445</v>
      </c>
      <c r="R433" s="112">
        <v>8667</v>
      </c>
      <c r="S433" s="112">
        <v>464570</v>
      </c>
      <c r="T433" s="112">
        <v>4544707486</v>
      </c>
      <c r="V433" s="110" t="s">
        <v>498</v>
      </c>
      <c r="W433" s="136">
        <f>+C433/'24 DS-016894'!C$109*100</f>
        <v>0.006561885454126848</v>
      </c>
      <c r="X433" s="136">
        <f>+D433/'24 DS-016894'!D$109*100</f>
        <v>0.0024542812842245337</v>
      </c>
      <c r="Y433" s="136">
        <f>+E433/'24 DS-016894'!E$109*100</f>
        <v>0.006218893604697555</v>
      </c>
      <c r="Z433" s="136">
        <f>+F433/'24 DS-016894'!F$109*100</f>
        <v>0.009823991612696998</v>
      </c>
      <c r="AA433" s="136">
        <f>+G433/'24 DS-016894'!G$109*100</f>
        <v>0.0031786645271909327</v>
      </c>
      <c r="AB433" s="136"/>
      <c r="AC433" s="136">
        <f>+I433/'24 DS-016894'!I$109*100</f>
        <v>0.007830840083288881</v>
      </c>
      <c r="AD433" s="136">
        <f>+J433/'24 DS-016894'!J$109*100</f>
        <v>0.006866546435957849</v>
      </c>
      <c r="AE433" s="136">
        <f>+K433/'24 DS-016894'!K$109*100</f>
        <v>0.10493803401251181</v>
      </c>
      <c r="AF433" s="136">
        <f>+L433/'24 DS-016894'!L$109*100</f>
        <v>0.0009144520719164364</v>
      </c>
      <c r="AG433" s="136">
        <f>+M433/'24 DS-016894'!M$109*100</f>
        <v>0.01445763738575392</v>
      </c>
      <c r="AH433" s="136">
        <f>+N433/'24 DS-016894'!N$109*100</f>
        <v>0.0030203938576708936</v>
      </c>
      <c r="AI433" s="136">
        <f>+O433/'24 DS-016894'!O$109*100</f>
        <v>0.008107713883193951</v>
      </c>
      <c r="AJ433" s="136">
        <f>+P433/'24 DS-016894'!P$109*100</f>
        <v>0.0038523593794935894</v>
      </c>
      <c r="AK433" s="136">
        <f>+Q433/'24 DS-016894'!Q$109*100</f>
        <v>0.0767900795480481</v>
      </c>
      <c r="AL433" s="136">
        <f>+R433/'24 DS-016894'!R$109*100</f>
        <v>0.0021098037849616997</v>
      </c>
      <c r="AM433" s="136">
        <f>+S433/'24 DS-016894'!S$109*100</f>
        <v>0.03688534541114064</v>
      </c>
      <c r="AN433" s="136">
        <f>+T433/'24 DS-016894'!T$109*100</f>
        <v>0.17669038592118674</v>
      </c>
    </row>
    <row r="434" spans="2:40" ht="12">
      <c r="B434" s="110" t="s">
        <v>499</v>
      </c>
      <c r="C434" s="111" t="s">
        <v>36</v>
      </c>
      <c r="D434" s="111" t="s">
        <v>36</v>
      </c>
      <c r="E434" s="111" t="s">
        <v>36</v>
      </c>
      <c r="F434" s="111" t="s">
        <v>36</v>
      </c>
      <c r="G434" s="111" t="s">
        <v>36</v>
      </c>
      <c r="H434" s="111" t="s">
        <v>36</v>
      </c>
      <c r="I434" s="111" t="s">
        <v>36</v>
      </c>
      <c r="J434" s="111" t="s">
        <v>36</v>
      </c>
      <c r="K434" s="111" t="s">
        <v>36</v>
      </c>
      <c r="L434" s="111">
        <v>140999</v>
      </c>
      <c r="M434" s="111" t="s">
        <v>36</v>
      </c>
      <c r="N434" s="111" t="s">
        <v>36</v>
      </c>
      <c r="O434" s="111">
        <v>59600</v>
      </c>
      <c r="P434" s="111" t="s">
        <v>36</v>
      </c>
      <c r="Q434" s="111" t="s">
        <v>36</v>
      </c>
      <c r="R434" s="111" t="s">
        <v>36</v>
      </c>
      <c r="S434" s="111" t="s">
        <v>36</v>
      </c>
      <c r="T434" s="111">
        <v>4187660477</v>
      </c>
      <c r="V434" s="110" t="s">
        <v>499</v>
      </c>
      <c r="W434" s="136"/>
      <c r="X434" s="136"/>
      <c r="Y434" s="136"/>
      <c r="Z434" s="136"/>
      <c r="AA434" s="136"/>
      <c r="AB434" s="136"/>
      <c r="AC434" s="136"/>
      <c r="AD434" s="136"/>
      <c r="AE434" s="136"/>
      <c r="AF434" s="136">
        <f>+L434/'24 DS-016894'!L$109*100</f>
        <v>0.628960135064125</v>
      </c>
      <c r="AG434" s="136"/>
      <c r="AH434" s="136"/>
      <c r="AI434" s="136">
        <f>+O434/'24 DS-016894'!O$109*100</f>
        <v>0.01502548965915297</v>
      </c>
      <c r="AJ434" s="136"/>
      <c r="AK434" s="136"/>
      <c r="AL434" s="136"/>
      <c r="AM434" s="136"/>
      <c r="AN434" s="136">
        <f>+T434/'24 DS-016894'!T$109*100</f>
        <v>0.1628090142363083</v>
      </c>
    </row>
    <row r="435" spans="2:40" ht="12">
      <c r="B435" s="110" t="s">
        <v>27</v>
      </c>
      <c r="C435" s="112">
        <v>2741098</v>
      </c>
      <c r="D435" s="112">
        <v>3051171</v>
      </c>
      <c r="E435" s="112">
        <v>2958937</v>
      </c>
      <c r="F435" s="112">
        <v>1096472</v>
      </c>
      <c r="G435" s="112">
        <v>1032744</v>
      </c>
      <c r="H435" s="112">
        <v>158290</v>
      </c>
      <c r="I435" s="112">
        <v>124754</v>
      </c>
      <c r="J435" s="112">
        <v>9110018</v>
      </c>
      <c r="K435" s="112">
        <v>1642531</v>
      </c>
      <c r="L435" s="112">
        <v>35252</v>
      </c>
      <c r="M435" s="112">
        <v>4709137</v>
      </c>
      <c r="N435" s="112">
        <v>5443839</v>
      </c>
      <c r="O435" s="112">
        <v>3324274</v>
      </c>
      <c r="P435" s="112">
        <v>2786202</v>
      </c>
      <c r="Q435" s="112">
        <v>5208814</v>
      </c>
      <c r="R435" s="112">
        <v>887315</v>
      </c>
      <c r="S435" s="112">
        <v>12850539</v>
      </c>
      <c r="T435" s="112">
        <v>4591275775</v>
      </c>
      <c r="V435" s="110" t="s">
        <v>27</v>
      </c>
      <c r="W435" s="136">
        <f>+C435/'24 DS-016894'!C$109*100</f>
        <v>0.3949924477795243</v>
      </c>
      <c r="X435" s="136">
        <f>+D435/'24 DS-016894'!D$109*100</f>
        <v>0.36048870554415124</v>
      </c>
      <c r="Y435" s="136">
        <f>+E435/'24 DS-016894'!E$109*100</f>
        <v>0.8171824489742858</v>
      </c>
      <c r="Z435" s="136">
        <f>+F435/'24 DS-016894'!F$109*100</f>
        <v>0.3537049888867506</v>
      </c>
      <c r="AA435" s="136">
        <f>+G435/'24 DS-016894'!G$109*100</f>
        <v>1.1514369408871528</v>
      </c>
      <c r="AB435" s="136">
        <f>+H435/'24 DS-016894'!H$109*100</f>
        <v>0.046534933831272315</v>
      </c>
      <c r="AC435" s="136">
        <f>+I435/'24 DS-016894'!I$109*100</f>
        <v>0.3408683265005656</v>
      </c>
      <c r="AD435" s="136">
        <f>+J435/'24 DS-016894'!J$109*100</f>
        <v>0.5265119782963569</v>
      </c>
      <c r="AE435" s="136">
        <f>+K435/'24 DS-016894'!K$109*100</f>
        <v>0.5040339151929123</v>
      </c>
      <c r="AF435" s="136">
        <f>+L435/'24 DS-016894'!L$109*100</f>
        <v>0.15725007043511324</v>
      </c>
      <c r="AG435" s="136">
        <f>+M435/'24 DS-016894'!M$109*100</f>
        <v>1.032624448611252</v>
      </c>
      <c r="AH435" s="136">
        <f>+N435/'24 DS-016894'!N$109*100</f>
        <v>0.5816455438023721</v>
      </c>
      <c r="AI435" s="136">
        <f>+O435/'24 DS-016894'!O$109*100</f>
        <v>0.8380678626038772</v>
      </c>
      <c r="AJ435" s="136">
        <f>+P435/'24 DS-016894'!P$109*100</f>
        <v>1.1324595281561298</v>
      </c>
      <c r="AK435" s="136">
        <f>+Q435/'24 DS-016894'!Q$109*100</f>
        <v>0.4350290027255428</v>
      </c>
      <c r="AL435" s="136">
        <f>+R435/'24 DS-016894'!R$109*100</f>
        <v>0.21599867837236536</v>
      </c>
      <c r="AM435" s="136">
        <f>+S435/'24 DS-016894'!S$109*100</f>
        <v>1.0202909566574119</v>
      </c>
      <c r="AN435" s="136">
        <f>+T435/'24 DS-016894'!T$109*100</f>
        <v>0.17850088065169387</v>
      </c>
    </row>
    <row r="436" spans="2:40" ht="12">
      <c r="B436" s="110" t="s">
        <v>362</v>
      </c>
      <c r="C436" s="111">
        <v>169682800</v>
      </c>
      <c r="D436" s="111">
        <v>90006337</v>
      </c>
      <c r="E436" s="111">
        <v>41888498</v>
      </c>
      <c r="F436" s="111">
        <v>129519830</v>
      </c>
      <c r="G436" s="111">
        <v>13419225</v>
      </c>
      <c r="H436" s="111">
        <v>19196268</v>
      </c>
      <c r="I436" s="111">
        <v>41126186</v>
      </c>
      <c r="J436" s="111">
        <v>344012207</v>
      </c>
      <c r="K436" s="111">
        <v>336275292</v>
      </c>
      <c r="L436" s="111">
        <v>52282602</v>
      </c>
      <c r="M436" s="111">
        <v>124412164</v>
      </c>
      <c r="N436" s="111">
        <v>241820132</v>
      </c>
      <c r="O436" s="111">
        <v>30033692</v>
      </c>
      <c r="P436" s="111">
        <v>51990355</v>
      </c>
      <c r="Q436" s="111">
        <v>88795458</v>
      </c>
      <c r="R436" s="111">
        <v>137832126</v>
      </c>
      <c r="S436" s="111">
        <v>320822303</v>
      </c>
      <c r="T436" s="111">
        <v>343646393075</v>
      </c>
      <c r="V436" s="110" t="s">
        <v>362</v>
      </c>
      <c r="W436" s="136"/>
      <c r="X436" s="136"/>
      <c r="Y436" s="136"/>
      <c r="Z436" s="136"/>
      <c r="AA436" s="136"/>
      <c r="AB436" s="136"/>
      <c r="AC436" s="136"/>
      <c r="AD436" s="136"/>
      <c r="AE436" s="136"/>
      <c r="AF436" s="136"/>
      <c r="AG436" s="136"/>
      <c r="AH436" s="136"/>
      <c r="AI436" s="136"/>
      <c r="AJ436" s="136"/>
      <c r="AK436" s="136"/>
      <c r="AL436" s="136"/>
      <c r="AM436" s="136"/>
      <c r="AN436" s="136"/>
    </row>
    <row r="437" spans="2:40" ht="12">
      <c r="B437" s="110" t="s">
        <v>500</v>
      </c>
      <c r="C437" s="112" t="s">
        <v>36</v>
      </c>
      <c r="D437" s="112">
        <v>2866560</v>
      </c>
      <c r="E437" s="112" t="s">
        <v>36</v>
      </c>
      <c r="F437" s="112" t="s">
        <v>36</v>
      </c>
      <c r="G437" s="112" t="s">
        <v>36</v>
      </c>
      <c r="H437" s="112" t="s">
        <v>36</v>
      </c>
      <c r="I437" s="112" t="s">
        <v>36</v>
      </c>
      <c r="J437" s="112" t="s">
        <v>36</v>
      </c>
      <c r="K437" s="112">
        <v>4557</v>
      </c>
      <c r="L437" s="112" t="s">
        <v>36</v>
      </c>
      <c r="M437" s="112" t="s">
        <v>36</v>
      </c>
      <c r="N437" s="112" t="s">
        <v>36</v>
      </c>
      <c r="O437" s="112">
        <v>28500</v>
      </c>
      <c r="P437" s="112" t="s">
        <v>36</v>
      </c>
      <c r="Q437" s="112" t="s">
        <v>36</v>
      </c>
      <c r="R437" s="112" t="s">
        <v>36</v>
      </c>
      <c r="S437" s="112" t="s">
        <v>36</v>
      </c>
      <c r="T437" s="112">
        <v>440821074</v>
      </c>
      <c r="V437" s="110" t="s">
        <v>500</v>
      </c>
      <c r="W437" s="136"/>
      <c r="X437" s="136">
        <f>+D437/'24 DS-016894'!D$109*100</f>
        <v>0.33867734839005814</v>
      </c>
      <c r="Y437" s="136"/>
      <c r="Z437" s="136"/>
      <c r="AA437" s="136"/>
      <c r="AB437" s="136"/>
      <c r="AC437" s="136"/>
      <c r="AD437" s="136"/>
      <c r="AE437" s="136">
        <f>+K437/'24 DS-016894'!K$109*100</f>
        <v>0.0013983800315087518</v>
      </c>
      <c r="AF437" s="136"/>
      <c r="AG437" s="136"/>
      <c r="AH437" s="136"/>
      <c r="AI437" s="136">
        <f>+O437/'24 DS-016894'!O$109*100</f>
        <v>0.007185007639024491</v>
      </c>
      <c r="AJ437" s="136"/>
      <c r="AK437" s="136"/>
      <c r="AL437" s="136"/>
      <c r="AM437" s="136"/>
      <c r="AN437" s="136">
        <f>+T437/'24 DS-016894'!T$109*100</f>
        <v>0.017138362793906778</v>
      </c>
    </row>
    <row r="438" spans="2:40" ht="12">
      <c r="B438" s="110" t="s">
        <v>127</v>
      </c>
      <c r="C438" s="111">
        <v>201829</v>
      </c>
      <c r="D438" s="111">
        <v>117022</v>
      </c>
      <c r="E438" s="111">
        <v>16766</v>
      </c>
      <c r="F438" s="111">
        <v>41456</v>
      </c>
      <c r="G438" s="111">
        <v>1597</v>
      </c>
      <c r="H438" s="111">
        <v>59</v>
      </c>
      <c r="I438" s="111">
        <v>1655</v>
      </c>
      <c r="J438" s="111">
        <v>799125</v>
      </c>
      <c r="K438" s="111">
        <v>2588526</v>
      </c>
      <c r="L438" s="111">
        <v>611</v>
      </c>
      <c r="M438" s="111">
        <v>126019</v>
      </c>
      <c r="N438" s="111">
        <v>1759</v>
      </c>
      <c r="O438" s="111">
        <v>85391</v>
      </c>
      <c r="P438" s="111">
        <v>369</v>
      </c>
      <c r="Q438" s="111">
        <v>19379847</v>
      </c>
      <c r="R438" s="111">
        <v>1155650</v>
      </c>
      <c r="S438" s="111">
        <v>5914689</v>
      </c>
      <c r="T438" s="111">
        <v>4151440861</v>
      </c>
      <c r="V438" s="110" t="s">
        <v>127</v>
      </c>
      <c r="W438" s="136">
        <f>+C438/'24 DS-016894'!C$109*100</f>
        <v>0.029083575539033485</v>
      </c>
      <c r="X438" s="136">
        <f>+D438/'24 DS-016894'!D$109*100</f>
        <v>0.01382587514766877</v>
      </c>
      <c r="Y438" s="136">
        <f>+E438/'24 DS-016894'!E$109*100</f>
        <v>0.004630338847871002</v>
      </c>
      <c r="Z438" s="136">
        <f>+F438/'24 DS-016894'!F$109*100</f>
        <v>0.013373067455702594</v>
      </c>
      <c r="AA438" s="136">
        <f>+G438/'24 DS-016894'!G$109*100</f>
        <v>0.0017805427042875905</v>
      </c>
      <c r="AB438" s="136">
        <f>+H438/'24 DS-016894'!H$109*100</f>
        <v>1.7345132958778614E-05</v>
      </c>
      <c r="AC438" s="136">
        <f>+I438/'24 DS-016894'!I$109*100</f>
        <v>0.00452199593085942</v>
      </c>
      <c r="AD438" s="136">
        <f>+J438/'24 DS-016894'!J$109*100</f>
        <v>0.04618529674212237</v>
      </c>
      <c r="AE438" s="136">
        <f>+K438/'24 DS-016894'!K$109*100</f>
        <v>0.7943258875227612</v>
      </c>
      <c r="AF438" s="136">
        <f>+L438/'24 DS-016894'!L$109*100</f>
        <v>0.002725513248492403</v>
      </c>
      <c r="AG438" s="136">
        <f>+M438/'24 DS-016894'!M$109*100</f>
        <v>0.027633577105431708</v>
      </c>
      <c r="AH438" s="136">
        <f>+N438/'24 DS-016894'!N$109*100</f>
        <v>0.00018793989160009557</v>
      </c>
      <c r="AI438" s="136">
        <f>+O438/'24 DS-016894'!O$109*100</f>
        <v>0.021527543414173345</v>
      </c>
      <c r="AJ438" s="136">
        <f>+P438/'24 DS-016894'!P$109*100</f>
        <v>0.00014998107312018722</v>
      </c>
      <c r="AK438" s="136">
        <f>+Q438/'24 DS-016894'!Q$109*100</f>
        <v>1.61856336459386</v>
      </c>
      <c r="AL438" s="136">
        <f>+R438/'24 DS-016894'!R$109*100</f>
        <v>0.2813193428050062</v>
      </c>
      <c r="AM438" s="136">
        <f>+S438/'24 DS-016894'!S$109*100</f>
        <v>0.46960704902269634</v>
      </c>
      <c r="AN438" s="136">
        <f>+T438/'24 DS-016894'!T$109*100</f>
        <v>0.16140085805713256</v>
      </c>
    </row>
    <row r="439" spans="2:40" ht="12">
      <c r="B439" s="110" t="s">
        <v>126</v>
      </c>
      <c r="C439" s="112">
        <v>799708</v>
      </c>
      <c r="D439" s="112">
        <v>7233029</v>
      </c>
      <c r="E439" s="112">
        <v>110879</v>
      </c>
      <c r="F439" s="112">
        <v>1604263</v>
      </c>
      <c r="G439" s="112">
        <v>303585</v>
      </c>
      <c r="H439" s="112" t="s">
        <v>36</v>
      </c>
      <c r="I439" s="112">
        <v>75715</v>
      </c>
      <c r="J439" s="112">
        <v>17215201</v>
      </c>
      <c r="K439" s="112">
        <v>7665323</v>
      </c>
      <c r="L439" s="112" t="s">
        <v>36</v>
      </c>
      <c r="M439" s="112">
        <v>869479</v>
      </c>
      <c r="N439" s="112">
        <v>133132</v>
      </c>
      <c r="O439" s="112">
        <v>172462</v>
      </c>
      <c r="P439" s="112">
        <v>5194</v>
      </c>
      <c r="Q439" s="112">
        <v>25503</v>
      </c>
      <c r="R439" s="112" t="s">
        <v>36</v>
      </c>
      <c r="S439" s="112">
        <v>2984949</v>
      </c>
      <c r="T439" s="112">
        <v>71593718101</v>
      </c>
      <c r="V439" s="110" t="s">
        <v>126</v>
      </c>
      <c r="W439" s="136">
        <f>+C439/'24 DS-016894'!C$109*100</f>
        <v>0.11523798872892098</v>
      </c>
      <c r="X439" s="136">
        <f>+D439/'24 DS-016894'!D$109*100</f>
        <v>0.8545654312306019</v>
      </c>
      <c r="Y439" s="136">
        <f>+E439/'24 DS-016894'!E$109*100</f>
        <v>0.030621933741684884</v>
      </c>
      <c r="Z439" s="136">
        <f>+F439/'24 DS-016894'!F$109*100</f>
        <v>0.5175105489118055</v>
      </c>
      <c r="AA439" s="136">
        <f>+G439/'24 DS-016894'!G$109*100</f>
        <v>0.33847592791555925</v>
      </c>
      <c r="AB439" s="136"/>
      <c r="AC439" s="136">
        <f>+I439/'24 DS-016894'!I$109*100</f>
        <v>0.20687789843203686</v>
      </c>
      <c r="AD439" s="136">
        <f>+J439/'24 DS-016894'!J$109*100</f>
        <v>0.9949496845428208</v>
      </c>
      <c r="AE439" s="136">
        <f>+K439/'24 DS-016894'!K$109*100</f>
        <v>2.3522129950109196</v>
      </c>
      <c r="AF439" s="136"/>
      <c r="AG439" s="136">
        <f>+M439/'24 DS-016894'!M$109*100</f>
        <v>0.1906602574854082</v>
      </c>
      <c r="AH439" s="136">
        <f>+N439/'24 DS-016894'!N$109*100</f>
        <v>0.014224453467028948</v>
      </c>
      <c r="AI439" s="136">
        <f>+O439/'24 DS-016894'!O$109*100</f>
        <v>0.04347862412075233</v>
      </c>
      <c r="AJ439" s="136">
        <f>+P439/'24 DS-016894'!P$109*100</f>
        <v>0.0021111157013177576</v>
      </c>
      <c r="AK439" s="136">
        <f>+Q439/'24 DS-016894'!Q$109*100</f>
        <v>0.0021299560046700683</v>
      </c>
      <c r="AL439" s="136"/>
      <c r="AM439" s="136">
        <f>+S439/'24 DS-016894'!S$109*100</f>
        <v>0.23699523193413013</v>
      </c>
      <c r="AN439" s="136">
        <f>+T439/'24 DS-016894'!T$109*100</f>
        <v>2.7834402367515416</v>
      </c>
    </row>
    <row r="440" spans="2:40" ht="12">
      <c r="B440" s="110" t="s">
        <v>129</v>
      </c>
      <c r="C440" s="111" t="s">
        <v>36</v>
      </c>
      <c r="D440" s="111" t="s">
        <v>36</v>
      </c>
      <c r="E440" s="111" t="s">
        <v>36</v>
      </c>
      <c r="F440" s="111">
        <v>103</v>
      </c>
      <c r="G440" s="111" t="s">
        <v>36</v>
      </c>
      <c r="H440" s="111" t="s">
        <v>36</v>
      </c>
      <c r="I440" s="111">
        <v>20975</v>
      </c>
      <c r="J440" s="111">
        <v>174587</v>
      </c>
      <c r="K440" s="111">
        <v>12575</v>
      </c>
      <c r="L440" s="111" t="s">
        <v>36</v>
      </c>
      <c r="M440" s="111">
        <v>5892</v>
      </c>
      <c r="N440" s="111">
        <v>478</v>
      </c>
      <c r="O440" s="111">
        <v>6229</v>
      </c>
      <c r="P440" s="111" t="s">
        <v>36</v>
      </c>
      <c r="Q440" s="111">
        <v>62811</v>
      </c>
      <c r="R440" s="111">
        <v>60484</v>
      </c>
      <c r="S440" s="111">
        <v>245509</v>
      </c>
      <c r="T440" s="111">
        <v>2010185581</v>
      </c>
      <c r="V440" s="110" t="s">
        <v>129</v>
      </c>
      <c r="W440" s="136"/>
      <c r="X440" s="136"/>
      <c r="Y440" s="136"/>
      <c r="Z440" s="136">
        <f>+F440/'24 DS-016894'!F$109*100</f>
        <v>3.322621449096312E-05</v>
      </c>
      <c r="AA440" s="136"/>
      <c r="AB440" s="136"/>
      <c r="AC440" s="136">
        <f>+I440/'24 DS-016894'!I$109*100</f>
        <v>0.057310492235514404</v>
      </c>
      <c r="AD440" s="136">
        <f>+J440/'24 DS-016894'!J$109*100</f>
        <v>0.010090226688336515</v>
      </c>
      <c r="AE440" s="136">
        <f>+K440/'24 DS-016894'!K$109*100</f>
        <v>0.0038588169620852653</v>
      </c>
      <c r="AF440" s="136"/>
      <c r="AG440" s="136">
        <f>+M440/'24 DS-016894'!M$109*100</f>
        <v>0.0012920038748538206</v>
      </c>
      <c r="AH440" s="136">
        <f>+N440/'24 DS-016894'!N$109*100</f>
        <v>5.1071784073249394E-05</v>
      </c>
      <c r="AI440" s="136">
        <f>+O440/'24 DS-016894'!O$109*100</f>
        <v>0.0015703653538064403</v>
      </c>
      <c r="AJ440" s="136"/>
      <c r="AK440" s="136">
        <f>+Q440/'24 DS-016894'!Q$109*100</f>
        <v>0.005245840356402449</v>
      </c>
      <c r="AL440" s="136">
        <f>+R440/'24 DS-016894'!R$109*100</f>
        <v>0.014723592030647681</v>
      </c>
      <c r="AM440" s="136">
        <f>+S440/'24 DS-016894'!S$109*100</f>
        <v>0.019492615249679764</v>
      </c>
      <c r="AN440" s="136">
        <f>+T440/'24 DS-016894'!T$109*100</f>
        <v>0.07815254714945476</v>
      </c>
    </row>
    <row r="441" spans="2:40" ht="12">
      <c r="B441" s="110" t="s">
        <v>501</v>
      </c>
      <c r="C441" s="112" t="s">
        <v>36</v>
      </c>
      <c r="D441" s="112" t="s">
        <v>36</v>
      </c>
      <c r="E441" s="112" t="s">
        <v>36</v>
      </c>
      <c r="F441" s="112" t="s">
        <v>36</v>
      </c>
      <c r="G441" s="112" t="s">
        <v>36</v>
      </c>
      <c r="H441" s="112" t="s">
        <v>36</v>
      </c>
      <c r="I441" s="112" t="s">
        <v>36</v>
      </c>
      <c r="J441" s="112">
        <v>171698</v>
      </c>
      <c r="K441" s="112" t="s">
        <v>36</v>
      </c>
      <c r="L441" s="112" t="s">
        <v>36</v>
      </c>
      <c r="M441" s="112">
        <v>19823</v>
      </c>
      <c r="N441" s="112" t="s">
        <v>36</v>
      </c>
      <c r="O441" s="112">
        <v>6694</v>
      </c>
      <c r="P441" s="112" t="s">
        <v>36</v>
      </c>
      <c r="Q441" s="112">
        <v>1725766</v>
      </c>
      <c r="R441" s="112" t="s">
        <v>36</v>
      </c>
      <c r="S441" s="112">
        <v>172097</v>
      </c>
      <c r="T441" s="112">
        <v>1171040620</v>
      </c>
      <c r="V441" s="110" t="s">
        <v>501</v>
      </c>
      <c r="W441" s="136"/>
      <c r="X441" s="136"/>
      <c r="Y441" s="136"/>
      <c r="Z441" s="136"/>
      <c r="AA441" s="136"/>
      <c r="AB441" s="136"/>
      <c r="AC441" s="136"/>
      <c r="AD441" s="136">
        <f>+J441/'24 DS-016894'!J$109*100</f>
        <v>0.009923257412831444</v>
      </c>
      <c r="AE441" s="136"/>
      <c r="AF441" s="136"/>
      <c r="AG441" s="136">
        <f>+M441/'24 DS-016894'!M$109*100</f>
        <v>0.0043468080127677</v>
      </c>
      <c r="AH441" s="136"/>
      <c r="AI441" s="136">
        <f>+O441/'24 DS-016894'!O$109*100</f>
        <v>0.0016875944258115767</v>
      </c>
      <c r="AJ441" s="136"/>
      <c r="AK441" s="136">
        <f>+Q441/'24 DS-016894'!Q$109*100</f>
        <v>0.14413228460790672</v>
      </c>
      <c r="AL441" s="136"/>
      <c r="AM441" s="136">
        <f>+S441/'24 DS-016894'!S$109*100</f>
        <v>0.01366394147108309</v>
      </c>
      <c r="AN441" s="136">
        <f>+T441/'24 DS-016894'!T$109*100</f>
        <v>0.04552803887039558</v>
      </c>
    </row>
    <row r="442" spans="2:40" ht="12">
      <c r="B442" s="110" t="s">
        <v>502</v>
      </c>
      <c r="C442" s="111">
        <v>15</v>
      </c>
      <c r="D442" s="111" t="s">
        <v>36</v>
      </c>
      <c r="E442" s="111" t="s">
        <v>36</v>
      </c>
      <c r="F442" s="111" t="s">
        <v>36</v>
      </c>
      <c r="G442" s="111" t="s">
        <v>36</v>
      </c>
      <c r="H442" s="111" t="s">
        <v>36</v>
      </c>
      <c r="I442" s="111" t="s">
        <v>36</v>
      </c>
      <c r="J442" s="111">
        <v>64137</v>
      </c>
      <c r="K442" s="111">
        <v>423</v>
      </c>
      <c r="L442" s="111" t="s">
        <v>36</v>
      </c>
      <c r="M442" s="111">
        <v>1455</v>
      </c>
      <c r="N442" s="111" t="s">
        <v>36</v>
      </c>
      <c r="O442" s="111">
        <v>5</v>
      </c>
      <c r="P442" s="111" t="s">
        <v>36</v>
      </c>
      <c r="Q442" s="111">
        <v>50541</v>
      </c>
      <c r="R442" s="111" t="s">
        <v>36</v>
      </c>
      <c r="S442" s="111">
        <v>35</v>
      </c>
      <c r="T442" s="111">
        <v>787621744</v>
      </c>
      <c r="V442" s="110" t="s">
        <v>502</v>
      </c>
      <c r="W442" s="136">
        <f>+C442/'24 DS-016894'!C$109*100</f>
        <v>2.1615012366186337E-06</v>
      </c>
      <c r="X442" s="136"/>
      <c r="Y442" s="136"/>
      <c r="Z442" s="136"/>
      <c r="AA442" s="136"/>
      <c r="AB442" s="136"/>
      <c r="AC442" s="136"/>
      <c r="AD442" s="136">
        <f>+J442/'24 DS-016894'!J$109*100</f>
        <v>0.003706787270013455</v>
      </c>
      <c r="AE442" s="136">
        <f>+K442/'24 DS-016894'!K$109*100</f>
        <v>0.0001298035447285938</v>
      </c>
      <c r="AF442" s="136"/>
      <c r="AG442" s="136">
        <f>+M442/'24 DS-016894'!M$109*100</f>
        <v>0.00031905391003263906</v>
      </c>
      <c r="AH442" s="136"/>
      <c r="AI442" s="136">
        <f>+O442/'24 DS-016894'!O$109*100</f>
        <v>1.2605276559692087E-06</v>
      </c>
      <c r="AJ442" s="136"/>
      <c r="AK442" s="136">
        <f>+Q442/'24 DS-016894'!Q$109*100</f>
        <v>0.004221076204055598</v>
      </c>
      <c r="AL442" s="136"/>
      <c r="AM442" s="136">
        <f>+S442/'24 DS-016894'!S$109*100</f>
        <v>2.7788860438468314E-06</v>
      </c>
      <c r="AN442" s="136">
        <f>+T442/'24 DS-016894'!T$109*100</f>
        <v>0.03062137449681358</v>
      </c>
    </row>
    <row r="443" spans="2:40" ht="12">
      <c r="B443" s="110" t="s">
        <v>503</v>
      </c>
      <c r="C443" s="112" t="s">
        <v>36</v>
      </c>
      <c r="D443" s="112" t="s">
        <v>36</v>
      </c>
      <c r="E443" s="112" t="s">
        <v>36</v>
      </c>
      <c r="F443" s="112" t="s">
        <v>36</v>
      </c>
      <c r="G443" s="112" t="s">
        <v>36</v>
      </c>
      <c r="H443" s="112" t="s">
        <v>36</v>
      </c>
      <c r="I443" s="112" t="s">
        <v>36</v>
      </c>
      <c r="J443" s="112" t="s">
        <v>36</v>
      </c>
      <c r="K443" s="112" t="s">
        <v>36</v>
      </c>
      <c r="L443" s="112" t="s">
        <v>36</v>
      </c>
      <c r="M443" s="112" t="s">
        <v>36</v>
      </c>
      <c r="N443" s="112" t="s">
        <v>36</v>
      </c>
      <c r="O443" s="112" t="s">
        <v>36</v>
      </c>
      <c r="P443" s="112" t="s">
        <v>36</v>
      </c>
      <c r="Q443" s="112" t="s">
        <v>36</v>
      </c>
      <c r="R443" s="112" t="s">
        <v>36</v>
      </c>
      <c r="S443" s="112" t="s">
        <v>36</v>
      </c>
      <c r="T443" s="112">
        <v>7626819</v>
      </c>
      <c r="V443" s="110" t="s">
        <v>503</v>
      </c>
      <c r="W443" s="136"/>
      <c r="X443" s="136"/>
      <c r="Y443" s="136"/>
      <c r="Z443" s="136"/>
      <c r="AA443" s="136"/>
      <c r="AB443" s="136"/>
      <c r="AC443" s="136"/>
      <c r="AD443" s="136"/>
      <c r="AE443" s="136"/>
      <c r="AF443" s="136"/>
      <c r="AG443" s="136"/>
      <c r="AH443" s="136"/>
      <c r="AI443" s="136"/>
      <c r="AJ443" s="136"/>
      <c r="AK443" s="136"/>
      <c r="AL443" s="136"/>
      <c r="AM443" s="136"/>
      <c r="AN443" s="136">
        <f>+T443/'24 DS-016894'!T$109*100</f>
        <v>0.0002965175639163324</v>
      </c>
    </row>
    <row r="444" spans="2:40" ht="12">
      <c r="B444" s="110" t="s">
        <v>504</v>
      </c>
      <c r="C444" s="111" t="s">
        <v>36</v>
      </c>
      <c r="D444" s="111" t="s">
        <v>36</v>
      </c>
      <c r="E444" s="111" t="s">
        <v>36</v>
      </c>
      <c r="F444" s="111" t="s">
        <v>36</v>
      </c>
      <c r="G444" s="111" t="s">
        <v>36</v>
      </c>
      <c r="H444" s="111" t="s">
        <v>36</v>
      </c>
      <c r="I444" s="111" t="s">
        <v>36</v>
      </c>
      <c r="J444" s="111" t="s">
        <v>36</v>
      </c>
      <c r="K444" s="111">
        <v>23240</v>
      </c>
      <c r="L444" s="111" t="s">
        <v>36</v>
      </c>
      <c r="M444" s="111">
        <v>6775</v>
      </c>
      <c r="N444" s="111" t="s">
        <v>36</v>
      </c>
      <c r="O444" s="111" t="s">
        <v>36</v>
      </c>
      <c r="P444" s="111" t="s">
        <v>36</v>
      </c>
      <c r="Q444" s="111" t="s">
        <v>36</v>
      </c>
      <c r="R444" s="111" t="s">
        <v>36</v>
      </c>
      <c r="S444" s="111">
        <v>280</v>
      </c>
      <c r="T444" s="111">
        <v>50515461</v>
      </c>
      <c r="V444" s="110" t="s">
        <v>504</v>
      </c>
      <c r="W444" s="136"/>
      <c r="X444" s="136"/>
      <c r="Y444" s="136"/>
      <c r="Z444" s="136"/>
      <c r="AA444" s="136"/>
      <c r="AB444" s="136"/>
      <c r="AC444" s="136"/>
      <c r="AD444" s="136"/>
      <c r="AE444" s="136">
        <f>+K444/'24 DS-016894'!K$109*100</f>
        <v>0.00713152335577428</v>
      </c>
      <c r="AF444" s="136"/>
      <c r="AG444" s="136">
        <f>+M444/'24 DS-016894'!M$109*100</f>
        <v>0.0014856290312516352</v>
      </c>
      <c r="AH444" s="136"/>
      <c r="AI444" s="136"/>
      <c r="AJ444" s="136"/>
      <c r="AK444" s="136"/>
      <c r="AL444" s="136"/>
      <c r="AM444" s="136">
        <f>+S444/'24 DS-016894'!S$109*100</f>
        <v>2.223108835077465E-05</v>
      </c>
      <c r="AN444" s="136">
        <f>+T444/'24 DS-016894'!T$109*100</f>
        <v>0.0019639539676804315</v>
      </c>
    </row>
    <row r="445" spans="2:40" ht="12">
      <c r="B445" s="110" t="s">
        <v>505</v>
      </c>
      <c r="C445" s="112" t="s">
        <v>36</v>
      </c>
      <c r="D445" s="112">
        <v>120946</v>
      </c>
      <c r="E445" s="112" t="s">
        <v>36</v>
      </c>
      <c r="F445" s="112" t="s">
        <v>36</v>
      </c>
      <c r="G445" s="112" t="s">
        <v>36</v>
      </c>
      <c r="H445" s="112" t="s">
        <v>36</v>
      </c>
      <c r="I445" s="112" t="s">
        <v>36</v>
      </c>
      <c r="J445" s="112" t="s">
        <v>36</v>
      </c>
      <c r="K445" s="112" t="s">
        <v>36</v>
      </c>
      <c r="L445" s="112" t="s">
        <v>36</v>
      </c>
      <c r="M445" s="112" t="s">
        <v>36</v>
      </c>
      <c r="N445" s="112" t="s">
        <v>36</v>
      </c>
      <c r="O445" s="112" t="s">
        <v>36</v>
      </c>
      <c r="P445" s="112" t="s">
        <v>36</v>
      </c>
      <c r="Q445" s="112" t="s">
        <v>36</v>
      </c>
      <c r="R445" s="112" t="s">
        <v>36</v>
      </c>
      <c r="S445" s="112" t="s">
        <v>36</v>
      </c>
      <c r="T445" s="112">
        <v>41716712</v>
      </c>
      <c r="V445" s="110" t="s">
        <v>505</v>
      </c>
      <c r="W445" s="136"/>
      <c r="X445" s="136">
        <f>+D445/'24 DS-016894'!D$109*100</f>
        <v>0.014289486554749936</v>
      </c>
      <c r="Y445" s="136"/>
      <c r="Z445" s="136"/>
      <c r="AA445" s="136"/>
      <c r="AB445" s="136"/>
      <c r="AC445" s="136"/>
      <c r="AD445" s="136"/>
      <c r="AE445" s="136"/>
      <c r="AF445" s="136"/>
      <c r="AG445" s="136"/>
      <c r="AH445" s="136"/>
      <c r="AI445" s="136"/>
      <c r="AJ445" s="136"/>
      <c r="AK445" s="136"/>
      <c r="AL445" s="136"/>
      <c r="AM445" s="136"/>
      <c r="AN445" s="136">
        <f>+T445/'24 DS-016894'!T$109*100</f>
        <v>0.0016218737873337798</v>
      </c>
    </row>
    <row r="446" spans="2:40" ht="12">
      <c r="B446" s="110" t="s">
        <v>506</v>
      </c>
      <c r="C446" s="111" t="s">
        <v>36</v>
      </c>
      <c r="D446" s="111" t="s">
        <v>36</v>
      </c>
      <c r="E446" s="111" t="s">
        <v>36</v>
      </c>
      <c r="F446" s="111" t="s">
        <v>36</v>
      </c>
      <c r="G446" s="111" t="s">
        <v>36</v>
      </c>
      <c r="H446" s="111" t="s">
        <v>36</v>
      </c>
      <c r="I446" s="111" t="s">
        <v>36</v>
      </c>
      <c r="J446" s="111" t="s">
        <v>36</v>
      </c>
      <c r="K446" s="111" t="s">
        <v>36</v>
      </c>
      <c r="L446" s="111" t="s">
        <v>36</v>
      </c>
      <c r="M446" s="111" t="s">
        <v>36</v>
      </c>
      <c r="N446" s="111" t="s">
        <v>36</v>
      </c>
      <c r="O446" s="111" t="s">
        <v>36</v>
      </c>
      <c r="P446" s="111" t="s">
        <v>36</v>
      </c>
      <c r="Q446" s="111" t="s">
        <v>36</v>
      </c>
      <c r="R446" s="111" t="s">
        <v>36</v>
      </c>
      <c r="S446" s="111" t="s">
        <v>36</v>
      </c>
      <c r="T446" s="111">
        <v>3471366</v>
      </c>
      <c r="V446" s="110" t="s">
        <v>506</v>
      </c>
      <c r="W446" s="136"/>
      <c r="X446" s="136"/>
      <c r="Y446" s="136"/>
      <c r="Z446" s="136"/>
      <c r="AA446" s="136"/>
      <c r="AB446" s="136"/>
      <c r="AC446" s="136"/>
      <c r="AD446" s="136"/>
      <c r="AE446" s="136"/>
      <c r="AF446" s="136"/>
      <c r="AG446" s="136"/>
      <c r="AH446" s="136"/>
      <c r="AI446" s="136"/>
      <c r="AJ446" s="136"/>
      <c r="AK446" s="136"/>
      <c r="AL446" s="136"/>
      <c r="AM446" s="136"/>
      <c r="AN446" s="136">
        <f>+T446/'24 DS-016894'!T$109*100</f>
        <v>0.0001349607208171563</v>
      </c>
    </row>
    <row r="447" spans="2:40" ht="12">
      <c r="B447" s="110" t="s">
        <v>507</v>
      </c>
      <c r="C447" s="112">
        <v>14619</v>
      </c>
      <c r="D447" s="112">
        <v>209295</v>
      </c>
      <c r="E447" s="112">
        <v>271307</v>
      </c>
      <c r="F447" s="112">
        <v>1449384</v>
      </c>
      <c r="G447" s="112">
        <v>43175</v>
      </c>
      <c r="H447" s="112" t="s">
        <v>36</v>
      </c>
      <c r="I447" s="112">
        <v>10</v>
      </c>
      <c r="J447" s="112">
        <v>1659472</v>
      </c>
      <c r="K447" s="112">
        <v>235946</v>
      </c>
      <c r="L447" s="112" t="s">
        <v>36</v>
      </c>
      <c r="M447" s="112">
        <v>67229</v>
      </c>
      <c r="N447" s="112">
        <v>1700975</v>
      </c>
      <c r="O447" s="112">
        <v>35342</v>
      </c>
      <c r="P447" s="112" t="s">
        <v>36</v>
      </c>
      <c r="Q447" s="112" t="s">
        <v>36</v>
      </c>
      <c r="R447" s="112" t="s">
        <v>36</v>
      </c>
      <c r="S447" s="112">
        <v>993373</v>
      </c>
      <c r="T447" s="112">
        <v>60138848136</v>
      </c>
      <c r="V447" s="110" t="s">
        <v>507</v>
      </c>
      <c r="W447" s="136">
        <f>+C447/'24 DS-016894'!C$109*100</f>
        <v>0.002106599105208521</v>
      </c>
      <c r="X447" s="136">
        <f>+D447/'24 DS-016894'!D$109*100</f>
        <v>0.024727713925854412</v>
      </c>
      <c r="Y447" s="136">
        <f>+E447/'24 DS-016894'!E$109*100</f>
        <v>0.07492802945242381</v>
      </c>
      <c r="Z447" s="136">
        <f>+F447/'24 DS-016894'!F$109*100</f>
        <v>0.4675489676094184</v>
      </c>
      <c r="AA447" s="136">
        <f>+G447/'24 DS-016894'!G$109*100</f>
        <v>0.04813708907803175</v>
      </c>
      <c r="AB447" s="136"/>
      <c r="AC447" s="136">
        <f>+I447/'24 DS-016894'!I$109*100</f>
        <v>2.732323825292701E-05</v>
      </c>
      <c r="AD447" s="136">
        <f>+J447/'24 DS-016894'!J$109*100</f>
        <v>0.09590890881306842</v>
      </c>
      <c r="AE447" s="136">
        <f>+K447/'24 DS-016894'!K$109*100</f>
        <v>0.07240337391142505</v>
      </c>
      <c r="AF447" s="136"/>
      <c r="AG447" s="136">
        <f>+M447/'24 DS-016894'!M$109*100</f>
        <v>0.014742044891810508</v>
      </c>
      <c r="AH447" s="136">
        <f>+N447/'24 DS-016894'!N$109*100</f>
        <v>0.18174022576149662</v>
      </c>
      <c r="AI447" s="136">
        <f>+O447/'24 DS-016894'!O$109*100</f>
        <v>0.008909913683452755</v>
      </c>
      <c r="AJ447" s="136"/>
      <c r="AK447" s="136"/>
      <c r="AL447" s="136"/>
      <c r="AM447" s="136">
        <f>+S447/'24 DS-016894'!S$109*100</f>
        <v>0.0788705818866931</v>
      </c>
      <c r="AN447" s="136">
        <f>+T447/'24 DS-016894'!T$109*100</f>
        <v>2.3380946559792477</v>
      </c>
    </row>
    <row r="448" spans="2:40" ht="12">
      <c r="B448" s="110" t="s">
        <v>130</v>
      </c>
      <c r="C448" s="111">
        <v>5640107</v>
      </c>
      <c r="D448" s="111">
        <v>469896</v>
      </c>
      <c r="E448" s="111">
        <v>540942</v>
      </c>
      <c r="F448" s="111">
        <v>2873430</v>
      </c>
      <c r="G448" s="111">
        <v>301820</v>
      </c>
      <c r="H448" s="111">
        <v>20325</v>
      </c>
      <c r="I448" s="111">
        <v>6448</v>
      </c>
      <c r="J448" s="111">
        <v>9742324</v>
      </c>
      <c r="K448" s="111">
        <v>426655</v>
      </c>
      <c r="L448" s="111">
        <v>107838</v>
      </c>
      <c r="M448" s="111">
        <v>638167</v>
      </c>
      <c r="N448" s="111">
        <v>836078</v>
      </c>
      <c r="O448" s="111">
        <v>170305</v>
      </c>
      <c r="P448" s="111">
        <v>80312</v>
      </c>
      <c r="Q448" s="111">
        <v>5121467</v>
      </c>
      <c r="R448" s="111">
        <v>294935</v>
      </c>
      <c r="S448" s="111">
        <v>1500458</v>
      </c>
      <c r="T448" s="111">
        <v>6546792225</v>
      </c>
      <c r="V448" s="110" t="s">
        <v>130</v>
      </c>
      <c r="W448" s="136">
        <f>+C448/'24 DS-016894'!C$109*100</f>
        <v>0.8127398836774276</v>
      </c>
      <c r="X448" s="136">
        <f>+D448/'24 DS-016894'!D$109*100</f>
        <v>0.0555171115549979</v>
      </c>
      <c r="Y448" s="136">
        <f>+E448/'24 DS-016894'!E$109*100</f>
        <v>0.14939429542198707</v>
      </c>
      <c r="Z448" s="136">
        <f>+F448/'24 DS-016894'!F$109*100</f>
        <v>0.9269242864540598</v>
      </c>
      <c r="AA448" s="136">
        <f>+G448/'24 DS-016894'!G$109*100</f>
        <v>0.3365080770244712</v>
      </c>
      <c r="AB448" s="136">
        <f>+H448/'24 DS-016894'!H$109*100</f>
        <v>0.005975251311647039</v>
      </c>
      <c r="AC448" s="136">
        <f>+I448/'24 DS-016894'!I$109*100</f>
        <v>0.017618024025487334</v>
      </c>
      <c r="AD448" s="136">
        <f>+J448/'24 DS-016894'!J$109*100</f>
        <v>0.5630559986208673</v>
      </c>
      <c r="AE448" s="136">
        <f>+K448/'24 DS-016894'!K$109*100</f>
        <v>0.13092513327701702</v>
      </c>
      <c r="AF448" s="136">
        <f>+L448/'24 DS-016894'!L$109*100</f>
        <v>0.48103747576255934</v>
      </c>
      <c r="AG448" s="136">
        <f>+M448/'24 DS-016894'!M$109*100</f>
        <v>0.13993792206446679</v>
      </c>
      <c r="AH448" s="136">
        <f>+N448/'24 DS-016894'!N$109*100</f>
        <v>0.08933053364936026</v>
      </c>
      <c r="AI448" s="136">
        <f>+O448/'24 DS-016894'!O$109*100</f>
        <v>0.04293483248996722</v>
      </c>
      <c r="AJ448" s="136">
        <f>+P448/'24 DS-016894'!P$109*100</f>
        <v>0.03264303507975197</v>
      </c>
      <c r="AK448" s="136">
        <f>+Q448/'24 DS-016894'!Q$109*100</f>
        <v>0.4277339681358899</v>
      </c>
      <c r="AL448" s="136">
        <f>+R448/'24 DS-016894'!R$109*100</f>
        <v>0.07179589007934452</v>
      </c>
      <c r="AM448" s="136">
        <f>+S448/'24 DS-016894'!S$109*100</f>
        <v>0.11913147987366653</v>
      </c>
      <c r="AN448" s="136">
        <f>+T448/'24 DS-016894'!T$109*100</f>
        <v>0.25452798631033274</v>
      </c>
    </row>
    <row r="449" spans="2:40" ht="12">
      <c r="B449" s="110" t="s">
        <v>508</v>
      </c>
      <c r="C449" s="112" t="s">
        <v>36</v>
      </c>
      <c r="D449" s="112" t="s">
        <v>36</v>
      </c>
      <c r="E449" s="112" t="s">
        <v>36</v>
      </c>
      <c r="F449" s="112" t="s">
        <v>36</v>
      </c>
      <c r="G449" s="112">
        <v>384</v>
      </c>
      <c r="H449" s="112" t="s">
        <v>36</v>
      </c>
      <c r="I449" s="112" t="s">
        <v>36</v>
      </c>
      <c r="J449" s="112">
        <v>11213</v>
      </c>
      <c r="K449" s="112" t="s">
        <v>36</v>
      </c>
      <c r="L449" s="112" t="s">
        <v>36</v>
      </c>
      <c r="M449" s="112" t="s">
        <v>36</v>
      </c>
      <c r="N449" s="112" t="s">
        <v>36</v>
      </c>
      <c r="O449" s="112" t="s">
        <v>36</v>
      </c>
      <c r="P449" s="112" t="s">
        <v>36</v>
      </c>
      <c r="Q449" s="112" t="s">
        <v>36</v>
      </c>
      <c r="R449" s="112" t="s">
        <v>36</v>
      </c>
      <c r="S449" s="112" t="s">
        <v>36</v>
      </c>
      <c r="T449" s="112">
        <v>2462756854</v>
      </c>
      <c r="V449" s="110" t="s">
        <v>508</v>
      </c>
      <c r="W449" s="136"/>
      <c r="X449" s="136"/>
      <c r="Y449" s="136"/>
      <c r="Z449" s="136"/>
      <c r="AA449" s="136">
        <f>+G449/'24 DS-016894'!G$109*100</f>
        <v>0.0004281329984010236</v>
      </c>
      <c r="AB449" s="136"/>
      <c r="AC449" s="136"/>
      <c r="AD449" s="136">
        <f>+J449/'24 DS-016894'!J$109*100</f>
        <v>0.0006480534739489043</v>
      </c>
      <c r="AE449" s="136"/>
      <c r="AF449" s="136"/>
      <c r="AG449" s="136"/>
      <c r="AH449" s="136"/>
      <c r="AI449" s="136"/>
      <c r="AJ449" s="136"/>
      <c r="AK449" s="136"/>
      <c r="AL449" s="136"/>
      <c r="AM449" s="136"/>
      <c r="AN449" s="136">
        <f>+T449/'24 DS-016894'!T$109*100</f>
        <v>0.09574773740747365</v>
      </c>
    </row>
    <row r="450" spans="2:40" ht="12">
      <c r="B450" s="110" t="s">
        <v>128</v>
      </c>
      <c r="C450" s="111">
        <v>552416</v>
      </c>
      <c r="D450" s="111">
        <v>1935</v>
      </c>
      <c r="E450" s="111">
        <v>1663</v>
      </c>
      <c r="F450" s="111">
        <v>276133</v>
      </c>
      <c r="G450" s="111">
        <v>2673</v>
      </c>
      <c r="H450" s="111">
        <v>39</v>
      </c>
      <c r="I450" s="111">
        <v>21418</v>
      </c>
      <c r="J450" s="111">
        <v>1869577</v>
      </c>
      <c r="K450" s="111">
        <v>917564</v>
      </c>
      <c r="L450" s="111" t="s">
        <v>36</v>
      </c>
      <c r="M450" s="111">
        <v>1339835</v>
      </c>
      <c r="N450" s="111">
        <v>797062</v>
      </c>
      <c r="O450" s="111">
        <v>266156</v>
      </c>
      <c r="P450" s="111">
        <v>32811</v>
      </c>
      <c r="Q450" s="111">
        <v>27964049</v>
      </c>
      <c r="R450" s="111">
        <v>1510136</v>
      </c>
      <c r="S450" s="111">
        <v>1552804</v>
      </c>
      <c r="T450" s="111">
        <v>10350146877</v>
      </c>
      <c r="V450" s="110" t="s">
        <v>128</v>
      </c>
      <c r="W450" s="136">
        <f>+C450/'24 DS-016894'!C$109*100</f>
        <v>0.07960319114186129</v>
      </c>
      <c r="X450" s="136">
        <f>+D450/'24 DS-016894'!D$109*100</f>
        <v>0.00022861571679461183</v>
      </c>
      <c r="Y450" s="136">
        <f>+E450/'24 DS-016894'!E$109*100</f>
        <v>0.00045927791387388023</v>
      </c>
      <c r="Z450" s="136">
        <f>+F450/'24 DS-016894'!F$109*100</f>
        <v>0.08907625520420505</v>
      </c>
      <c r="AA450" s="136">
        <f>+G450/'24 DS-016894'!G$109*100</f>
        <v>0.0029802070435571253</v>
      </c>
      <c r="AB450" s="136">
        <f>+H450/'24 DS-016894'!H$109*100</f>
        <v>1.146542687105705E-05</v>
      </c>
      <c r="AC450" s="136">
        <f>+I450/'24 DS-016894'!I$109*100</f>
        <v>0.05852091169011907</v>
      </c>
      <c r="AD450" s="136">
        <f>+J450/'24 DS-016894'!J$109*100</f>
        <v>0.10805189241638907</v>
      </c>
      <c r="AE450" s="136">
        <f>+K450/'24 DS-016894'!K$109*100</f>
        <v>0.281567517057559</v>
      </c>
      <c r="AF450" s="136"/>
      <c r="AG450" s="136">
        <f>+M450/'24 DS-016894'!M$109*100</f>
        <v>0.29380040931173945</v>
      </c>
      <c r="AH450" s="136">
        <f>+N450/'24 DS-016894'!N$109*100</f>
        <v>0.0851618794079337</v>
      </c>
      <c r="AI450" s="136">
        <f>+O450/'24 DS-016894'!O$109*100</f>
        <v>0.06709939976042814</v>
      </c>
      <c r="AJ450" s="136">
        <f>+P450/'24 DS-016894'!P$109*100</f>
        <v>0.013336121924516161</v>
      </c>
      <c r="AK450" s="136">
        <f>+Q450/'24 DS-016894'!Q$109*100</f>
        <v>2.335497552540408</v>
      </c>
      <c r="AL450" s="136">
        <f>+R450/'24 DS-016894'!R$109*100</f>
        <v>0.36761170515829256</v>
      </c>
      <c r="AM450" s="136">
        <f>+S450/'24 DS-016894'!S$109*100</f>
        <v>0.12328758184084385</v>
      </c>
      <c r="AN450" s="136">
        <f>+T450/'24 DS-016894'!T$109*100</f>
        <v>0.4023958531262216</v>
      </c>
    </row>
    <row r="451" spans="2:40" ht="12">
      <c r="B451" s="110" t="s">
        <v>509</v>
      </c>
      <c r="C451" s="112" t="s">
        <v>36</v>
      </c>
      <c r="D451" s="112" t="s">
        <v>36</v>
      </c>
      <c r="E451" s="112" t="s">
        <v>36</v>
      </c>
      <c r="F451" s="112" t="s">
        <v>36</v>
      </c>
      <c r="G451" s="112" t="s">
        <v>36</v>
      </c>
      <c r="H451" s="112" t="s">
        <v>36</v>
      </c>
      <c r="I451" s="112" t="s">
        <v>36</v>
      </c>
      <c r="J451" s="112" t="s">
        <v>36</v>
      </c>
      <c r="K451" s="112">
        <v>3862</v>
      </c>
      <c r="L451" s="112" t="s">
        <v>36</v>
      </c>
      <c r="M451" s="112">
        <v>604</v>
      </c>
      <c r="N451" s="112" t="s">
        <v>36</v>
      </c>
      <c r="O451" s="112" t="s">
        <v>36</v>
      </c>
      <c r="P451" s="112" t="s">
        <v>36</v>
      </c>
      <c r="Q451" s="112" t="s">
        <v>36</v>
      </c>
      <c r="R451" s="112" t="s">
        <v>36</v>
      </c>
      <c r="S451" s="112" t="s">
        <v>36</v>
      </c>
      <c r="T451" s="112">
        <v>133870260</v>
      </c>
      <c r="V451" s="110" t="s">
        <v>509</v>
      </c>
      <c r="W451" s="136"/>
      <c r="X451" s="136"/>
      <c r="Y451" s="136"/>
      <c r="Z451" s="136"/>
      <c r="AA451" s="136"/>
      <c r="AB451" s="136"/>
      <c r="AC451" s="136"/>
      <c r="AD451" s="136"/>
      <c r="AE451" s="136">
        <f>+K451/'24 DS-016894'!K$109*100</f>
        <v>0.001185109432013781</v>
      </c>
      <c r="AF451" s="136"/>
      <c r="AG451" s="136">
        <f>+M451/'24 DS-016894'!M$109*100</f>
        <v>0.00013244574684516424</v>
      </c>
      <c r="AH451" s="136"/>
      <c r="AI451" s="136"/>
      <c r="AJ451" s="136"/>
      <c r="AK451" s="136"/>
      <c r="AL451" s="136"/>
      <c r="AM451" s="136"/>
      <c r="AN451" s="136">
        <f>+T451/'24 DS-016894'!T$109*100</f>
        <v>0.005204644738002311</v>
      </c>
    </row>
    <row r="452" spans="2:40" ht="12">
      <c r="B452" s="110" t="s">
        <v>131</v>
      </c>
      <c r="C452" s="111">
        <v>32896</v>
      </c>
      <c r="D452" s="111">
        <v>70582</v>
      </c>
      <c r="E452" s="111">
        <v>12603</v>
      </c>
      <c r="F452" s="111">
        <v>181341</v>
      </c>
      <c r="G452" s="111">
        <v>5476</v>
      </c>
      <c r="H452" s="111" t="s">
        <v>36</v>
      </c>
      <c r="I452" s="111">
        <v>4642</v>
      </c>
      <c r="J452" s="111">
        <v>1073552</v>
      </c>
      <c r="K452" s="111">
        <v>1436894</v>
      </c>
      <c r="L452" s="111">
        <v>3023</v>
      </c>
      <c r="M452" s="111">
        <v>545519</v>
      </c>
      <c r="N452" s="111">
        <v>19354</v>
      </c>
      <c r="O452" s="111">
        <v>11150</v>
      </c>
      <c r="P452" s="111">
        <v>21721</v>
      </c>
      <c r="Q452" s="111">
        <v>380185</v>
      </c>
      <c r="R452" s="111">
        <v>2445</v>
      </c>
      <c r="S452" s="111">
        <v>289773</v>
      </c>
      <c r="T452" s="111">
        <v>5654943001</v>
      </c>
      <c r="V452" s="110" t="s">
        <v>131</v>
      </c>
      <c r="W452" s="136">
        <f>+C452/'24 DS-016894'!C$109*100</f>
        <v>0.004740316311987106</v>
      </c>
      <c r="X452" s="136">
        <f>+D452/'24 DS-016894'!D$109*100</f>
        <v>0.008339097944598086</v>
      </c>
      <c r="Y452" s="136">
        <f>+E452/'24 DS-016894'!E$109*100</f>
        <v>0.0034806251043611016</v>
      </c>
      <c r="Z452" s="136">
        <f>+F452/'24 DS-016894'!F$109*100</f>
        <v>0.05849781516510431</v>
      </c>
      <c r="AA452" s="136">
        <f>+G452/'24 DS-016894'!G$109*100</f>
        <v>0.00610535494594793</v>
      </c>
      <c r="AB452" s="136"/>
      <c r="AC452" s="136">
        <f>+I452/'24 DS-016894'!I$109*100</f>
        <v>0.012683447197008719</v>
      </c>
      <c r="AD452" s="136">
        <f>+J452/'24 DS-016894'!J$109*100</f>
        <v>0.062045759659751544</v>
      </c>
      <c r="AE452" s="136">
        <f>+K452/'24 DS-016894'!K$109*100</f>
        <v>0.44093128746867155</v>
      </c>
      <c r="AF452" s="136">
        <f>+L452/'24 DS-016894'!L$109*100</f>
        <v>0.013484822504406765</v>
      </c>
      <c r="AG452" s="136">
        <f>+M452/'24 DS-016894'!M$109*100</f>
        <v>0.11962197247223037</v>
      </c>
      <c r="AH452" s="136">
        <f>+N452/'24 DS-016894'!N$109*100</f>
        <v>0.002067873031283826</v>
      </c>
      <c r="AI452" s="136">
        <f>+O452/'24 DS-016894'!O$109*100</f>
        <v>0.002810976672811336</v>
      </c>
      <c r="AJ452" s="136">
        <f>+P452/'24 DS-016894'!P$109*100</f>
        <v>0.008828560675456875</v>
      </c>
      <c r="AK452" s="136">
        <f>+Q452/'24 DS-016894'!Q$109*100</f>
        <v>0.03175223791849939</v>
      </c>
      <c r="AL452" s="136">
        <f>+R452/'24 DS-016894'!R$109*100</f>
        <v>0.0005951852145184443</v>
      </c>
      <c r="AM452" s="136">
        <f>+S452/'24 DS-016894'!S$109*100</f>
        <v>0.023007032730960796</v>
      </c>
      <c r="AN452" s="136">
        <f>+T452/'24 DS-016894'!T$109*100</f>
        <v>0.21985442721824583</v>
      </c>
    </row>
    <row r="453" spans="2:40" ht="12">
      <c r="B453" s="110" t="s">
        <v>510</v>
      </c>
      <c r="C453" s="112">
        <v>9025</v>
      </c>
      <c r="D453" s="112">
        <v>662427</v>
      </c>
      <c r="E453" s="112">
        <v>550</v>
      </c>
      <c r="F453" s="112">
        <v>4040</v>
      </c>
      <c r="G453" s="112">
        <v>455</v>
      </c>
      <c r="H453" s="112" t="s">
        <v>36</v>
      </c>
      <c r="I453" s="112" t="s">
        <v>36</v>
      </c>
      <c r="J453" s="112">
        <v>135968</v>
      </c>
      <c r="K453" s="112" t="s">
        <v>36</v>
      </c>
      <c r="L453" s="112" t="s">
        <v>36</v>
      </c>
      <c r="M453" s="112" t="s">
        <v>36</v>
      </c>
      <c r="N453" s="112" t="s">
        <v>36</v>
      </c>
      <c r="O453" s="112">
        <v>10400</v>
      </c>
      <c r="P453" s="112" t="s">
        <v>36</v>
      </c>
      <c r="Q453" s="112">
        <v>1885</v>
      </c>
      <c r="R453" s="112">
        <v>299</v>
      </c>
      <c r="S453" s="112">
        <v>15346</v>
      </c>
      <c r="T453" s="112">
        <v>38652396</v>
      </c>
      <c r="V453" s="110" t="s">
        <v>510</v>
      </c>
      <c r="W453" s="136">
        <f>+C453/'24 DS-016894'!C$109*100</f>
        <v>0.0013005032440322115</v>
      </c>
      <c r="X453" s="136">
        <f>+D453/'24 DS-016894'!D$109*100</f>
        <v>0.07826419815457589</v>
      </c>
      <c r="Y453" s="136">
        <f>+E453/'24 DS-016894'!E$109*100</f>
        <v>0.00015189588251992428</v>
      </c>
      <c r="Z453" s="136">
        <f>+F453/'24 DS-016894'!F$109*100</f>
        <v>0.0013032418111018544</v>
      </c>
      <c r="AA453" s="136">
        <f>+G453/'24 DS-016894'!G$109*100</f>
        <v>0.0005072930059178795</v>
      </c>
      <c r="AB453" s="136"/>
      <c r="AC453" s="136"/>
      <c r="AD453" s="136">
        <f>+J453/'24 DS-016894'!J$109*100</f>
        <v>0.0078582479930335</v>
      </c>
      <c r="AE453" s="136"/>
      <c r="AF453" s="136"/>
      <c r="AG453" s="136"/>
      <c r="AH453" s="136"/>
      <c r="AI453" s="136">
        <f>+O453/'24 DS-016894'!O$109*100</f>
        <v>0.0026218975244159544</v>
      </c>
      <c r="AJ453" s="136"/>
      <c r="AK453" s="136">
        <f>+Q453/'24 DS-016894'!Q$109*100</f>
        <v>0.00015743116765882753</v>
      </c>
      <c r="AL453" s="136">
        <f>+R453/'24 DS-016894'!R$109*100</f>
        <v>7.278543114151935E-05</v>
      </c>
      <c r="AM453" s="136">
        <f>+S453/'24 DS-016894'!S$109*100</f>
        <v>0.0012184224351106706</v>
      </c>
      <c r="AN453" s="136">
        <f>+T453/'24 DS-016894'!T$109*100</f>
        <v>0.001502738468219764</v>
      </c>
    </row>
    <row r="454" spans="2:40" ht="12">
      <c r="B454" s="110" t="s">
        <v>511</v>
      </c>
      <c r="C454" s="111" t="s">
        <v>36</v>
      </c>
      <c r="D454" s="111" t="s">
        <v>36</v>
      </c>
      <c r="E454" s="111" t="s">
        <v>36</v>
      </c>
      <c r="F454" s="111" t="s">
        <v>36</v>
      </c>
      <c r="G454" s="111">
        <v>41520</v>
      </c>
      <c r="H454" s="111" t="s">
        <v>36</v>
      </c>
      <c r="I454" s="111">
        <v>41355</v>
      </c>
      <c r="J454" s="111">
        <v>65675</v>
      </c>
      <c r="K454" s="111">
        <v>236181</v>
      </c>
      <c r="L454" s="111" t="s">
        <v>36</v>
      </c>
      <c r="M454" s="111" t="s">
        <v>36</v>
      </c>
      <c r="N454" s="111">
        <v>1680</v>
      </c>
      <c r="O454" s="111" t="s">
        <v>36</v>
      </c>
      <c r="P454" s="111" t="s">
        <v>36</v>
      </c>
      <c r="Q454" s="111" t="s">
        <v>36</v>
      </c>
      <c r="R454" s="111" t="s">
        <v>36</v>
      </c>
      <c r="S454" s="111" t="s">
        <v>36</v>
      </c>
      <c r="T454" s="111">
        <v>1482687005</v>
      </c>
      <c r="V454" s="110" t="s">
        <v>511</v>
      </c>
      <c r="W454" s="136"/>
      <c r="X454" s="136"/>
      <c r="Y454" s="136"/>
      <c r="Z454" s="136"/>
      <c r="AA454" s="136">
        <f>+G454/'24 DS-016894'!G$109*100</f>
        <v>0.046291880452110676</v>
      </c>
      <c r="AB454" s="136"/>
      <c r="AC454" s="136">
        <f>+I454/'24 DS-016894'!I$109*100</f>
        <v>0.11299525179497964</v>
      </c>
      <c r="AD454" s="136">
        <f>+J454/'24 DS-016894'!J$109*100</f>
        <v>0.003795675724747551</v>
      </c>
      <c r="AE454" s="136">
        <f>+K454/'24 DS-016894'!K$109*100</f>
        <v>0.07247548699182983</v>
      </c>
      <c r="AF454" s="136"/>
      <c r="AG454" s="136"/>
      <c r="AH454" s="136">
        <f>+N454/'24 DS-016894'!N$109*100</f>
        <v>0.00017949915741225728</v>
      </c>
      <c r="AI454" s="136"/>
      <c r="AJ454" s="136"/>
      <c r="AK454" s="136"/>
      <c r="AL454" s="136"/>
      <c r="AM454" s="136"/>
      <c r="AN454" s="136">
        <f>+T454/'24 DS-016894'!T$109*100</f>
        <v>0.057644312625355736</v>
      </c>
    </row>
    <row r="455" spans="2:40" ht="12">
      <c r="B455" s="110" t="s">
        <v>512</v>
      </c>
      <c r="C455" s="112" t="s">
        <v>36</v>
      </c>
      <c r="D455" s="112">
        <v>29631</v>
      </c>
      <c r="E455" s="112" t="s">
        <v>36</v>
      </c>
      <c r="F455" s="112" t="s">
        <v>36</v>
      </c>
      <c r="G455" s="112" t="s">
        <v>36</v>
      </c>
      <c r="H455" s="112" t="s">
        <v>36</v>
      </c>
      <c r="I455" s="112" t="s">
        <v>36</v>
      </c>
      <c r="J455" s="112">
        <v>4</v>
      </c>
      <c r="K455" s="112">
        <v>8</v>
      </c>
      <c r="L455" s="112" t="s">
        <v>36</v>
      </c>
      <c r="M455" s="112">
        <v>6</v>
      </c>
      <c r="N455" s="112" t="s">
        <v>36</v>
      </c>
      <c r="O455" s="112">
        <v>178243</v>
      </c>
      <c r="P455" s="112" t="s">
        <v>36</v>
      </c>
      <c r="Q455" s="112">
        <v>1735672</v>
      </c>
      <c r="R455" s="112" t="s">
        <v>36</v>
      </c>
      <c r="S455" s="112" t="s">
        <v>36</v>
      </c>
      <c r="T455" s="112">
        <v>1015367277</v>
      </c>
      <c r="V455" s="110" t="s">
        <v>512</v>
      </c>
      <c r="W455" s="136"/>
      <c r="X455" s="136">
        <f>+D455/'24 DS-016894'!D$109*100</f>
        <v>0.0035008332322176454</v>
      </c>
      <c r="Y455" s="136"/>
      <c r="Z455" s="136"/>
      <c r="AA455" s="136"/>
      <c r="AB455" s="136"/>
      <c r="AC455" s="136"/>
      <c r="AD455" s="136">
        <f>+J455/'24 DS-016894'!J$109*100</f>
        <v>2.311793361094816E-07</v>
      </c>
      <c r="AE455" s="136">
        <f>+K455/'24 DS-016894'!K$109*100</f>
        <v>2.4549133754816796E-06</v>
      </c>
      <c r="AF455" s="136"/>
      <c r="AG455" s="136">
        <f>+M455/'24 DS-016894'!M$109*100</f>
        <v>1.3156862269387177E-06</v>
      </c>
      <c r="AH455" s="136"/>
      <c r="AI455" s="136">
        <f>+O455/'24 DS-016894'!O$109*100</f>
        <v>0.04493604619658394</v>
      </c>
      <c r="AJ455" s="136"/>
      <c r="AK455" s="136">
        <f>+Q455/'24 DS-016894'!Q$109*100</f>
        <v>0.14495961253725861</v>
      </c>
      <c r="AL455" s="136"/>
      <c r="AM455" s="136"/>
      <c r="AN455" s="136">
        <f>+T455/'24 DS-016894'!T$109*100</f>
        <v>0.03947572788293519</v>
      </c>
    </row>
    <row r="456" spans="2:40" ht="12">
      <c r="B456" s="110" t="s">
        <v>513</v>
      </c>
      <c r="C456" s="111">
        <v>568</v>
      </c>
      <c r="D456" s="111">
        <v>4009837</v>
      </c>
      <c r="E456" s="111">
        <v>24852</v>
      </c>
      <c r="F456" s="111">
        <v>1443</v>
      </c>
      <c r="G456" s="111">
        <v>13799</v>
      </c>
      <c r="H456" s="111" t="s">
        <v>36</v>
      </c>
      <c r="I456" s="111" t="s">
        <v>36</v>
      </c>
      <c r="J456" s="111">
        <v>39419</v>
      </c>
      <c r="K456" s="111">
        <v>308</v>
      </c>
      <c r="L456" s="111" t="s">
        <v>36</v>
      </c>
      <c r="M456" s="111">
        <v>16142</v>
      </c>
      <c r="N456" s="111">
        <v>90740</v>
      </c>
      <c r="O456" s="111">
        <v>139675</v>
      </c>
      <c r="P456" s="111">
        <v>857</v>
      </c>
      <c r="Q456" s="111">
        <v>419866</v>
      </c>
      <c r="R456" s="111">
        <v>6871</v>
      </c>
      <c r="S456" s="111">
        <v>8852</v>
      </c>
      <c r="T456" s="111">
        <v>1943917115</v>
      </c>
      <c r="V456" s="110" t="s">
        <v>513</v>
      </c>
      <c r="W456" s="136">
        <f>+C456/'24 DS-016894'!C$109*100</f>
        <v>8.18488468266256E-05</v>
      </c>
      <c r="X456" s="136">
        <f>+D456/'24 DS-016894'!D$109*100</f>
        <v>0.47375284753723823</v>
      </c>
      <c r="Y456" s="136">
        <f>+E456/'24 DS-016894'!E$109*100</f>
        <v>0.006863484495245743</v>
      </c>
      <c r="Z456" s="136">
        <f>+F456/'24 DS-016894'!F$109*100</f>
        <v>0.000465489587480192</v>
      </c>
      <c r="AA456" s="136">
        <f>+G456/'24 DS-016894'!G$109*100</f>
        <v>0.015384914700353448</v>
      </c>
      <c r="AB456" s="136"/>
      <c r="AC456" s="136"/>
      <c r="AD456" s="136">
        <f>+J456/'24 DS-016894'!J$109*100</f>
        <v>0.0022782145625249136</v>
      </c>
      <c r="AE456" s="136">
        <f>+K456/'24 DS-016894'!K$109*100</f>
        <v>9.451416495604467E-05</v>
      </c>
      <c r="AF456" s="136"/>
      <c r="AG456" s="136">
        <f>+M456/'24 DS-016894'!M$109*100</f>
        <v>0.0035396345125407965</v>
      </c>
      <c r="AH456" s="136">
        <f>+N456/'24 DS-016894'!N$109*100</f>
        <v>0.009695091394992991</v>
      </c>
      <c r="AI456" s="136">
        <f>+O456/'24 DS-016894'!O$109*100</f>
        <v>0.03521284006949985</v>
      </c>
      <c r="AJ456" s="136">
        <f>+P456/'24 DS-016894'!P$109*100</f>
        <v>0.0003483300261897031</v>
      </c>
      <c r="AK456" s="136">
        <f>+Q456/'24 DS-016894'!Q$109*100</f>
        <v>0.035066310153974156</v>
      </c>
      <c r="AL456" s="136">
        <f>+R456/'24 DS-016894'!R$109*100</f>
        <v>0.0016726043390414029</v>
      </c>
      <c r="AM456" s="136">
        <f>+S456/'24 DS-016894'!S$109*100</f>
        <v>0.0007028199788609186</v>
      </c>
      <c r="AN456" s="136">
        <f>+T456/'24 DS-016894'!T$109*100</f>
        <v>0.0755761435265561</v>
      </c>
    </row>
    <row r="457" spans="2:40" ht="12">
      <c r="B457" s="110" t="s">
        <v>514</v>
      </c>
      <c r="C457" s="112" t="s">
        <v>36</v>
      </c>
      <c r="D457" s="112" t="s">
        <v>36</v>
      </c>
      <c r="E457" s="112" t="s">
        <v>36</v>
      </c>
      <c r="F457" s="112" t="s">
        <v>36</v>
      </c>
      <c r="G457" s="112" t="s">
        <v>36</v>
      </c>
      <c r="H457" s="112" t="s">
        <v>36</v>
      </c>
      <c r="I457" s="112" t="s">
        <v>36</v>
      </c>
      <c r="J457" s="112" t="s">
        <v>36</v>
      </c>
      <c r="K457" s="112" t="s">
        <v>36</v>
      </c>
      <c r="L457" s="112" t="s">
        <v>36</v>
      </c>
      <c r="M457" s="112" t="s">
        <v>36</v>
      </c>
      <c r="N457" s="112" t="s">
        <v>36</v>
      </c>
      <c r="O457" s="112" t="s">
        <v>36</v>
      </c>
      <c r="P457" s="112" t="s">
        <v>36</v>
      </c>
      <c r="Q457" s="112" t="s">
        <v>36</v>
      </c>
      <c r="R457" s="112" t="s">
        <v>36</v>
      </c>
      <c r="S457" s="112" t="s">
        <v>36</v>
      </c>
      <c r="T457" s="112">
        <v>13209511</v>
      </c>
      <c r="V457" s="110" t="s">
        <v>514</v>
      </c>
      <c r="W457" s="136"/>
      <c r="X457" s="136"/>
      <c r="Y457" s="136"/>
      <c r="Z457" s="136"/>
      <c r="AA457" s="136"/>
      <c r="AB457" s="136"/>
      <c r="AC457" s="136"/>
      <c r="AD457" s="136"/>
      <c r="AE457" s="136"/>
      <c r="AF457" s="136"/>
      <c r="AG457" s="136"/>
      <c r="AH457" s="136"/>
      <c r="AI457" s="136"/>
      <c r="AJ457" s="136"/>
      <c r="AK457" s="136"/>
      <c r="AL457" s="136"/>
      <c r="AM457" s="136"/>
      <c r="AN457" s="136">
        <f>+T457/'24 DS-016894'!T$109*100</f>
        <v>0.0005135629968727456</v>
      </c>
    </row>
    <row r="458" spans="2:40" ht="12">
      <c r="B458" s="110" t="s">
        <v>13</v>
      </c>
      <c r="C458" s="111">
        <v>31293453</v>
      </c>
      <c r="D458" s="111">
        <v>7664207</v>
      </c>
      <c r="E458" s="111">
        <v>10789398</v>
      </c>
      <c r="F458" s="111">
        <v>6333229</v>
      </c>
      <c r="G458" s="111">
        <v>4382269</v>
      </c>
      <c r="H458" s="111">
        <v>9432036</v>
      </c>
      <c r="I458" s="111">
        <v>448870</v>
      </c>
      <c r="J458" s="111">
        <v>22164821</v>
      </c>
      <c r="K458" s="111">
        <v>17316925</v>
      </c>
      <c r="L458" s="111">
        <v>19151230</v>
      </c>
      <c r="M458" s="111">
        <v>25098309</v>
      </c>
      <c r="N458" s="111">
        <v>29321390</v>
      </c>
      <c r="O458" s="111">
        <v>18605984</v>
      </c>
      <c r="P458" s="111">
        <v>10847344</v>
      </c>
      <c r="Q458" s="111">
        <v>27966865</v>
      </c>
      <c r="R458" s="111">
        <v>16103080</v>
      </c>
      <c r="S458" s="111">
        <v>34907740</v>
      </c>
      <c r="T458" s="111">
        <v>29937782710</v>
      </c>
      <c r="V458" s="110" t="s">
        <v>13</v>
      </c>
      <c r="W458" s="136"/>
      <c r="X458" s="136"/>
      <c r="Y458" s="136"/>
      <c r="Z458" s="136"/>
      <c r="AA458" s="136"/>
      <c r="AB458" s="136"/>
      <c r="AC458" s="136"/>
      <c r="AD458" s="136"/>
      <c r="AE458" s="136"/>
      <c r="AF458" s="136"/>
      <c r="AG458" s="136"/>
      <c r="AH458" s="136"/>
      <c r="AI458" s="136"/>
      <c r="AJ458" s="136"/>
      <c r="AK458" s="136"/>
      <c r="AL458" s="136"/>
      <c r="AM458" s="136"/>
      <c r="AN458" s="136"/>
    </row>
    <row r="459" spans="2:40" ht="12">
      <c r="B459" s="110" t="s">
        <v>15</v>
      </c>
      <c r="C459" s="112">
        <v>17172864</v>
      </c>
      <c r="D459" s="112">
        <v>8971208</v>
      </c>
      <c r="E459" s="112">
        <v>5506542</v>
      </c>
      <c r="F459" s="112">
        <v>11566215</v>
      </c>
      <c r="G459" s="112">
        <v>5498068</v>
      </c>
      <c r="H459" s="112">
        <v>4864547</v>
      </c>
      <c r="I459" s="112">
        <v>2301937</v>
      </c>
      <c r="J459" s="112">
        <v>34555205</v>
      </c>
      <c r="K459" s="112">
        <v>22834473</v>
      </c>
      <c r="L459" s="112">
        <v>10779757</v>
      </c>
      <c r="M459" s="112">
        <v>12798092</v>
      </c>
      <c r="N459" s="112">
        <v>19442047</v>
      </c>
      <c r="O459" s="112">
        <v>7472756</v>
      </c>
      <c r="P459" s="112">
        <v>7452428</v>
      </c>
      <c r="Q459" s="112">
        <v>10758379</v>
      </c>
      <c r="R459" s="112">
        <v>9852474</v>
      </c>
      <c r="S459" s="112">
        <v>28969259</v>
      </c>
      <c r="T459" s="112">
        <v>26776535313</v>
      </c>
      <c r="V459" s="110" t="s">
        <v>15</v>
      </c>
      <c r="W459" s="136"/>
      <c r="X459" s="136"/>
      <c r="Y459" s="136"/>
      <c r="Z459" s="136"/>
      <c r="AA459" s="136"/>
      <c r="AB459" s="136"/>
      <c r="AC459" s="136"/>
      <c r="AD459" s="136"/>
      <c r="AE459" s="136"/>
      <c r="AF459" s="136"/>
      <c r="AG459" s="136"/>
      <c r="AH459" s="136"/>
      <c r="AI459" s="136"/>
      <c r="AJ459" s="136"/>
      <c r="AK459" s="136"/>
      <c r="AL459" s="136"/>
      <c r="AM459" s="136"/>
      <c r="AN459" s="136"/>
    </row>
    <row r="460" spans="2:40" ht="12">
      <c r="B460" s="110" t="s">
        <v>12</v>
      </c>
      <c r="C460" s="111">
        <v>29959950</v>
      </c>
      <c r="D460" s="111">
        <v>6711587</v>
      </c>
      <c r="E460" s="111">
        <v>8154260</v>
      </c>
      <c r="F460" s="111">
        <v>8233442</v>
      </c>
      <c r="G460" s="111">
        <v>7848642</v>
      </c>
      <c r="H460" s="111">
        <v>10454303</v>
      </c>
      <c r="I460" s="111">
        <v>2422247</v>
      </c>
      <c r="J460" s="111">
        <v>20651741</v>
      </c>
      <c r="K460" s="111">
        <v>7431977</v>
      </c>
      <c r="L460" s="111">
        <v>40492380</v>
      </c>
      <c r="M460" s="111">
        <v>12214984</v>
      </c>
      <c r="N460" s="111">
        <v>23419791</v>
      </c>
      <c r="O460" s="111">
        <v>12372498</v>
      </c>
      <c r="P460" s="111">
        <v>9072799</v>
      </c>
      <c r="Q460" s="111">
        <v>15945463</v>
      </c>
      <c r="R460" s="111">
        <v>11360027</v>
      </c>
      <c r="S460" s="111">
        <v>38480393</v>
      </c>
      <c r="T460" s="111">
        <v>20250809679</v>
      </c>
      <c r="V460" s="110" t="s">
        <v>12</v>
      </c>
      <c r="W460" s="136"/>
      <c r="X460" s="136"/>
      <c r="Y460" s="136"/>
      <c r="Z460" s="136"/>
      <c r="AA460" s="136"/>
      <c r="AB460" s="136"/>
      <c r="AC460" s="136"/>
      <c r="AD460" s="136"/>
      <c r="AE460" s="136"/>
      <c r="AF460" s="136"/>
      <c r="AG460" s="136"/>
      <c r="AH460" s="136"/>
      <c r="AI460" s="136"/>
      <c r="AJ460" s="136"/>
      <c r="AK460" s="136"/>
      <c r="AL460" s="136"/>
      <c r="AM460" s="136"/>
      <c r="AN460" s="136"/>
    </row>
    <row r="461" spans="2:40" ht="12">
      <c r="B461" s="110" t="s">
        <v>515</v>
      </c>
      <c r="C461" s="112">
        <v>2251</v>
      </c>
      <c r="D461" s="112">
        <v>106106</v>
      </c>
      <c r="E461" s="112">
        <v>2849</v>
      </c>
      <c r="F461" s="112">
        <v>6628</v>
      </c>
      <c r="G461" s="112" t="s">
        <v>36</v>
      </c>
      <c r="H461" s="112">
        <v>1076</v>
      </c>
      <c r="I461" s="112" t="s">
        <v>36</v>
      </c>
      <c r="J461" s="112">
        <v>70358</v>
      </c>
      <c r="K461" s="112">
        <v>516130</v>
      </c>
      <c r="L461" s="112" t="s">
        <v>36</v>
      </c>
      <c r="M461" s="112">
        <v>440</v>
      </c>
      <c r="N461" s="112">
        <v>9658</v>
      </c>
      <c r="O461" s="112">
        <v>229926</v>
      </c>
      <c r="P461" s="112">
        <v>6993</v>
      </c>
      <c r="Q461" s="112">
        <v>16451667</v>
      </c>
      <c r="R461" s="112">
        <v>45480</v>
      </c>
      <c r="S461" s="112">
        <v>187576</v>
      </c>
      <c r="T461" s="112">
        <v>7684917875</v>
      </c>
      <c r="V461" s="110" t="s">
        <v>515</v>
      </c>
      <c r="W461" s="136">
        <f>+C461/'24 DS-016894'!C$109*100</f>
        <v>0.00032436928557523633</v>
      </c>
      <c r="X461" s="136">
        <f>+D461/'24 DS-016894'!D$109*100</f>
        <v>0.012536175321038286</v>
      </c>
      <c r="Y461" s="136">
        <f>+E461/'24 DS-016894'!E$109*100</f>
        <v>0.0007868206714532078</v>
      </c>
      <c r="Z461" s="136">
        <f>+F461/'24 DS-016894'!F$109*100</f>
        <v>0.0021380907732631415</v>
      </c>
      <c r="AA461" s="136"/>
      <c r="AB461" s="136">
        <f>+H461/'24 DS-016894'!H$109*100</f>
        <v>0.00031632818751942013</v>
      </c>
      <c r="AC461" s="136"/>
      <c r="AD461" s="136">
        <f>+J461/'24 DS-016894'!J$109*100</f>
        <v>0.004066328932497727</v>
      </c>
      <c r="AE461" s="136">
        <f>+K461/'24 DS-016894'!K$109*100</f>
        <v>0.15838180506091992</v>
      </c>
      <c r="AF461" s="136"/>
      <c r="AG461" s="136">
        <f>+M461/'24 DS-016894'!M$109*100</f>
        <v>9.648365664217262E-05</v>
      </c>
      <c r="AH461" s="136">
        <f>+N461/'24 DS-016894'!N$109*100</f>
        <v>0.0010319064656473694</v>
      </c>
      <c r="AI461" s="136">
        <f>+O461/'24 DS-016894'!O$109*100</f>
        <v>0.05796561636527526</v>
      </c>
      <c r="AJ461" s="136">
        <f>+P461/'24 DS-016894'!P$109*100</f>
        <v>0.002842324239375255</v>
      </c>
      <c r="AK461" s="136">
        <f>+Q461/'24 DS-016894'!Q$109*100</f>
        <v>1.3740080348775598</v>
      </c>
      <c r="AL461" s="136">
        <f>+R461/'24 DS-016894'!R$109*100</f>
        <v>0.011071175278649835</v>
      </c>
      <c r="AM461" s="136">
        <f>+S461/'24 DS-016894'!S$109*100</f>
        <v>0.014892923673160379</v>
      </c>
      <c r="AN461" s="136">
        <f>+T461/'24 DS-016894'!T$109*100</f>
        <v>0.2987763479364173</v>
      </c>
    </row>
    <row r="462" spans="2:40" ht="12">
      <c r="B462" s="110" t="s">
        <v>136</v>
      </c>
      <c r="C462" s="111">
        <v>87</v>
      </c>
      <c r="D462" s="111">
        <v>7946915</v>
      </c>
      <c r="E462" s="111">
        <v>14245</v>
      </c>
      <c r="F462" s="111">
        <v>467321</v>
      </c>
      <c r="G462" s="111">
        <v>95696</v>
      </c>
      <c r="H462" s="111">
        <v>82</v>
      </c>
      <c r="I462" s="111">
        <v>45765</v>
      </c>
      <c r="J462" s="111">
        <v>2329963</v>
      </c>
      <c r="K462" s="111">
        <v>5677708</v>
      </c>
      <c r="L462" s="111">
        <v>423426</v>
      </c>
      <c r="M462" s="111">
        <v>12365009</v>
      </c>
      <c r="N462" s="111">
        <v>1795</v>
      </c>
      <c r="O462" s="111">
        <v>788264</v>
      </c>
      <c r="P462" s="111">
        <v>132945</v>
      </c>
      <c r="Q462" s="111">
        <v>34257378</v>
      </c>
      <c r="R462" s="111">
        <v>407967</v>
      </c>
      <c r="S462" s="111">
        <v>11319369</v>
      </c>
      <c r="T462" s="111">
        <v>31632496867</v>
      </c>
      <c r="V462" s="110" t="s">
        <v>136</v>
      </c>
      <c r="W462" s="136">
        <f>+C462/'24 DS-016894'!C$109*100</f>
        <v>1.2536707172388077E-05</v>
      </c>
      <c r="X462" s="136">
        <f>+D462/'24 DS-016894'!D$109*100</f>
        <v>0.9389093896800274</v>
      </c>
      <c r="Y462" s="136">
        <f>+E462/'24 DS-016894'!E$109*100</f>
        <v>0.003934103357266039</v>
      </c>
      <c r="Z462" s="136">
        <f>+F462/'24 DS-016894'!F$109*100</f>
        <v>0.15075056099156675</v>
      </c>
      <c r="AA462" s="136">
        <f>+G462/'24 DS-016894'!G$109*100</f>
        <v>0.10669431097652177</v>
      </c>
      <c r="AB462" s="136">
        <f>+H462/'24 DS-016894'!H$109*100</f>
        <v>2.410679495965841E-05</v>
      </c>
      <c r="AC462" s="136">
        <f>+I462/'24 DS-016894'!I$109*100</f>
        <v>0.12504479986452044</v>
      </c>
      <c r="AD462" s="136">
        <f>+J462/'24 DS-016894'!J$109*100</f>
        <v>0.134659824874914</v>
      </c>
      <c r="AE462" s="136">
        <f>+K462/'24 DS-016894'!K$109*100</f>
        <v>1.7422851639099173</v>
      </c>
      <c r="AF462" s="136">
        <f>+L462/'24 DS-016894'!L$109*100</f>
        <v>1.888794063430678</v>
      </c>
      <c r="AG462" s="136">
        <f>+M462/'24 DS-016894'!M$109*100</f>
        <v>2.7114120062122145</v>
      </c>
      <c r="AH462" s="136">
        <f>+N462/'24 DS-016894'!N$109*100</f>
        <v>0.00019178630211607253</v>
      </c>
      <c r="AI462" s="136">
        <f>+O462/'24 DS-016894'!O$109*100</f>
        <v>0.1987257144409825</v>
      </c>
      <c r="AJ462" s="136">
        <f>+P462/'24 DS-016894'!P$109*100</f>
        <v>0.05403586386439917</v>
      </c>
      <c r="AK462" s="136">
        <f>+Q462/'24 DS-016894'!Q$109*100</f>
        <v>2.8611029281007054</v>
      </c>
      <c r="AL462" s="136">
        <f>+R462/'24 DS-016894'!R$109*100</f>
        <v>0.09931121734619475</v>
      </c>
      <c r="AM462" s="136">
        <f>+S462/'24 DS-016894'!S$109*100</f>
        <v>0.8987210439786418</v>
      </c>
      <c r="AN462" s="136">
        <f>+T462/'24 DS-016894'!T$109*100</f>
        <v>1.2298169015934244</v>
      </c>
    </row>
    <row r="463" spans="2:40" ht="12">
      <c r="B463" s="110" t="s">
        <v>516</v>
      </c>
      <c r="C463" s="112">
        <v>3145781</v>
      </c>
      <c r="D463" s="112">
        <v>1252708</v>
      </c>
      <c r="E463" s="112">
        <v>2206991</v>
      </c>
      <c r="F463" s="112">
        <v>1208212</v>
      </c>
      <c r="G463" s="112">
        <v>1234295</v>
      </c>
      <c r="H463" s="112">
        <v>1405925</v>
      </c>
      <c r="I463" s="112">
        <v>3248</v>
      </c>
      <c r="J463" s="112">
        <v>5336026</v>
      </c>
      <c r="K463" s="112">
        <v>4284655</v>
      </c>
      <c r="L463" s="112">
        <v>729593</v>
      </c>
      <c r="M463" s="112">
        <v>5905490</v>
      </c>
      <c r="N463" s="112">
        <v>5674828</v>
      </c>
      <c r="O463" s="112">
        <v>906004</v>
      </c>
      <c r="P463" s="112">
        <v>310433</v>
      </c>
      <c r="Q463" s="112">
        <v>1225367</v>
      </c>
      <c r="R463" s="112">
        <v>832050</v>
      </c>
      <c r="S463" s="112">
        <v>5120103</v>
      </c>
      <c r="T463" s="112">
        <v>4704609617</v>
      </c>
      <c r="V463" s="110" t="s">
        <v>516</v>
      </c>
      <c r="W463" s="136">
        <f>+C463/'24 DS-016894'!C$109*100</f>
        <v>0.4533073014420935</v>
      </c>
      <c r="X463" s="136">
        <f>+D463/'24 DS-016894'!D$109*100</f>
        <v>0.14800451542860188</v>
      </c>
      <c r="Y463" s="136">
        <f>+E463/'24 DS-016894'!E$109*100</f>
        <v>0.6095142648336913</v>
      </c>
      <c r="Z463" s="136">
        <f>+F463/'24 DS-016894'!F$109*100</f>
        <v>0.38975059284034497</v>
      </c>
      <c r="AA463" s="136">
        <f>+G463/'24 DS-016894'!G$109*100</f>
        <v>1.376152133493207</v>
      </c>
      <c r="AB463" s="136">
        <f>+H463/'24 DS-016894'!H$109*100</f>
        <v>0.41332128906899696</v>
      </c>
      <c r="AC463" s="136">
        <f>+I463/'24 DS-016894'!I$109*100</f>
        <v>0.008874587784550693</v>
      </c>
      <c r="AD463" s="136">
        <f>+J463/'24 DS-016894'!J$109*100</f>
        <v>0.30839473703573317</v>
      </c>
      <c r="AE463" s="136">
        <f>+K463/'24 DS-016894'!K$109*100</f>
        <v>1.314807108603057</v>
      </c>
      <c r="AF463" s="136">
        <f>+L463/'24 DS-016894'!L$109*100</f>
        <v>3.254526002466969</v>
      </c>
      <c r="AG463" s="136">
        <f>+M463/'24 DS-016894'!M$109*100</f>
        <v>1.2949619760540547</v>
      </c>
      <c r="AH463" s="136">
        <f>+N463/'24 DS-016894'!N$109*100</f>
        <v>0.6063255026544555</v>
      </c>
      <c r="AI463" s="136">
        <f>+O463/'24 DS-016894'!O$109*100</f>
        <v>0.22840861968374543</v>
      </c>
      <c r="AJ463" s="136">
        <f>+P463/'24 DS-016894'!P$109*100</f>
        <v>0.12617635358243653</v>
      </c>
      <c r="AK463" s="136">
        <f>+Q463/'24 DS-016894'!Q$109*100</f>
        <v>0.10234003056795465</v>
      </c>
      <c r="AL463" s="136">
        <f>+R463/'24 DS-016894'!R$109*100</f>
        <v>0.2025455450879638</v>
      </c>
      <c r="AM463" s="136">
        <f>+S463/'24 DS-016894'!S$109*100</f>
        <v>0.40651950770737977</v>
      </c>
      <c r="AN463" s="136">
        <f>+T463/'24 DS-016894'!T$109*100</f>
        <v>0.182907104890019</v>
      </c>
    </row>
    <row r="464" spans="2:40" ht="12">
      <c r="B464" s="110" t="s">
        <v>30</v>
      </c>
      <c r="C464" s="111">
        <v>319625</v>
      </c>
      <c r="D464" s="111">
        <v>437551</v>
      </c>
      <c r="E464" s="111">
        <v>355947</v>
      </c>
      <c r="F464" s="111">
        <v>278460</v>
      </c>
      <c r="G464" s="111">
        <v>157551</v>
      </c>
      <c r="H464" s="111">
        <v>67856</v>
      </c>
      <c r="I464" s="111">
        <v>2421</v>
      </c>
      <c r="J464" s="111">
        <v>832140</v>
      </c>
      <c r="K464" s="111">
        <v>105960</v>
      </c>
      <c r="L464" s="111">
        <v>21930</v>
      </c>
      <c r="M464" s="111">
        <v>1085423</v>
      </c>
      <c r="N464" s="111">
        <v>2731016</v>
      </c>
      <c r="O464" s="111">
        <v>436569</v>
      </c>
      <c r="P464" s="111">
        <v>251464</v>
      </c>
      <c r="Q464" s="111">
        <v>1056460</v>
      </c>
      <c r="R464" s="111">
        <v>651524</v>
      </c>
      <c r="S464" s="111">
        <v>1666402</v>
      </c>
      <c r="T464" s="111">
        <v>1796250996</v>
      </c>
      <c r="V464" s="110" t="s">
        <v>30</v>
      </c>
      <c r="W464" s="136">
        <f>+C464/'24 DS-016894'!C$109*100</f>
        <v>0.04605798885028206</v>
      </c>
      <c r="X464" s="136">
        <f>+D464/'24 DS-016894'!D$109*100</f>
        <v>0.0516956255809815</v>
      </c>
      <c r="Y464" s="136">
        <f>+E464/'24 DS-016894'!E$109*100</f>
        <v>0.0983034249005809</v>
      </c>
      <c r="Z464" s="136">
        <f>+F464/'24 DS-016894'!F$109*100</f>
        <v>0.08982690958401544</v>
      </c>
      <c r="AA464" s="136">
        <f>+G464/'24 DS-016894'!G$109*100</f>
        <v>0.17565828653927</v>
      </c>
      <c r="AB464" s="136">
        <f>+H464/'24 DS-016894'!H$109*100</f>
        <v>0.01994866681442172</v>
      </c>
      <c r="AC464" s="136">
        <f>+I464/'24 DS-016894'!I$109*100</f>
        <v>0.006614955981033629</v>
      </c>
      <c r="AD464" s="136">
        <f>+J464/'24 DS-016894'!J$109*100</f>
        <v>0.048093393187536006</v>
      </c>
      <c r="AE464" s="136">
        <f>+K464/'24 DS-016894'!K$109*100</f>
        <v>0.03251532765825485</v>
      </c>
      <c r="AF464" s="136">
        <f>+L464/'24 DS-016894'!L$109*100</f>
        <v>0.09782406798598757</v>
      </c>
      <c r="AG464" s="136">
        <f>+M464/'24 DS-016894'!M$109*100</f>
        <v>0.23801268191708394</v>
      </c>
      <c r="AH464" s="136">
        <f>+N464/'24 DS-016894'!N$109*100</f>
        <v>0.2917946850472579</v>
      </c>
      <c r="AI464" s="136">
        <f>+O464/'24 DS-016894'!O$109*100</f>
        <v>0.11006145964776431</v>
      </c>
      <c r="AJ464" s="136">
        <f>+P464/'24 DS-016894'!P$109*100</f>
        <v>0.1022082400300671</v>
      </c>
      <c r="AK464" s="136">
        <f>+Q464/'24 DS-016894'!Q$109*100</f>
        <v>0.08823327924925461</v>
      </c>
      <c r="AL464" s="136">
        <f>+R464/'24 DS-016894'!R$109*100</f>
        <v>0.15860018474597745</v>
      </c>
      <c r="AM464" s="136">
        <f>+S464/'24 DS-016894'!S$109*100</f>
        <v>0.13230689317824135</v>
      </c>
      <c r="AN464" s="136">
        <f>+T464/'24 DS-016894'!T$109*100</f>
        <v>0.0698351395930867</v>
      </c>
    </row>
    <row r="465" spans="2:40" ht="12">
      <c r="B465" s="110" t="s">
        <v>132</v>
      </c>
      <c r="C465" s="112" t="s">
        <v>36</v>
      </c>
      <c r="D465" s="112" t="s">
        <v>36</v>
      </c>
      <c r="E465" s="112" t="s">
        <v>36</v>
      </c>
      <c r="F465" s="112">
        <v>980</v>
      </c>
      <c r="G465" s="112" t="s">
        <v>36</v>
      </c>
      <c r="H465" s="112" t="s">
        <v>36</v>
      </c>
      <c r="I465" s="112" t="s">
        <v>36</v>
      </c>
      <c r="J465" s="112">
        <v>14031</v>
      </c>
      <c r="K465" s="112">
        <v>70130</v>
      </c>
      <c r="L465" s="112" t="s">
        <v>36</v>
      </c>
      <c r="M465" s="112">
        <v>55177</v>
      </c>
      <c r="N465" s="112">
        <v>63705</v>
      </c>
      <c r="O465" s="112">
        <v>119829</v>
      </c>
      <c r="P465" s="112" t="s">
        <v>36</v>
      </c>
      <c r="Q465" s="112">
        <v>160869</v>
      </c>
      <c r="R465" s="112" t="s">
        <v>36</v>
      </c>
      <c r="S465" s="112">
        <v>46611</v>
      </c>
      <c r="T465" s="112">
        <v>739624400</v>
      </c>
      <c r="V465" s="110" t="s">
        <v>132</v>
      </c>
      <c r="W465" s="136"/>
      <c r="X465" s="136"/>
      <c r="Y465" s="136"/>
      <c r="Z465" s="136">
        <f>+F465/'24 DS-016894'!F$109*100</f>
        <v>0.0003161329145742122</v>
      </c>
      <c r="AA465" s="136"/>
      <c r="AB465" s="136"/>
      <c r="AC465" s="136"/>
      <c r="AD465" s="136">
        <f>+J465/'24 DS-016894'!J$109*100</f>
        <v>0.000810919316238034</v>
      </c>
      <c r="AE465" s="136">
        <f>+K465/'24 DS-016894'!K$109*100</f>
        <v>0.021520384377816275</v>
      </c>
      <c r="AF465" s="136"/>
      <c r="AG465" s="136">
        <f>+M465/'24 DS-016894'!M$109*100</f>
        <v>0.01209926982396627</v>
      </c>
      <c r="AH465" s="136">
        <f>+N465/'24 DS-016894'!N$109*100</f>
        <v>0.006806543942230864</v>
      </c>
      <c r="AI465" s="136">
        <f>+O465/'24 DS-016894'!O$109*100</f>
        <v>0.030209553697426866</v>
      </c>
      <c r="AJ465" s="136"/>
      <c r="AK465" s="136">
        <f>+Q465/'24 DS-016894'!Q$109*100</f>
        <v>0.013435434753372905</v>
      </c>
      <c r="AL465" s="136"/>
      <c r="AM465" s="136">
        <f>+S465/'24 DS-016894'!S$109*100</f>
        <v>0.00370076163970699</v>
      </c>
      <c r="AN465" s="136">
        <f>+T465/'24 DS-016894'!T$109*100</f>
        <v>0.028755320573502403</v>
      </c>
    </row>
    <row r="466" spans="2:40" ht="12">
      <c r="B466" s="110" t="s">
        <v>517</v>
      </c>
      <c r="C466" s="111" t="s">
        <v>36</v>
      </c>
      <c r="D466" s="111">
        <v>79659</v>
      </c>
      <c r="E466" s="111" t="s">
        <v>36</v>
      </c>
      <c r="F466" s="111" t="s">
        <v>36</v>
      </c>
      <c r="G466" s="111" t="s">
        <v>36</v>
      </c>
      <c r="H466" s="111" t="s">
        <v>36</v>
      </c>
      <c r="I466" s="111" t="s">
        <v>36</v>
      </c>
      <c r="J466" s="111">
        <v>78177</v>
      </c>
      <c r="K466" s="111">
        <v>299</v>
      </c>
      <c r="L466" s="111" t="s">
        <v>36</v>
      </c>
      <c r="M466" s="111" t="s">
        <v>36</v>
      </c>
      <c r="N466" s="111" t="s">
        <v>36</v>
      </c>
      <c r="O466" s="111" t="s">
        <v>36</v>
      </c>
      <c r="P466" s="111" t="s">
        <v>36</v>
      </c>
      <c r="Q466" s="111" t="s">
        <v>36</v>
      </c>
      <c r="R466" s="111" t="s">
        <v>36</v>
      </c>
      <c r="S466" s="111" t="s">
        <v>36</v>
      </c>
      <c r="T466" s="111">
        <v>1539676990</v>
      </c>
      <c r="V466" s="110" t="s">
        <v>517</v>
      </c>
      <c r="W466" s="136"/>
      <c r="X466" s="136">
        <f>+D466/'24 DS-016894'!D$109*100</f>
        <v>0.009411524229530743</v>
      </c>
      <c r="Y466" s="136"/>
      <c r="Z466" s="136"/>
      <c r="AA466" s="136"/>
      <c r="AB466" s="136"/>
      <c r="AC466" s="136"/>
      <c r="AD466" s="136">
        <f>+J466/'24 DS-016894'!J$109*100</f>
        <v>0.004518226739757735</v>
      </c>
      <c r="AE466" s="136">
        <f>+K466/'24 DS-016894'!K$109*100</f>
        <v>9.175238740862779E-05</v>
      </c>
      <c r="AF466" s="136"/>
      <c r="AG466" s="136"/>
      <c r="AH466" s="136"/>
      <c r="AI466" s="136"/>
      <c r="AJ466" s="136"/>
      <c r="AK466" s="136"/>
      <c r="AL466" s="136"/>
      <c r="AM466" s="136"/>
      <c r="AN466" s="136">
        <f>+T466/'24 DS-016894'!T$109*100</f>
        <v>0.05985998491544527</v>
      </c>
    </row>
    <row r="467" spans="2:40" ht="12">
      <c r="B467" s="110" t="s">
        <v>31</v>
      </c>
      <c r="C467" s="112">
        <v>7168</v>
      </c>
      <c r="D467" s="112">
        <v>261057</v>
      </c>
      <c r="E467" s="112">
        <v>16427</v>
      </c>
      <c r="F467" s="112">
        <v>34865</v>
      </c>
      <c r="G467" s="112">
        <v>1752</v>
      </c>
      <c r="H467" s="112">
        <v>34712</v>
      </c>
      <c r="I467" s="112">
        <v>63</v>
      </c>
      <c r="J467" s="112">
        <v>1981353</v>
      </c>
      <c r="K467" s="112">
        <v>1823070</v>
      </c>
      <c r="L467" s="112">
        <v>53883</v>
      </c>
      <c r="M467" s="112">
        <v>151833</v>
      </c>
      <c r="N467" s="112">
        <v>5438511</v>
      </c>
      <c r="O467" s="112">
        <v>155727</v>
      </c>
      <c r="P467" s="112">
        <v>267298</v>
      </c>
      <c r="Q467" s="112">
        <v>57244</v>
      </c>
      <c r="R467" s="112">
        <v>618291</v>
      </c>
      <c r="S467" s="112">
        <v>6179492</v>
      </c>
      <c r="T467" s="112">
        <v>6877370881</v>
      </c>
      <c r="V467" s="110" t="s">
        <v>31</v>
      </c>
      <c r="W467" s="136">
        <f>+C467/'24 DS-016894'!C$109*100</f>
        <v>0.0010329093909388245</v>
      </c>
      <c r="X467" s="136">
        <f>+D467/'24 DS-016894'!D$109*100</f>
        <v>0.030843272960853225</v>
      </c>
      <c r="Y467" s="136">
        <f>+E467/'24 DS-016894'!E$109*100</f>
        <v>0.004536715749372357</v>
      </c>
      <c r="Z467" s="136">
        <f>+F467/'24 DS-016894'!F$109*100</f>
        <v>0.011246912312887661</v>
      </c>
      <c r="AA467" s="136">
        <f>+G467/'24 DS-016894'!G$109*100</f>
        <v>0.00195335680520467</v>
      </c>
      <c r="AB467" s="136">
        <f>+H467/'24 DS-016894'!H$109*100</f>
        <v>0.010204817885849546</v>
      </c>
      <c r="AC467" s="136">
        <f>+I467/'24 DS-016894'!I$109*100</f>
        <v>0.00017213640099344015</v>
      </c>
      <c r="AD467" s="136">
        <f>+J467/'24 DS-016894'!J$109*100</f>
        <v>0.11451196778463242</v>
      </c>
      <c r="AE467" s="136">
        <f>+K467/'24 DS-016894'!K$109*100</f>
        <v>0.5594348659299232</v>
      </c>
      <c r="AF467" s="136">
        <f>+L467/'24 DS-016894'!L$109*100</f>
        <v>0.2403581511759675</v>
      </c>
      <c r="AG467" s="136">
        <f>+M467/'24 DS-016894'!M$109*100</f>
        <v>0.033294097815797716</v>
      </c>
      <c r="AH467" s="136">
        <f>+N467/'24 DS-016894'!N$109*100</f>
        <v>0.5810762750460076</v>
      </c>
      <c r="AI467" s="136">
        <f>+O467/'24 DS-016894'!O$109*100</f>
        <v>0.039259638056223393</v>
      </c>
      <c r="AJ467" s="136">
        <f>+P467/'24 DS-016894'!P$109*100</f>
        <v>0.1086440132327366</v>
      </c>
      <c r="AK467" s="136">
        <f>+Q467/'24 DS-016894'!Q$109*100</f>
        <v>0.004780896425178739</v>
      </c>
      <c r="AL467" s="136">
        <f>+R467/'24 DS-016894'!R$109*100</f>
        <v>0.15051029098970284</v>
      </c>
      <c r="AM467" s="136">
        <f>+S467/'24 DS-016894'!S$109*100</f>
        <v>0.49063154505323264</v>
      </c>
      <c r="AN467" s="136">
        <f>+T467/'24 DS-016894'!T$109*100</f>
        <v>0.26738031409729807</v>
      </c>
    </row>
    <row r="468" spans="2:40" ht="12">
      <c r="B468" s="110" t="s">
        <v>518</v>
      </c>
      <c r="C468" s="111">
        <v>7733</v>
      </c>
      <c r="D468" s="111">
        <v>8698786</v>
      </c>
      <c r="E468" s="111">
        <v>106371</v>
      </c>
      <c r="F468" s="111">
        <v>78204</v>
      </c>
      <c r="G468" s="111">
        <v>39951</v>
      </c>
      <c r="H468" s="111">
        <v>6988</v>
      </c>
      <c r="I468" s="111" t="s">
        <v>36</v>
      </c>
      <c r="J468" s="111">
        <v>66315</v>
      </c>
      <c r="K468" s="111">
        <v>164721</v>
      </c>
      <c r="L468" s="111">
        <v>792</v>
      </c>
      <c r="M468" s="111">
        <v>105999</v>
      </c>
      <c r="N468" s="111">
        <v>116324</v>
      </c>
      <c r="O468" s="111">
        <v>604729</v>
      </c>
      <c r="P468" s="111">
        <v>68360</v>
      </c>
      <c r="Q468" s="111">
        <v>604743</v>
      </c>
      <c r="R468" s="111">
        <v>18648</v>
      </c>
      <c r="S468" s="111">
        <v>415973</v>
      </c>
      <c r="T468" s="111">
        <v>1319112813</v>
      </c>
      <c r="V468" s="110" t="s">
        <v>518</v>
      </c>
      <c r="W468" s="136">
        <f>+C468/'24 DS-016894'!C$109*100</f>
        <v>0.0011143259375181263</v>
      </c>
      <c r="X468" s="136">
        <f>+D468/'24 DS-016894'!D$109*100</f>
        <v>1.0277411868904054</v>
      </c>
      <c r="Y468" s="136">
        <f>+E468/'24 DS-016894'!E$109*100</f>
        <v>0.029376939853685217</v>
      </c>
      <c r="Z468" s="136">
        <f>+F468/'24 DS-016894'!F$109*100</f>
        <v>0.025227406583022135</v>
      </c>
      <c r="AA468" s="136">
        <f>+G468/'24 DS-016894'!G$109*100</f>
        <v>0.044542555778956494</v>
      </c>
      <c r="AB468" s="136">
        <f>+H468/'24 DS-016894'!H$109*100</f>
        <v>0.0020543693070499145</v>
      </c>
      <c r="AC468" s="136"/>
      <c r="AD468" s="136">
        <f>+J468/'24 DS-016894'!J$109*100</f>
        <v>0.003832664418525068</v>
      </c>
      <c r="AE468" s="136">
        <f>+K468/'24 DS-016894'!K$109*100</f>
        <v>0.05054697326533972</v>
      </c>
      <c r="AF468" s="136">
        <f>+L468/'24 DS-016894'!L$109*100</f>
        <v>0.003532907516867403</v>
      </c>
      <c r="AG468" s="136">
        <f>+M468/'24 DS-016894'!M$109*100</f>
        <v>0.023243570728212856</v>
      </c>
      <c r="AH468" s="136">
        <f>+N468/'24 DS-016894'!N$109*100</f>
        <v>0.012428607135013937</v>
      </c>
      <c r="AI468" s="136">
        <f>+O468/'24 DS-016894'!O$109*100</f>
        <v>0.15245552577332072</v>
      </c>
      <c r="AJ468" s="136">
        <f>+P468/'24 DS-016894'!P$109*100</f>
        <v>0.027785111540639562</v>
      </c>
      <c r="AK468" s="136">
        <f>+Q468/'24 DS-016894'!Q$109*100</f>
        <v>0.050506841710080824</v>
      </c>
      <c r="AL468" s="136">
        <f>+R468/'24 DS-016894'!R$109*100</f>
        <v>0.00453947397968914</v>
      </c>
      <c r="AM468" s="136">
        <f>+S468/'24 DS-016894'!S$109*100</f>
        <v>0.03302690183763137</v>
      </c>
      <c r="AN468" s="136">
        <f>+T468/'24 DS-016894'!T$109*100</f>
        <v>0.05128483026037206</v>
      </c>
    </row>
    <row r="469" spans="2:40" ht="12">
      <c r="B469" s="110" t="s">
        <v>519</v>
      </c>
      <c r="C469" s="112" t="s">
        <v>36</v>
      </c>
      <c r="D469" s="112" t="s">
        <v>36</v>
      </c>
      <c r="E469" s="112" t="s">
        <v>36</v>
      </c>
      <c r="F469" s="112" t="s">
        <v>36</v>
      </c>
      <c r="G469" s="112" t="s">
        <v>36</v>
      </c>
      <c r="H469" s="112" t="s">
        <v>36</v>
      </c>
      <c r="I469" s="112" t="s">
        <v>36</v>
      </c>
      <c r="J469" s="112" t="s">
        <v>36</v>
      </c>
      <c r="K469" s="112" t="s">
        <v>36</v>
      </c>
      <c r="L469" s="112" t="s">
        <v>36</v>
      </c>
      <c r="M469" s="112" t="s">
        <v>36</v>
      </c>
      <c r="N469" s="112" t="s">
        <v>36</v>
      </c>
      <c r="O469" s="112" t="s">
        <v>36</v>
      </c>
      <c r="P469" s="112" t="s">
        <v>36</v>
      </c>
      <c r="Q469" s="112">
        <v>58254</v>
      </c>
      <c r="R469" s="112" t="s">
        <v>36</v>
      </c>
      <c r="S469" s="112" t="s">
        <v>36</v>
      </c>
      <c r="T469" s="112">
        <v>366255467</v>
      </c>
      <c r="V469" s="110" t="s">
        <v>519</v>
      </c>
      <c r="W469" s="136"/>
      <c r="X469" s="136"/>
      <c r="Y469" s="136"/>
      <c r="Z469" s="136"/>
      <c r="AA469" s="136"/>
      <c r="AB469" s="136"/>
      <c r="AC469" s="136"/>
      <c r="AD469" s="136"/>
      <c r="AE469" s="136"/>
      <c r="AF469" s="136"/>
      <c r="AG469" s="136"/>
      <c r="AH469" s="136"/>
      <c r="AI469" s="136"/>
      <c r="AJ469" s="136"/>
      <c r="AK469" s="136">
        <f>+Q469/'24 DS-016894'!Q$109*100</f>
        <v>0.004865249464613973</v>
      </c>
      <c r="AL469" s="136"/>
      <c r="AM469" s="136"/>
      <c r="AN469" s="136">
        <f>+T469/'24 DS-016894'!T$109*100</f>
        <v>0.014239380644260561</v>
      </c>
    </row>
    <row r="470" spans="2:40" ht="12">
      <c r="B470" s="110" t="s">
        <v>520</v>
      </c>
      <c r="C470" s="111">
        <v>35795</v>
      </c>
      <c r="D470" s="111">
        <v>647813</v>
      </c>
      <c r="E470" s="111">
        <v>1259</v>
      </c>
      <c r="F470" s="111">
        <v>4632</v>
      </c>
      <c r="G470" s="111">
        <v>7045</v>
      </c>
      <c r="H470" s="111">
        <v>6785</v>
      </c>
      <c r="I470" s="111" t="s">
        <v>36</v>
      </c>
      <c r="J470" s="111">
        <v>73063</v>
      </c>
      <c r="K470" s="111">
        <v>151973</v>
      </c>
      <c r="L470" s="111">
        <v>2276</v>
      </c>
      <c r="M470" s="111">
        <v>132819</v>
      </c>
      <c r="N470" s="111">
        <v>426671</v>
      </c>
      <c r="O470" s="111">
        <v>272047</v>
      </c>
      <c r="P470" s="111">
        <v>2475</v>
      </c>
      <c r="Q470" s="111">
        <v>8402237</v>
      </c>
      <c r="R470" s="111">
        <v>21951</v>
      </c>
      <c r="S470" s="111">
        <v>100436</v>
      </c>
      <c r="T470" s="111">
        <v>627709055</v>
      </c>
      <c r="V470" s="110" t="s">
        <v>520</v>
      </c>
      <c r="W470" s="136">
        <f>+C470/'24 DS-016894'!C$109*100</f>
        <v>0.005158062450984267</v>
      </c>
      <c r="X470" s="136">
        <f>+D470/'24 DS-016894'!D$109*100</f>
        <v>0.07653758829140458</v>
      </c>
      <c r="Y470" s="136">
        <f>+E470/'24 DS-016894'!E$109*100</f>
        <v>0.00034770348380469947</v>
      </c>
      <c r="Z470" s="136">
        <f>+F470/'24 DS-016894'!F$109*100</f>
        <v>0.0014942118982732152</v>
      </c>
      <c r="AA470" s="136">
        <f>+G470/'24 DS-016894'!G$109*100</f>
        <v>0.007854679619102113</v>
      </c>
      <c r="AB470" s="136">
        <f>+H470/'24 DS-016894'!H$109*100</f>
        <v>0.0019946902902595403</v>
      </c>
      <c r="AC470" s="136"/>
      <c r="AD470" s="136">
        <f>+J470/'24 DS-016894'!J$109*100</f>
        <v>0.004222663958541763</v>
      </c>
      <c r="AE470" s="136">
        <f>+K470/'24 DS-016894'!K$109*100</f>
        <v>0.046635068801509666</v>
      </c>
      <c r="AF470" s="136">
        <f>+L470/'24 DS-016894'!L$109*100</f>
        <v>0.010152648369179557</v>
      </c>
      <c r="AG470" s="136">
        <f>+M470/'24 DS-016894'!M$109*100</f>
        <v>0.029124688162628923</v>
      </c>
      <c r="AH470" s="136">
        <f>+N470/'24 DS-016894'!N$109*100</f>
        <v>0.04558755059062216</v>
      </c>
      <c r="AI470" s="136">
        <f>+O470/'24 DS-016894'!O$109*100</f>
        <v>0.06858455344469107</v>
      </c>
      <c r="AJ470" s="136">
        <f>+P470/'24 DS-016894'!P$109*100</f>
        <v>0.0010059706123914996</v>
      </c>
      <c r="AK470" s="136">
        <f>+Q470/'24 DS-016894'!Q$109*100</f>
        <v>0.7017368604011692</v>
      </c>
      <c r="AL470" s="136">
        <f>+R470/'24 DS-016894'!R$109*100</f>
        <v>0.005343521735744118</v>
      </c>
      <c r="AM470" s="136">
        <f>+S470/'24 DS-016894'!S$109*100</f>
        <v>0.007974291391422868</v>
      </c>
      <c r="AN470" s="136">
        <f>+T470/'24 DS-016894'!T$109*100</f>
        <v>0.02440424505115739</v>
      </c>
    </row>
    <row r="471" spans="2:40" ht="12">
      <c r="B471" s="110" t="s">
        <v>521</v>
      </c>
      <c r="C471" s="112">
        <v>16030</v>
      </c>
      <c r="D471" s="112" t="s">
        <v>36</v>
      </c>
      <c r="E471" s="112">
        <v>394</v>
      </c>
      <c r="F471" s="112">
        <v>9032</v>
      </c>
      <c r="G471" s="112">
        <v>1559</v>
      </c>
      <c r="H471" s="112" t="s">
        <v>36</v>
      </c>
      <c r="I471" s="112" t="s">
        <v>36</v>
      </c>
      <c r="J471" s="112">
        <v>184140</v>
      </c>
      <c r="K471" s="112">
        <v>8931</v>
      </c>
      <c r="L471" s="112" t="s">
        <v>36</v>
      </c>
      <c r="M471" s="112">
        <v>32261</v>
      </c>
      <c r="N471" s="112">
        <v>4492</v>
      </c>
      <c r="O471" s="112">
        <v>8904</v>
      </c>
      <c r="P471" s="112" t="s">
        <v>36</v>
      </c>
      <c r="Q471" s="112">
        <v>6983</v>
      </c>
      <c r="R471" s="112">
        <v>2067</v>
      </c>
      <c r="S471" s="112">
        <v>120690</v>
      </c>
      <c r="T471" s="112">
        <v>1197345650</v>
      </c>
      <c r="V471" s="110" t="s">
        <v>521</v>
      </c>
      <c r="W471" s="136">
        <f>+C471/'24 DS-016894'!C$109*100</f>
        <v>0.0023099243215331136</v>
      </c>
      <c r="X471" s="136"/>
      <c r="Y471" s="136">
        <f>+E471/'24 DS-016894'!E$109*100</f>
        <v>0.00010881268675063668</v>
      </c>
      <c r="Z471" s="136">
        <f>+F471/'24 DS-016894'!F$109*100</f>
        <v>0.0029135841677900864</v>
      </c>
      <c r="AA471" s="136">
        <f>+G471/'24 DS-016894'!G$109*100</f>
        <v>0.0017381753763208224</v>
      </c>
      <c r="AB471" s="136"/>
      <c r="AC471" s="136"/>
      <c r="AD471" s="136">
        <f>+J471/'24 DS-016894'!J$109*100</f>
        <v>0.010642340737799986</v>
      </c>
      <c r="AE471" s="136">
        <f>+K471/'24 DS-016894'!K$109*100</f>
        <v>0.0027406039195533604</v>
      </c>
      <c r="AF471" s="136"/>
      <c r="AG471" s="136">
        <f>+M471/'24 DS-016894'!M$109*100</f>
        <v>0.007074225561211662</v>
      </c>
      <c r="AH471" s="136">
        <f>+N471/'24 DS-016894'!N$109*100</f>
        <v>0.00047994655660467834</v>
      </c>
      <c r="AI471" s="136">
        <f>+O471/'24 DS-016894'!O$109*100</f>
        <v>0.002244747649749967</v>
      </c>
      <c r="AJ471" s="136"/>
      <c r="AK471" s="136">
        <f>+Q471/'24 DS-016894'!Q$109*100</f>
        <v>0.0005832052221546911</v>
      </c>
      <c r="AL471" s="136">
        <f>+R471/'24 DS-016894'!R$109*100</f>
        <v>0.000503168850065286</v>
      </c>
      <c r="AM471" s="136">
        <f>+S471/'24 DS-016894'!S$109*100</f>
        <v>0.009582393046624975</v>
      </c>
      <c r="AN471" s="136">
        <f>+T471/'24 DS-016894'!T$109*100</f>
        <v>0.04655073305185525</v>
      </c>
    </row>
    <row r="472" spans="2:40" ht="12">
      <c r="B472" s="110" t="s">
        <v>522</v>
      </c>
      <c r="C472" s="111" t="s">
        <v>36</v>
      </c>
      <c r="D472" s="111" t="s">
        <v>36</v>
      </c>
      <c r="E472" s="111" t="s">
        <v>36</v>
      </c>
      <c r="F472" s="111" t="s">
        <v>36</v>
      </c>
      <c r="G472" s="111" t="s">
        <v>36</v>
      </c>
      <c r="H472" s="111" t="s">
        <v>36</v>
      </c>
      <c r="I472" s="111" t="s">
        <v>36</v>
      </c>
      <c r="J472" s="111" t="s">
        <v>36</v>
      </c>
      <c r="K472" s="111" t="s">
        <v>36</v>
      </c>
      <c r="L472" s="111" t="s">
        <v>36</v>
      </c>
      <c r="M472" s="111" t="s">
        <v>36</v>
      </c>
      <c r="N472" s="111" t="s">
        <v>36</v>
      </c>
      <c r="O472" s="111" t="s">
        <v>36</v>
      </c>
      <c r="P472" s="111" t="s">
        <v>36</v>
      </c>
      <c r="Q472" s="111" t="s">
        <v>36</v>
      </c>
      <c r="R472" s="111" t="s">
        <v>36</v>
      </c>
      <c r="S472" s="111" t="s">
        <v>36</v>
      </c>
      <c r="T472" s="111">
        <v>3972055</v>
      </c>
      <c r="V472" s="110" t="s">
        <v>522</v>
      </c>
      <c r="W472" s="136"/>
      <c r="X472" s="136"/>
      <c r="Y472" s="136"/>
      <c r="Z472" s="136"/>
      <c r="AA472" s="136"/>
      <c r="AB472" s="136"/>
      <c r="AC472" s="136"/>
      <c r="AD472" s="136"/>
      <c r="AE472" s="136"/>
      <c r="AF472" s="136"/>
      <c r="AG472" s="136"/>
      <c r="AH472" s="136"/>
      <c r="AI472" s="136"/>
      <c r="AJ472" s="136"/>
      <c r="AK472" s="136"/>
      <c r="AL472" s="136"/>
      <c r="AM472" s="136"/>
      <c r="AN472" s="136">
        <f>+T472/'24 DS-016894'!T$109*100</f>
        <v>0.0001544266452818256</v>
      </c>
    </row>
    <row r="473" spans="2:40" ht="12">
      <c r="B473" s="110" t="s">
        <v>523</v>
      </c>
      <c r="C473" s="112" t="s">
        <v>36</v>
      </c>
      <c r="D473" s="112" t="s">
        <v>36</v>
      </c>
      <c r="E473" s="112" t="s">
        <v>36</v>
      </c>
      <c r="F473" s="112" t="s">
        <v>36</v>
      </c>
      <c r="G473" s="112" t="s">
        <v>36</v>
      </c>
      <c r="H473" s="112" t="s">
        <v>36</v>
      </c>
      <c r="I473" s="112" t="s">
        <v>36</v>
      </c>
      <c r="J473" s="112" t="s">
        <v>36</v>
      </c>
      <c r="K473" s="112" t="s">
        <v>36</v>
      </c>
      <c r="L473" s="112" t="s">
        <v>36</v>
      </c>
      <c r="M473" s="112" t="s">
        <v>36</v>
      </c>
      <c r="N473" s="112" t="s">
        <v>36</v>
      </c>
      <c r="O473" s="112" t="s">
        <v>36</v>
      </c>
      <c r="P473" s="112" t="s">
        <v>36</v>
      </c>
      <c r="Q473" s="112" t="s">
        <v>36</v>
      </c>
      <c r="R473" s="112" t="s">
        <v>36</v>
      </c>
      <c r="S473" s="112" t="s">
        <v>36</v>
      </c>
      <c r="T473" s="112" t="s">
        <v>36</v>
      </c>
      <c r="V473" s="110" t="s">
        <v>523</v>
      </c>
      <c r="W473" s="136"/>
      <c r="X473" s="136"/>
      <c r="Y473" s="136"/>
      <c r="Z473" s="136"/>
      <c r="AA473" s="136"/>
      <c r="AB473" s="136"/>
      <c r="AC473" s="136"/>
      <c r="AD473" s="136"/>
      <c r="AE473" s="136"/>
      <c r="AF473" s="136"/>
      <c r="AG473" s="136"/>
      <c r="AH473" s="136"/>
      <c r="AI473" s="136"/>
      <c r="AJ473" s="136"/>
      <c r="AK473" s="136"/>
      <c r="AL473" s="136"/>
      <c r="AM473" s="136"/>
      <c r="AN473" s="136"/>
    </row>
    <row r="474" spans="2:40" ht="12">
      <c r="B474" s="110" t="s">
        <v>524</v>
      </c>
      <c r="C474" s="111">
        <v>330</v>
      </c>
      <c r="D474" s="111">
        <v>26227155</v>
      </c>
      <c r="E474" s="111">
        <v>28574</v>
      </c>
      <c r="F474" s="111">
        <v>969</v>
      </c>
      <c r="G474" s="111">
        <v>78618</v>
      </c>
      <c r="H474" s="111" t="s">
        <v>36</v>
      </c>
      <c r="I474" s="111">
        <v>53007</v>
      </c>
      <c r="J474" s="111">
        <v>2917</v>
      </c>
      <c r="K474" s="111">
        <v>5091</v>
      </c>
      <c r="L474" s="111">
        <v>343</v>
      </c>
      <c r="M474" s="111">
        <v>113395</v>
      </c>
      <c r="N474" s="111">
        <v>12718</v>
      </c>
      <c r="O474" s="111">
        <v>1154794</v>
      </c>
      <c r="P474" s="111">
        <v>18208</v>
      </c>
      <c r="Q474" s="111">
        <v>6329799</v>
      </c>
      <c r="R474" s="111">
        <v>179268</v>
      </c>
      <c r="S474" s="111">
        <v>232348</v>
      </c>
      <c r="T474" s="111">
        <v>1233119845</v>
      </c>
      <c r="V474" s="110" t="s">
        <v>524</v>
      </c>
      <c r="W474" s="136">
        <f>+C474/'24 DS-016894'!C$109*100</f>
        <v>4.755302720560995E-05</v>
      </c>
      <c r="X474" s="136">
        <f>+D474/'24 DS-016894'!D$109*100</f>
        <v>3.098676919797617</v>
      </c>
      <c r="Y474" s="136">
        <f>+E474/'24 DS-016894'!E$109*100</f>
        <v>0.00789140535840785</v>
      </c>
      <c r="Z474" s="136">
        <f>+F474/'24 DS-016894'!F$109*100</f>
        <v>0.00031258448390042003</v>
      </c>
      <c r="AA474" s="136">
        <f>+G474/'24 DS-016894'!G$109*100</f>
        <v>0.08765354184450956</v>
      </c>
      <c r="AB474" s="136"/>
      <c r="AC474" s="136">
        <f>+I474/'24 DS-016894'!I$109*100</f>
        <v>0.1448322890072902</v>
      </c>
      <c r="AD474" s="136">
        <f>+J474/'24 DS-016894'!J$109*100</f>
        <v>0.00016858753085783945</v>
      </c>
      <c r="AE474" s="136">
        <f>+K474/'24 DS-016894'!K$109*100</f>
        <v>0.001562245499322154</v>
      </c>
      <c r="AF474" s="136">
        <f>+L474/'24 DS-016894'!L$109*100</f>
        <v>0.001530034442279696</v>
      </c>
      <c r="AG474" s="136">
        <f>+M474/'24 DS-016894'!M$109*100</f>
        <v>0.024865373283952646</v>
      </c>
      <c r="AH474" s="136">
        <f>+N474/'24 DS-016894'!N$109*100</f>
        <v>0.0013588513595054095</v>
      </c>
      <c r="AI474" s="136">
        <f>+O474/'24 DS-016894'!O$109*100</f>
        <v>0.2911299547894613</v>
      </c>
      <c r="AJ474" s="136">
        <f>+P474/'24 DS-016894'!P$109*100</f>
        <v>0.007400692085019971</v>
      </c>
      <c r="AK474" s="136">
        <f>+Q474/'24 DS-016894'!Q$109*100</f>
        <v>0.5286512719446572</v>
      </c>
      <c r="AL474" s="136">
        <f>+R474/'24 DS-016894'!R$109*100</f>
        <v>0.04363912598621369</v>
      </c>
      <c r="AM474" s="136">
        <f>+S474/'24 DS-016894'!S$109*100</f>
        <v>0.018447674700449244</v>
      </c>
      <c r="AN474" s="136">
        <f>+T474/'24 DS-016894'!T$109*100</f>
        <v>0.04794157203105062</v>
      </c>
    </row>
    <row r="475" spans="2:40" ht="12">
      <c r="B475" s="110" t="s">
        <v>525</v>
      </c>
      <c r="C475" s="112" t="s">
        <v>36</v>
      </c>
      <c r="D475" s="112" t="s">
        <v>36</v>
      </c>
      <c r="E475" s="112" t="s">
        <v>36</v>
      </c>
      <c r="F475" s="112" t="s">
        <v>36</v>
      </c>
      <c r="G475" s="112" t="s">
        <v>36</v>
      </c>
      <c r="H475" s="112" t="s">
        <v>36</v>
      </c>
      <c r="I475" s="112" t="s">
        <v>36</v>
      </c>
      <c r="J475" s="112" t="s">
        <v>36</v>
      </c>
      <c r="K475" s="112" t="s">
        <v>36</v>
      </c>
      <c r="L475" s="112" t="s">
        <v>36</v>
      </c>
      <c r="M475" s="112" t="s">
        <v>36</v>
      </c>
      <c r="N475" s="112" t="s">
        <v>36</v>
      </c>
      <c r="O475" s="112" t="s">
        <v>36</v>
      </c>
      <c r="P475" s="112" t="s">
        <v>36</v>
      </c>
      <c r="Q475" s="112" t="s">
        <v>36</v>
      </c>
      <c r="R475" s="112" t="s">
        <v>36</v>
      </c>
      <c r="S475" s="112" t="s">
        <v>36</v>
      </c>
      <c r="T475" s="112">
        <v>1642929</v>
      </c>
      <c r="V475" s="110" t="s">
        <v>525</v>
      </c>
      <c r="W475" s="136"/>
      <c r="X475" s="136"/>
      <c r="Y475" s="136"/>
      <c r="Z475" s="136"/>
      <c r="AA475" s="136"/>
      <c r="AB475" s="136"/>
      <c r="AC475" s="136"/>
      <c r="AD475" s="136"/>
      <c r="AE475" s="136"/>
      <c r="AF475" s="136"/>
      <c r="AG475" s="136"/>
      <c r="AH475" s="136"/>
      <c r="AI475" s="136"/>
      <c r="AJ475" s="136"/>
      <c r="AK475" s="136"/>
      <c r="AL475" s="136"/>
      <c r="AM475" s="136"/>
      <c r="AN475" s="136">
        <f>+T475/'24 DS-016894'!T$109*100</f>
        <v>6.387424492012936E-05</v>
      </c>
    </row>
    <row r="476" spans="2:40" ht="12">
      <c r="B476" s="110" t="s">
        <v>17</v>
      </c>
      <c r="C476" s="111">
        <v>4803991</v>
      </c>
      <c r="D476" s="111">
        <v>2489617</v>
      </c>
      <c r="E476" s="111">
        <v>1839728</v>
      </c>
      <c r="F476" s="111">
        <v>2717095</v>
      </c>
      <c r="G476" s="111">
        <v>1383269</v>
      </c>
      <c r="H476" s="111">
        <v>873347</v>
      </c>
      <c r="I476" s="111">
        <v>1105024</v>
      </c>
      <c r="J476" s="111">
        <v>12261057</v>
      </c>
      <c r="K476" s="111">
        <v>3644545</v>
      </c>
      <c r="L476" s="111">
        <v>1854890</v>
      </c>
      <c r="M476" s="111">
        <v>3355706</v>
      </c>
      <c r="N476" s="111">
        <v>7971292</v>
      </c>
      <c r="O476" s="111">
        <v>4157058</v>
      </c>
      <c r="P476" s="111">
        <v>2079623</v>
      </c>
      <c r="Q476" s="111">
        <v>6225861</v>
      </c>
      <c r="R476" s="111">
        <v>3850937</v>
      </c>
      <c r="S476" s="111">
        <v>5910946</v>
      </c>
      <c r="T476" s="111">
        <v>7838208404</v>
      </c>
      <c r="V476" s="110" t="s">
        <v>17</v>
      </c>
      <c r="W476" s="136"/>
      <c r="X476" s="136"/>
      <c r="Y476" s="136"/>
      <c r="Z476" s="136"/>
      <c r="AA476" s="136"/>
      <c r="AB476" s="136"/>
      <c r="AC476" s="136"/>
      <c r="AD476" s="136"/>
      <c r="AE476" s="136"/>
      <c r="AF476" s="136"/>
      <c r="AG476" s="136"/>
      <c r="AH476" s="136"/>
      <c r="AI476" s="136"/>
      <c r="AJ476" s="136"/>
      <c r="AK476" s="136"/>
      <c r="AL476" s="136"/>
      <c r="AM476" s="136"/>
      <c r="AN476" s="136"/>
    </row>
    <row r="477" spans="2:40" ht="12">
      <c r="B477" s="110" t="s">
        <v>526</v>
      </c>
      <c r="C477" s="112">
        <v>151</v>
      </c>
      <c r="D477" s="112">
        <v>1389173</v>
      </c>
      <c r="E477" s="112">
        <v>825</v>
      </c>
      <c r="F477" s="112">
        <v>61162</v>
      </c>
      <c r="G477" s="112">
        <v>725</v>
      </c>
      <c r="H477" s="112" t="s">
        <v>36</v>
      </c>
      <c r="I477" s="112">
        <v>63</v>
      </c>
      <c r="J477" s="112">
        <v>955129</v>
      </c>
      <c r="K477" s="112">
        <v>313717</v>
      </c>
      <c r="L477" s="112" t="s">
        <v>36</v>
      </c>
      <c r="M477" s="112">
        <v>40143</v>
      </c>
      <c r="N477" s="112">
        <v>2415</v>
      </c>
      <c r="O477" s="112">
        <v>851816</v>
      </c>
      <c r="P477" s="112">
        <v>97372</v>
      </c>
      <c r="Q477" s="112">
        <v>1145</v>
      </c>
      <c r="R477" s="112">
        <v>483667</v>
      </c>
      <c r="S477" s="112">
        <v>442627</v>
      </c>
      <c r="T477" s="112">
        <v>1111288563</v>
      </c>
      <c r="V477" s="110" t="s">
        <v>526</v>
      </c>
      <c r="W477" s="136">
        <f>+C477/'24 DS-016894'!C$109*100</f>
        <v>2.175911244862758E-05</v>
      </c>
      <c r="X477" s="136">
        <f>+D477/'24 DS-016894'!D$109*100</f>
        <v>0.1641275354763418</v>
      </c>
      <c r="Y477" s="136">
        <f>+E477/'24 DS-016894'!E$109*100</f>
        <v>0.00022784382377988646</v>
      </c>
      <c r="Z477" s="136">
        <f>+F477/'24 DS-016894'!F$109*100</f>
        <v>0.019729919715497927</v>
      </c>
      <c r="AA477" s="136">
        <f>+G477/'24 DS-016894'!G$109*100</f>
        <v>0.0008083240204185993</v>
      </c>
      <c r="AB477" s="136"/>
      <c r="AC477" s="136">
        <f>+I477/'24 DS-016894'!I$109*100</f>
        <v>0.00017213640099344015</v>
      </c>
      <c r="AD477" s="136">
        <f>+J477/'24 DS-016894'!J$109*100</f>
        <v>0.05520152202972826</v>
      </c>
      <c r="AE477" s="136">
        <f>+K477/'24 DS-016894'!K$109*100</f>
        <v>0.09626850742699826</v>
      </c>
      <c r="AF477" s="136"/>
      <c r="AG477" s="136">
        <f>+M477/'24 DS-016894'!M$109*100</f>
        <v>0.00880259870133349</v>
      </c>
      <c r="AH477" s="136">
        <f>+N477/'24 DS-016894'!N$109*100</f>
        <v>0.0002580300387801198</v>
      </c>
      <c r="AI477" s="136">
        <f>+O477/'24 DS-016894'!O$109*100</f>
        <v>0.2147475251594135</v>
      </c>
      <c r="AJ477" s="136">
        <f>+P477/'24 DS-016894'!P$109*100</f>
        <v>0.039577119381731356</v>
      </c>
      <c r="AK477" s="136">
        <f>+Q477/'24 DS-016894'!Q$109*100</f>
        <v>9.562795064687403E-05</v>
      </c>
      <c r="AL477" s="136">
        <f>+R477/'24 DS-016894'!R$109*100</f>
        <v>0.11773883319038542</v>
      </c>
      <c r="AM477" s="136">
        <f>+S477/'24 DS-016894'!S$109*100</f>
        <v>0.0351431426551369</v>
      </c>
      <c r="AN477" s="136">
        <f>+T477/'24 DS-016894'!T$109*100</f>
        <v>0.04320498198644045</v>
      </c>
    </row>
    <row r="478" spans="2:40" ht="12">
      <c r="B478" s="110" t="s">
        <v>527</v>
      </c>
      <c r="C478" s="111">
        <v>168740</v>
      </c>
      <c r="D478" s="111">
        <v>11741</v>
      </c>
      <c r="E478" s="111">
        <v>28194</v>
      </c>
      <c r="F478" s="111">
        <v>215621</v>
      </c>
      <c r="G478" s="111">
        <v>8078</v>
      </c>
      <c r="H478" s="111">
        <v>3837</v>
      </c>
      <c r="I478" s="111">
        <v>8946</v>
      </c>
      <c r="J478" s="111">
        <v>1613259</v>
      </c>
      <c r="K478" s="111">
        <v>40651</v>
      </c>
      <c r="L478" s="111">
        <v>35465</v>
      </c>
      <c r="M478" s="111">
        <v>137515</v>
      </c>
      <c r="N478" s="111">
        <v>86163</v>
      </c>
      <c r="O478" s="111">
        <v>131177</v>
      </c>
      <c r="P478" s="111">
        <v>158561</v>
      </c>
      <c r="Q478" s="111">
        <v>324356</v>
      </c>
      <c r="R478" s="111">
        <v>22568</v>
      </c>
      <c r="S478" s="111">
        <v>1157995</v>
      </c>
      <c r="T478" s="111">
        <v>265092000</v>
      </c>
      <c r="V478" s="110" t="s">
        <v>527</v>
      </c>
      <c r="W478" s="136">
        <f>+C478/'24 DS-016894'!C$109*100</f>
        <v>0.02431544791113522</v>
      </c>
      <c r="X478" s="136">
        <f>+D478/'24 DS-016894'!D$109*100</f>
        <v>0.001387171643868495</v>
      </c>
      <c r="Y478" s="136">
        <f>+E478/'24 DS-016894'!E$109*100</f>
        <v>0.007786459112303174</v>
      </c>
      <c r="Z478" s="136">
        <f>+F478/'24 DS-016894'!F$109*100</f>
        <v>0.06955601548306756</v>
      </c>
      <c r="AA478" s="136">
        <f>+G478/'24 DS-016894'!G$109*100</f>
        <v>0.0090064019819882</v>
      </c>
      <c r="AB478" s="136">
        <f>+H478/'24 DS-016894'!H$109*100</f>
        <v>0.0011280216129293818</v>
      </c>
      <c r="AC478" s="136">
        <f>+I478/'24 DS-016894'!I$109*100</f>
        <v>0.0244433689410685</v>
      </c>
      <c r="AD478" s="136">
        <f>+J478/'24 DS-016894'!J$109*100</f>
        <v>0.09323803614816155</v>
      </c>
      <c r="AE478" s="136">
        <f>+K478/'24 DS-016894'!K$109*100</f>
        <v>0.012474335453338219</v>
      </c>
      <c r="AF478" s="136">
        <f>+L478/'24 DS-016894'!L$109*100</f>
        <v>0.1582002084415435</v>
      </c>
      <c r="AG478" s="136">
        <f>+M478/'24 DS-016894'!M$109*100</f>
        <v>0.03015443191624629</v>
      </c>
      <c r="AH478" s="136">
        <f>+N478/'24 DS-016894'!N$109*100</f>
        <v>0.009206063035781146</v>
      </c>
      <c r="AI478" s="136">
        <f>+O478/'24 DS-016894'!O$109*100</f>
        <v>0.03307044726541458</v>
      </c>
      <c r="AJ478" s="136">
        <f>+P478/'24 DS-016894'!P$109*100</f>
        <v>0.06444755808945801</v>
      </c>
      <c r="AK478" s="136">
        <f>+Q478/'24 DS-016894'!Q$109*100</f>
        <v>0.027089519266390805</v>
      </c>
      <c r="AL478" s="136">
        <f>+R478/'24 DS-016894'!R$109*100</f>
        <v>0.005493717759203373</v>
      </c>
      <c r="AM478" s="136">
        <f>+S478/'24 DS-016894'!S$109*100</f>
        <v>0.09194103269555462</v>
      </c>
      <c r="AN478" s="136">
        <f>+T478/'24 DS-016894'!T$109*100</f>
        <v>0.01030631958798398</v>
      </c>
    </row>
    <row r="479" spans="2:40" ht="12">
      <c r="B479" s="110" t="s">
        <v>528</v>
      </c>
      <c r="C479" s="112" t="s">
        <v>36</v>
      </c>
      <c r="D479" s="112" t="s">
        <v>36</v>
      </c>
      <c r="E479" s="112" t="s">
        <v>36</v>
      </c>
      <c r="F479" s="112" t="s">
        <v>36</v>
      </c>
      <c r="G479" s="112" t="s">
        <v>36</v>
      </c>
      <c r="H479" s="112" t="s">
        <v>36</v>
      </c>
      <c r="I479" s="112" t="s">
        <v>36</v>
      </c>
      <c r="J479" s="112" t="s">
        <v>36</v>
      </c>
      <c r="K479" s="112" t="s">
        <v>36</v>
      </c>
      <c r="L479" s="112" t="s">
        <v>36</v>
      </c>
      <c r="M479" s="112" t="s">
        <v>36</v>
      </c>
      <c r="N479" s="112" t="s">
        <v>36</v>
      </c>
      <c r="O479" s="112" t="s">
        <v>36</v>
      </c>
      <c r="P479" s="112" t="s">
        <v>36</v>
      </c>
      <c r="Q479" s="112" t="s">
        <v>36</v>
      </c>
      <c r="R479" s="112" t="s">
        <v>36</v>
      </c>
      <c r="S479" s="112" t="s">
        <v>36</v>
      </c>
      <c r="T479" s="112">
        <v>169546835</v>
      </c>
      <c r="V479" s="110" t="s">
        <v>528</v>
      </c>
      <c r="W479" s="136"/>
      <c r="X479" s="136"/>
      <c r="Y479" s="136"/>
      <c r="Z479" s="136"/>
      <c r="AA479" s="136"/>
      <c r="AB479" s="136"/>
      <c r="AC479" s="136"/>
      <c r="AD479" s="136"/>
      <c r="AE479" s="136"/>
      <c r="AF479" s="136"/>
      <c r="AG479" s="136"/>
      <c r="AH479" s="136"/>
      <c r="AI479" s="136"/>
      <c r="AJ479" s="136"/>
      <c r="AK479" s="136"/>
      <c r="AL479" s="136"/>
      <c r="AM479" s="136"/>
      <c r="AN479" s="136">
        <f>+T479/'24 DS-016894'!T$109*100</f>
        <v>0.006591688420024701</v>
      </c>
    </row>
    <row r="480" spans="2:40" ht="12">
      <c r="B480" s="110" t="s">
        <v>135</v>
      </c>
      <c r="C480" s="111" t="s">
        <v>36</v>
      </c>
      <c r="D480" s="111" t="s">
        <v>36</v>
      </c>
      <c r="E480" s="111" t="s">
        <v>36</v>
      </c>
      <c r="F480" s="111" t="s">
        <v>36</v>
      </c>
      <c r="G480" s="111" t="s">
        <v>36</v>
      </c>
      <c r="H480" s="111" t="s">
        <v>36</v>
      </c>
      <c r="I480" s="111" t="s">
        <v>36</v>
      </c>
      <c r="J480" s="111">
        <v>1253490</v>
      </c>
      <c r="K480" s="111">
        <v>768768</v>
      </c>
      <c r="L480" s="111">
        <v>14686</v>
      </c>
      <c r="M480" s="111">
        <v>14010</v>
      </c>
      <c r="N480" s="111" t="s">
        <v>36</v>
      </c>
      <c r="O480" s="111">
        <v>83</v>
      </c>
      <c r="P480" s="111" t="s">
        <v>36</v>
      </c>
      <c r="Q480" s="111">
        <v>22679</v>
      </c>
      <c r="R480" s="111">
        <v>4964119</v>
      </c>
      <c r="S480" s="111">
        <v>10209496</v>
      </c>
      <c r="T480" s="111">
        <v>49472694378</v>
      </c>
      <c r="V480" s="110" t="s">
        <v>135</v>
      </c>
      <c r="W480" s="136"/>
      <c r="X480" s="136"/>
      <c r="Y480" s="136"/>
      <c r="Z480" s="136"/>
      <c r="AA480" s="136"/>
      <c r="AB480" s="136"/>
      <c r="AC480" s="136"/>
      <c r="AD480" s="136">
        <f>+J480/'24 DS-016894'!J$109*100</f>
        <v>0.07244524650496853</v>
      </c>
      <c r="AE480" s="136">
        <f>+K480/'24 DS-016894'!K$109*100</f>
        <v>0.2359073557302875</v>
      </c>
      <c r="AF480" s="136">
        <f>+L480/'24 DS-016894'!L$109*100</f>
        <v>0.06551045428373066</v>
      </c>
      <c r="AG480" s="136">
        <f>+M480/'24 DS-016894'!M$109*100</f>
        <v>0.0030721273399019053</v>
      </c>
      <c r="AH480" s="136"/>
      <c r="AI480" s="136">
        <f>+O480/'24 DS-016894'!O$109*100</f>
        <v>2.0924759089088867E-05</v>
      </c>
      <c r="AJ480" s="136"/>
      <c r="AK480" s="136">
        <f>+Q480/'24 DS-016894'!Q$109*100</f>
        <v>0.0018941015656947211</v>
      </c>
      <c r="AL480" s="136">
        <f>+R480/'24 DS-016894'!R$109*100</f>
        <v>1.2084131827853106</v>
      </c>
      <c r="AM480" s="136">
        <f>+S480/'24 DS-016894'!S$109*100</f>
        <v>0.8106007414031443</v>
      </c>
      <c r="AN480" s="136">
        <f>+T480/'24 DS-016894'!T$109*100</f>
        <v>1.9234130005368943</v>
      </c>
    </row>
    <row r="481" spans="2:40" ht="12">
      <c r="B481" s="110" t="s">
        <v>133</v>
      </c>
      <c r="C481" s="112">
        <v>18893</v>
      </c>
      <c r="D481" s="112">
        <v>28290050</v>
      </c>
      <c r="E481" s="112">
        <v>86929</v>
      </c>
      <c r="F481" s="112">
        <v>11390</v>
      </c>
      <c r="G481" s="112">
        <v>41507</v>
      </c>
      <c r="H481" s="112" t="s">
        <v>36</v>
      </c>
      <c r="I481" s="112">
        <v>4491</v>
      </c>
      <c r="J481" s="112">
        <v>487946</v>
      </c>
      <c r="K481" s="112">
        <v>1251693</v>
      </c>
      <c r="L481" s="112">
        <v>46154</v>
      </c>
      <c r="M481" s="112">
        <v>186186</v>
      </c>
      <c r="N481" s="112">
        <v>2852742</v>
      </c>
      <c r="O481" s="112">
        <v>4589700</v>
      </c>
      <c r="P481" s="112">
        <v>8591</v>
      </c>
      <c r="Q481" s="112">
        <v>1916460</v>
      </c>
      <c r="R481" s="112">
        <v>1119666</v>
      </c>
      <c r="S481" s="112">
        <v>3375111</v>
      </c>
      <c r="T481" s="112">
        <v>14759848624</v>
      </c>
      <c r="V481" s="110" t="s">
        <v>133</v>
      </c>
      <c r="W481" s="136">
        <f>+C481/'24 DS-016894'!C$109*100</f>
        <v>0.00272248285756239</v>
      </c>
      <c r="X481" s="136">
        <f>+D481/'24 DS-016894'!D$109*100</f>
        <v>3.3424031312172655</v>
      </c>
      <c r="Y481" s="136">
        <f>+E481/'24 DS-016894'!E$109*100</f>
        <v>0.024007558493771817</v>
      </c>
      <c r="Z481" s="136">
        <f>+F481/'24 DS-016894'!F$109*100</f>
        <v>0.003674238670408446</v>
      </c>
      <c r="AA481" s="136">
        <f>+G481/'24 DS-016894'!G$109*100</f>
        <v>0.04627738636622731</v>
      </c>
      <c r="AB481" s="136"/>
      <c r="AC481" s="136">
        <f>+I481/'24 DS-016894'!I$109*100</f>
        <v>0.01227086629938952</v>
      </c>
      <c r="AD481" s="136">
        <f>+J481/'24 DS-016894'!J$109*100</f>
        <v>0.02820075808431928</v>
      </c>
      <c r="AE481" s="136">
        <f>+K481/'24 DS-016894'!K$109*100</f>
        <v>0.38409973596209873</v>
      </c>
      <c r="AF481" s="136">
        <f>+L481/'24 DS-016894'!L$109*100</f>
        <v>0.20588107769381075</v>
      </c>
      <c r="AG481" s="136">
        <f>+M481/'24 DS-016894'!M$109*100</f>
        <v>0.04082705930813535</v>
      </c>
      <c r="AH481" s="136">
        <f>+N481/'24 DS-016894'!N$109*100</f>
        <v>0.30480046744914147</v>
      </c>
      <c r="AI481" s="136">
        <f>+O481/'24 DS-016894'!O$109*100</f>
        <v>1.1570887565203756</v>
      </c>
      <c r="AJ481" s="136">
        <f>+P481/'24 DS-016894'!P$109*100</f>
        <v>0.0034918357701233835</v>
      </c>
      <c r="AK481" s="136">
        <f>+Q481/'24 DS-016894'!Q$109*100</f>
        <v>0.16005863956044383</v>
      </c>
      <c r="AL481" s="136">
        <f>+R481/'24 DS-016894'!R$109*100</f>
        <v>0.27255977439632245</v>
      </c>
      <c r="AM481" s="136">
        <f>+S481/'24 DS-016894'!S$109*100</f>
        <v>0.2679728244095406</v>
      </c>
      <c r="AN481" s="136">
        <f>+T481/'24 DS-016894'!T$109*100</f>
        <v>0.5738374488449656</v>
      </c>
    </row>
    <row r="482" spans="2:40" ht="12">
      <c r="B482" s="110" t="s">
        <v>529</v>
      </c>
      <c r="C482" s="111" t="s">
        <v>36</v>
      </c>
      <c r="D482" s="111">
        <v>80</v>
      </c>
      <c r="E482" s="111">
        <v>3238</v>
      </c>
      <c r="F482" s="111" t="s">
        <v>36</v>
      </c>
      <c r="G482" s="111">
        <v>44</v>
      </c>
      <c r="H482" s="111" t="s">
        <v>36</v>
      </c>
      <c r="I482" s="111">
        <v>389</v>
      </c>
      <c r="J482" s="111">
        <v>9945</v>
      </c>
      <c r="K482" s="111">
        <v>26527</v>
      </c>
      <c r="L482" s="111">
        <v>138</v>
      </c>
      <c r="M482" s="111">
        <v>2120</v>
      </c>
      <c r="N482" s="111" t="s">
        <v>36</v>
      </c>
      <c r="O482" s="111">
        <v>4335</v>
      </c>
      <c r="P482" s="111">
        <v>3</v>
      </c>
      <c r="Q482" s="111" t="s">
        <v>36</v>
      </c>
      <c r="R482" s="111">
        <v>87</v>
      </c>
      <c r="S482" s="111">
        <v>4715</v>
      </c>
      <c r="T482" s="111">
        <v>868903828</v>
      </c>
      <c r="V482" s="110" t="s">
        <v>529</v>
      </c>
      <c r="W482" s="136"/>
      <c r="X482" s="136">
        <f>+D482/'24 DS-016894'!D$109*100</f>
        <v>9.451812580655787E-06</v>
      </c>
      <c r="Y482" s="136">
        <f>+E482/'24 DS-016894'!E$109*100</f>
        <v>0.0008942524865445725</v>
      </c>
      <c r="Z482" s="136"/>
      <c r="AA482" s="136">
        <f>+G482/'24 DS-016894'!G$109*100</f>
        <v>4.905690606678395E-05</v>
      </c>
      <c r="AB482" s="136"/>
      <c r="AC482" s="136">
        <f>+I482/'24 DS-016894'!I$109*100</f>
        <v>0.0010628739680388606</v>
      </c>
      <c r="AD482" s="136">
        <f>+J482/'24 DS-016894'!J$109*100</f>
        <v>0.0005747696244021986</v>
      </c>
      <c r="AE482" s="136">
        <f>+K482/'24 DS-016894'!K$109*100</f>
        <v>0.008140185888925315</v>
      </c>
      <c r="AF482" s="136">
        <f>+L482/'24 DS-016894'!L$109*100</f>
        <v>0.0006155823703632596</v>
      </c>
      <c r="AG482" s="136">
        <f>+M482/'24 DS-016894'!M$109*100</f>
        <v>0.00046487580018501353</v>
      </c>
      <c r="AH482" s="136"/>
      <c r="AI482" s="136">
        <f>+O482/'24 DS-016894'!O$109*100</f>
        <v>0.0010928774777253039</v>
      </c>
      <c r="AJ482" s="136">
        <f>+P482/'24 DS-016894'!P$109*100</f>
        <v>1.2193583180503027E-06</v>
      </c>
      <c r="AK482" s="136"/>
      <c r="AL482" s="136">
        <f>+R482/'24 DS-016894'!R$109*100</f>
        <v>2.117836959636182E-05</v>
      </c>
      <c r="AM482" s="136">
        <f>+S482/'24 DS-016894'!S$109*100</f>
        <v>0.00037435564847822315</v>
      </c>
      <c r="AN482" s="136">
        <f>+T482/'24 DS-016894'!T$109*100</f>
        <v>0.03378148168405936</v>
      </c>
    </row>
    <row r="483" spans="2:40" ht="12">
      <c r="B483" s="110" t="s">
        <v>137</v>
      </c>
      <c r="C483" s="112" t="s">
        <v>36</v>
      </c>
      <c r="D483" s="112" t="s">
        <v>36</v>
      </c>
      <c r="E483" s="112" t="s">
        <v>36</v>
      </c>
      <c r="F483" s="112" t="s">
        <v>36</v>
      </c>
      <c r="G483" s="112" t="s">
        <v>36</v>
      </c>
      <c r="H483" s="112" t="s">
        <v>36</v>
      </c>
      <c r="I483" s="112" t="s">
        <v>36</v>
      </c>
      <c r="J483" s="112" t="s">
        <v>36</v>
      </c>
      <c r="K483" s="112" t="s">
        <v>36</v>
      </c>
      <c r="L483" s="112" t="s">
        <v>36</v>
      </c>
      <c r="M483" s="112" t="s">
        <v>36</v>
      </c>
      <c r="N483" s="112" t="s">
        <v>36</v>
      </c>
      <c r="O483" s="112" t="s">
        <v>36</v>
      </c>
      <c r="P483" s="112" t="s">
        <v>36</v>
      </c>
      <c r="Q483" s="112" t="s">
        <v>36</v>
      </c>
      <c r="R483" s="112" t="s">
        <v>36</v>
      </c>
      <c r="S483" s="112" t="s">
        <v>36</v>
      </c>
      <c r="T483" s="112">
        <v>562420045</v>
      </c>
      <c r="V483" s="110" t="s">
        <v>137</v>
      </c>
      <c r="W483" s="136"/>
      <c r="X483" s="136"/>
      <c r="Y483" s="136"/>
      <c r="Z483" s="136"/>
      <c r="AA483" s="136"/>
      <c r="AB483" s="136"/>
      <c r="AC483" s="136"/>
      <c r="AD483" s="136"/>
      <c r="AE483" s="136"/>
      <c r="AF483" s="136"/>
      <c r="AG483" s="136"/>
      <c r="AH483" s="136"/>
      <c r="AI483" s="136"/>
      <c r="AJ483" s="136"/>
      <c r="AK483" s="136"/>
      <c r="AL483" s="136"/>
      <c r="AM483" s="136"/>
      <c r="AN483" s="136">
        <f>+T483/'24 DS-016894'!T$109*100</f>
        <v>0.021865920987650823</v>
      </c>
    </row>
    <row r="484" spans="2:40" ht="12">
      <c r="B484" s="110" t="s">
        <v>530</v>
      </c>
      <c r="C484" s="111" t="s">
        <v>36</v>
      </c>
      <c r="D484" s="111">
        <v>37976</v>
      </c>
      <c r="E484" s="111">
        <v>3745</v>
      </c>
      <c r="F484" s="111">
        <v>401</v>
      </c>
      <c r="G484" s="111">
        <v>14945</v>
      </c>
      <c r="H484" s="111" t="s">
        <v>36</v>
      </c>
      <c r="I484" s="111">
        <v>529</v>
      </c>
      <c r="J484" s="111">
        <v>110503</v>
      </c>
      <c r="K484" s="111">
        <v>501826</v>
      </c>
      <c r="L484" s="111">
        <v>4718</v>
      </c>
      <c r="M484" s="111">
        <v>108564</v>
      </c>
      <c r="N484" s="111" t="s">
        <v>36</v>
      </c>
      <c r="O484" s="111">
        <v>320855</v>
      </c>
      <c r="P484" s="111" t="s">
        <v>36</v>
      </c>
      <c r="Q484" s="111">
        <v>274844</v>
      </c>
      <c r="R484" s="111">
        <v>70290</v>
      </c>
      <c r="S484" s="111">
        <v>218886</v>
      </c>
      <c r="T484" s="111">
        <v>992890472</v>
      </c>
      <c r="V484" s="110" t="s">
        <v>530</v>
      </c>
      <c r="W484" s="136"/>
      <c r="X484" s="136">
        <f>+D484/'24 DS-016894'!D$109*100</f>
        <v>0.004486775432037302</v>
      </c>
      <c r="Y484" s="136">
        <f>+E484/'24 DS-016894'!E$109*100</f>
        <v>0.0010342728727947572</v>
      </c>
      <c r="Z484" s="136">
        <f>+F484/'24 DS-016894'!F$109*100</f>
        <v>0.0001293564272900603</v>
      </c>
      <c r="AA484" s="136">
        <f>+G484/'24 DS-016894'!G$109*100</f>
        <v>0.016662624117456504</v>
      </c>
      <c r="AB484" s="136"/>
      <c r="AC484" s="136">
        <f>+I484/'24 DS-016894'!I$109*100</f>
        <v>0.0014453993035798388</v>
      </c>
      <c r="AD484" s="136">
        <f>+J484/'24 DS-016894'!J$109*100</f>
        <v>0.006386502544526511</v>
      </c>
      <c r="AE484" s="136">
        <f>+K484/'24 DS-016894'!K$109*100</f>
        <v>0.15399241994555868</v>
      </c>
      <c r="AF484" s="136">
        <f>+L484/'24 DS-016894'!L$109*100</f>
        <v>0.021045779879520717</v>
      </c>
      <c r="AG484" s="136">
        <f>+M484/'24 DS-016894'!M$109*100</f>
        <v>0.023806026590229158</v>
      </c>
      <c r="AH484" s="136"/>
      <c r="AI484" s="136">
        <f>+O484/'24 DS-016894'!O$109*100</f>
        <v>0.0808893202112001</v>
      </c>
      <c r="AJ484" s="136"/>
      <c r="AK484" s="136">
        <f>+Q484/'24 DS-016894'!Q$109*100</f>
        <v>0.02295438294112615</v>
      </c>
      <c r="AL484" s="136">
        <f>+R484/'24 DS-016894'!R$109*100</f>
        <v>0.017110662056646807</v>
      </c>
      <c r="AM484" s="136">
        <f>+S484/'24 DS-016894'!S$109*100</f>
        <v>0.017378835731241646</v>
      </c>
      <c r="AN484" s="136">
        <f>+T484/'24 DS-016894'!T$109*100</f>
        <v>0.03860186848451202</v>
      </c>
    </row>
    <row r="485" spans="2:40" ht="12">
      <c r="B485" s="110" t="s">
        <v>531</v>
      </c>
      <c r="C485" s="112">
        <v>32309</v>
      </c>
      <c r="D485" s="112">
        <v>11308</v>
      </c>
      <c r="E485" s="112">
        <v>22617</v>
      </c>
      <c r="F485" s="112">
        <v>28324</v>
      </c>
      <c r="G485" s="112">
        <v>4720</v>
      </c>
      <c r="H485" s="112">
        <v>20373</v>
      </c>
      <c r="I485" s="112" t="s">
        <v>36</v>
      </c>
      <c r="J485" s="112">
        <v>111474</v>
      </c>
      <c r="K485" s="112">
        <v>6036</v>
      </c>
      <c r="L485" s="112">
        <v>33616</v>
      </c>
      <c r="M485" s="112">
        <v>34757</v>
      </c>
      <c r="N485" s="112">
        <v>66082</v>
      </c>
      <c r="O485" s="112">
        <v>57066</v>
      </c>
      <c r="P485" s="112">
        <v>142372</v>
      </c>
      <c r="Q485" s="112">
        <v>55474</v>
      </c>
      <c r="R485" s="112">
        <v>2682</v>
      </c>
      <c r="S485" s="112">
        <v>12971</v>
      </c>
      <c r="T485" s="112">
        <v>397438853</v>
      </c>
      <c r="V485" s="110" t="s">
        <v>531</v>
      </c>
      <c r="W485" s="136">
        <f>+C485/'24 DS-016894'!C$109*100</f>
        <v>0.004655729563594096</v>
      </c>
      <c r="X485" s="136">
        <f>+D485/'24 DS-016894'!D$109*100</f>
        <v>0.0013360137082756955</v>
      </c>
      <c r="Y485" s="136">
        <f>+E485/'24 DS-016894'!E$109*100</f>
        <v>0.006246234863551141</v>
      </c>
      <c r="Z485" s="136">
        <f>+F485/'24 DS-016894'!F$109*100</f>
        <v>0.00913688640040815</v>
      </c>
      <c r="AA485" s="136">
        <f>+G485/'24 DS-016894'!G$109*100</f>
        <v>0.0052624681053459145</v>
      </c>
      <c r="AB485" s="136">
        <f>+H485/'24 DS-016894'!H$109*100</f>
        <v>0.005989362606257571</v>
      </c>
      <c r="AC485" s="136"/>
      <c r="AD485" s="136">
        <f>+J485/'24 DS-016894'!J$109*100</f>
        <v>0.006442621328367089</v>
      </c>
      <c r="AE485" s="136">
        <f>+K485/'24 DS-016894'!K$109*100</f>
        <v>0.0018522321418009274</v>
      </c>
      <c r="AF485" s="136">
        <f>+L485/'24 DS-016894'!L$109*100</f>
        <v>0.14995229682703867</v>
      </c>
      <c r="AG485" s="136">
        <f>+M485/'24 DS-016894'!M$109*100</f>
        <v>0.007621551031618167</v>
      </c>
      <c r="AH485" s="136">
        <f>+N485/'24 DS-016894'!N$109*100</f>
        <v>0.007060513881021897</v>
      </c>
      <c r="AI485" s="136">
        <f>+O485/'24 DS-016894'!O$109*100</f>
        <v>0.014386654243107774</v>
      </c>
      <c r="AJ485" s="136">
        <f>+P485/'24 DS-016894'!P$109*100</f>
        <v>0.0578674941524859</v>
      </c>
      <c r="AK485" s="136">
        <f>+Q485/'24 DS-016894'!Q$109*100</f>
        <v>0.004633069811515012</v>
      </c>
      <c r="AL485" s="136">
        <f>+R485/'24 DS-016894'!R$109*100</f>
        <v>0.0006528780144533609</v>
      </c>
      <c r="AM485" s="136">
        <f>+S485/'24 DS-016894'!S$109*100</f>
        <v>0.0010298551678496355</v>
      </c>
      <c r="AN485" s="136">
        <f>+T485/'24 DS-016894'!T$109*100</f>
        <v>0.015451736890210893</v>
      </c>
    </row>
    <row r="486" spans="2:40" ht="12">
      <c r="B486" s="110" t="s">
        <v>532</v>
      </c>
      <c r="C486" s="111" t="s">
        <v>36</v>
      </c>
      <c r="D486" s="111" t="s">
        <v>36</v>
      </c>
      <c r="E486" s="111" t="s">
        <v>36</v>
      </c>
      <c r="F486" s="111" t="s">
        <v>36</v>
      </c>
      <c r="G486" s="111" t="s">
        <v>36</v>
      </c>
      <c r="H486" s="111" t="s">
        <v>36</v>
      </c>
      <c r="I486" s="111" t="s">
        <v>36</v>
      </c>
      <c r="J486" s="111" t="s">
        <v>36</v>
      </c>
      <c r="K486" s="111" t="s">
        <v>36</v>
      </c>
      <c r="L486" s="111" t="s">
        <v>36</v>
      </c>
      <c r="M486" s="111" t="s">
        <v>36</v>
      </c>
      <c r="N486" s="111" t="s">
        <v>36</v>
      </c>
      <c r="O486" s="111" t="s">
        <v>36</v>
      </c>
      <c r="P486" s="111" t="s">
        <v>36</v>
      </c>
      <c r="Q486" s="111" t="s">
        <v>36</v>
      </c>
      <c r="R486" s="111" t="s">
        <v>36</v>
      </c>
      <c r="S486" s="111" t="s">
        <v>36</v>
      </c>
      <c r="T486" s="111">
        <v>79459</v>
      </c>
      <c r="V486" s="110" t="s">
        <v>532</v>
      </c>
      <c r="W486" s="136"/>
      <c r="X486" s="136"/>
      <c r="Y486" s="136"/>
      <c r="Z486" s="136"/>
      <c r="AA486" s="136"/>
      <c r="AB486" s="136"/>
      <c r="AC486" s="136"/>
      <c r="AD486" s="136"/>
      <c r="AE486" s="136"/>
      <c r="AF486" s="136"/>
      <c r="AG486" s="136"/>
      <c r="AH486" s="136"/>
      <c r="AI486" s="136"/>
      <c r="AJ486" s="136"/>
      <c r="AK486" s="136"/>
      <c r="AL486" s="136"/>
      <c r="AM486" s="136"/>
      <c r="AN486" s="136">
        <f>+T486/'24 DS-016894'!T$109*100</f>
        <v>3.089228826753049E-06</v>
      </c>
    </row>
    <row r="487" spans="2:40" ht="12">
      <c r="B487" s="110" t="s">
        <v>533</v>
      </c>
      <c r="C487" s="112">
        <v>124433</v>
      </c>
      <c r="D487" s="112">
        <v>12038</v>
      </c>
      <c r="E487" s="112">
        <v>213969</v>
      </c>
      <c r="F487" s="112">
        <v>188521</v>
      </c>
      <c r="G487" s="112">
        <v>11389</v>
      </c>
      <c r="H487" s="112">
        <v>5171</v>
      </c>
      <c r="I487" s="112">
        <v>2544</v>
      </c>
      <c r="J487" s="112">
        <v>4339904</v>
      </c>
      <c r="K487" s="112">
        <v>22304</v>
      </c>
      <c r="L487" s="112">
        <v>16367</v>
      </c>
      <c r="M487" s="112">
        <v>21504</v>
      </c>
      <c r="N487" s="112">
        <v>522628</v>
      </c>
      <c r="O487" s="112">
        <v>829320</v>
      </c>
      <c r="P487" s="112">
        <v>12318</v>
      </c>
      <c r="Q487" s="112">
        <v>434721</v>
      </c>
      <c r="R487" s="112">
        <v>263227</v>
      </c>
      <c r="S487" s="112">
        <v>587573</v>
      </c>
      <c r="T487" s="112">
        <v>18504121260</v>
      </c>
      <c r="V487" s="110" t="s">
        <v>533</v>
      </c>
      <c r="W487" s="136">
        <f>+C487/'24 DS-016894'!C$109*100</f>
        <v>0.017930805558411096</v>
      </c>
      <c r="X487" s="136">
        <f>+D487/'24 DS-016894'!D$109*100</f>
        <v>0.0014222614980741795</v>
      </c>
      <c r="Y487" s="136">
        <f>+E487/'24 DS-016894'!E$109*100</f>
        <v>0.059092745612555786</v>
      </c>
      <c r="Z487" s="136">
        <f>+F487/'24 DS-016894'!F$109*100</f>
        <v>0.06081397264127047</v>
      </c>
      <c r="AA487" s="136">
        <f>+G487/'24 DS-016894'!G$109*100</f>
        <v>0.012697934163513691</v>
      </c>
      <c r="AB487" s="136">
        <f>+H487/'24 DS-016894'!H$109*100</f>
        <v>0.0015201980089804103</v>
      </c>
      <c r="AC487" s="136">
        <f>+I487/'24 DS-016894'!I$109*100</f>
        <v>0.006951031811544632</v>
      </c>
      <c r="AD487" s="136">
        <f>+J487/'24 DS-016894'!J$109*100</f>
        <v>0.25082403137472087</v>
      </c>
      <c r="AE487" s="136">
        <f>+K487/'24 DS-016894'!K$109*100</f>
        <v>0.006844298490842923</v>
      </c>
      <c r="AF487" s="136">
        <f>+L487/'24 DS-016894'!L$109*100</f>
        <v>0.07300896127344544</v>
      </c>
      <c r="AG487" s="136">
        <f>+M487/'24 DS-016894'!M$109*100</f>
        <v>0.004715419437348364</v>
      </c>
      <c r="AH487" s="136">
        <f>+N487/'24 DS-016894'!N$109*100</f>
        <v>0.05584005097622214</v>
      </c>
      <c r="AI487" s="136">
        <f>+O487/'24 DS-016894'!O$109*100</f>
        <v>0.20907615912967686</v>
      </c>
      <c r="AJ487" s="136">
        <f>+P487/'24 DS-016894'!P$109*100</f>
        <v>0.0050066852539145425</v>
      </c>
      <c r="AK487" s="136">
        <f>+Q487/'24 DS-016894'!Q$109*100</f>
        <v>0.036306967976558704</v>
      </c>
      <c r="AL487" s="136">
        <f>+R487/'24 DS-016894'!R$109*100</f>
        <v>0.0640772263648452</v>
      </c>
      <c r="AM487" s="136">
        <f>+S487/'24 DS-016894'!S$109*100</f>
        <v>0.046651383126891835</v>
      </c>
      <c r="AN487" s="136">
        <f>+T487/'24 DS-016894'!T$109*100</f>
        <v>0.7194083088149352</v>
      </c>
    </row>
    <row r="488" spans="2:40" ht="12">
      <c r="B488" s="110" t="s">
        <v>139</v>
      </c>
      <c r="C488" s="111" t="s">
        <v>36</v>
      </c>
      <c r="D488" s="111">
        <v>7757792</v>
      </c>
      <c r="E488" s="111" t="s">
        <v>36</v>
      </c>
      <c r="F488" s="111" t="s">
        <v>36</v>
      </c>
      <c r="G488" s="111" t="s">
        <v>36</v>
      </c>
      <c r="H488" s="111" t="s">
        <v>36</v>
      </c>
      <c r="I488" s="111" t="s">
        <v>36</v>
      </c>
      <c r="J488" s="111" t="s">
        <v>36</v>
      </c>
      <c r="K488" s="111" t="s">
        <v>36</v>
      </c>
      <c r="L488" s="111" t="s">
        <v>36</v>
      </c>
      <c r="M488" s="111" t="s">
        <v>36</v>
      </c>
      <c r="N488" s="111" t="s">
        <v>36</v>
      </c>
      <c r="O488" s="111" t="s">
        <v>36</v>
      </c>
      <c r="P488" s="111" t="s">
        <v>36</v>
      </c>
      <c r="Q488" s="111">
        <v>991109</v>
      </c>
      <c r="R488" s="111" t="s">
        <v>36</v>
      </c>
      <c r="S488" s="111" t="s">
        <v>36</v>
      </c>
      <c r="T488" s="111">
        <v>278830981</v>
      </c>
      <c r="V488" s="110" t="s">
        <v>139</v>
      </c>
      <c r="W488" s="136"/>
      <c r="X488" s="136">
        <f>+D488/'24 DS-016894'!D$109*100</f>
        <v>0.9165649502963853</v>
      </c>
      <c r="Y488" s="136"/>
      <c r="Z488" s="136"/>
      <c r="AA488" s="136"/>
      <c r="AB488" s="136"/>
      <c r="AC488" s="136"/>
      <c r="AD488" s="136"/>
      <c r="AE488" s="136"/>
      <c r="AF488" s="136"/>
      <c r="AG488" s="136"/>
      <c r="AH488" s="136"/>
      <c r="AI488" s="136"/>
      <c r="AJ488" s="136"/>
      <c r="AK488" s="136">
        <f>+Q488/'24 DS-016894'!Q$109*100</f>
        <v>0.08277530352635167</v>
      </c>
      <c r="AL488" s="136"/>
      <c r="AM488" s="136"/>
      <c r="AN488" s="136">
        <f>+T488/'24 DS-016894'!T$109*100</f>
        <v>0.010840467464944582</v>
      </c>
    </row>
    <row r="489" spans="2:40" ht="12">
      <c r="B489" s="110" t="s">
        <v>14</v>
      </c>
      <c r="C489" s="112">
        <v>302446567</v>
      </c>
      <c r="D489" s="112">
        <v>109147580</v>
      </c>
      <c r="E489" s="112">
        <v>103095926</v>
      </c>
      <c r="F489" s="112">
        <v>124938096</v>
      </c>
      <c r="G489" s="112">
        <v>36375893</v>
      </c>
      <c r="H489" s="112">
        <v>107012790</v>
      </c>
      <c r="I489" s="112">
        <v>54483920</v>
      </c>
      <c r="J489" s="112">
        <v>464354380</v>
      </c>
      <c r="K489" s="112">
        <v>111321942</v>
      </c>
      <c r="L489" s="112">
        <v>190626010</v>
      </c>
      <c r="M489" s="112">
        <v>213926662</v>
      </c>
      <c r="N489" s="112">
        <v>252560242</v>
      </c>
      <c r="O489" s="112">
        <v>97365981</v>
      </c>
      <c r="P489" s="112">
        <v>85222660</v>
      </c>
      <c r="Q489" s="112">
        <v>135862294</v>
      </c>
      <c r="R489" s="112">
        <v>80461720</v>
      </c>
      <c r="S489" s="112">
        <v>583576493</v>
      </c>
      <c r="T489" s="112">
        <v>343237118875</v>
      </c>
      <c r="V489" s="110" t="s">
        <v>14</v>
      </c>
      <c r="W489" s="136"/>
      <c r="X489" s="136"/>
      <c r="Y489" s="136"/>
      <c r="Z489" s="136"/>
      <c r="AA489" s="136"/>
      <c r="AB489" s="136"/>
      <c r="AC489" s="136"/>
      <c r="AD489" s="136"/>
      <c r="AE489" s="136"/>
      <c r="AF489" s="136"/>
      <c r="AG489" s="136"/>
      <c r="AH489" s="136"/>
      <c r="AI489" s="136"/>
      <c r="AJ489" s="136"/>
      <c r="AK489" s="136"/>
      <c r="AL489" s="136"/>
      <c r="AM489" s="136"/>
      <c r="AN489" s="136"/>
    </row>
    <row r="490" spans="2:40" ht="12">
      <c r="B490" s="110" t="s">
        <v>534</v>
      </c>
      <c r="C490" s="111">
        <v>48458533</v>
      </c>
      <c r="D490" s="111">
        <v>15392993</v>
      </c>
      <c r="E490" s="111">
        <v>24080366</v>
      </c>
      <c r="F490" s="111">
        <v>17148828</v>
      </c>
      <c r="G490" s="111">
        <v>4558276</v>
      </c>
      <c r="H490" s="111">
        <v>11403260</v>
      </c>
      <c r="I490" s="111">
        <v>8565719</v>
      </c>
      <c r="J490" s="111">
        <v>108725232</v>
      </c>
      <c r="K490" s="111">
        <v>10226011</v>
      </c>
      <c r="L490" s="111">
        <v>732575</v>
      </c>
      <c r="M490" s="111">
        <v>75683030</v>
      </c>
      <c r="N490" s="111">
        <v>67203217</v>
      </c>
      <c r="O490" s="111">
        <v>45629740</v>
      </c>
      <c r="P490" s="111">
        <v>29983352</v>
      </c>
      <c r="Q490" s="111">
        <v>48740855</v>
      </c>
      <c r="R490" s="111">
        <v>18482792</v>
      </c>
      <c r="S490" s="111">
        <v>106667633</v>
      </c>
      <c r="T490" s="111">
        <v>67570550722</v>
      </c>
      <c r="V490" s="110" t="s">
        <v>534</v>
      </c>
      <c r="W490" s="136">
        <f>+C490/'24 DS-016894'!C$109*100</f>
        <v>6.9828786002816585</v>
      </c>
      <c r="X490" s="136">
        <f>+D490/'24 DS-016894'!D$109*100</f>
        <v>1.818646061141831</v>
      </c>
      <c r="Y490" s="136">
        <f>+E490/'24 DS-016894'!E$109*100</f>
        <v>6.650378990859599</v>
      </c>
      <c r="Z490" s="136">
        <f>+F490/'24 DS-016894'!F$109*100</f>
        <v>5.531947935889652</v>
      </c>
      <c r="AA490" s="136">
        <f>+G490/'24 DS-016894'!G$109*100</f>
        <v>5.082157217238084</v>
      </c>
      <c r="AB490" s="136">
        <f>+H490/'24 DS-016894'!H$109*100</f>
        <v>3.3523908620935896</v>
      </c>
      <c r="AC490" s="136">
        <f>+I490/'24 DS-016894'!I$109*100</f>
        <v>23.40431810446237</v>
      </c>
      <c r="AD490" s="136">
        <f>+J490/'24 DS-016894'!J$109*100</f>
        <v>6.283756738027341</v>
      </c>
      <c r="AE490" s="136">
        <f>+K490/'24 DS-016894'!K$109*100</f>
        <v>3.137996397715349</v>
      </c>
      <c r="AF490" s="136">
        <f>+L490/'24 DS-016894'!L$109*100</f>
        <v>3.2678279345569923</v>
      </c>
      <c r="AG490" s="136">
        <f>+M490/'24 DS-016894'!M$109*100</f>
        <v>16.595853363998295</v>
      </c>
      <c r="AH490" s="136">
        <f>+N490/'24 DS-016894'!N$109*100</f>
        <v>7.1803100160077875</v>
      </c>
      <c r="AI490" s="136">
        <f>+O490/'24 DS-016894'!O$109*100</f>
        <v>11.50350984093689</v>
      </c>
      <c r="AJ490" s="136">
        <f>+P490/'24 DS-016894'!P$109*100</f>
        <v>12.186816554743391</v>
      </c>
      <c r="AK490" s="136">
        <f>+Q490/'24 DS-016894'!Q$109*100</f>
        <v>4.0707319444772425</v>
      </c>
      <c r="AL490" s="136">
        <f>+R490/'24 DS-016894'!R$109*100</f>
        <v>4.499257472973327</v>
      </c>
      <c r="AM490" s="136">
        <f>+S490/'24 DS-016894'!S$109*100</f>
        <v>8.469062762110735</v>
      </c>
      <c r="AN490" s="136">
        <f>+T490/'24 DS-016894'!T$109*100</f>
        <v>2.6270264303600777</v>
      </c>
    </row>
    <row r="491" spans="2:40" ht="12">
      <c r="B491" s="110" t="s">
        <v>535</v>
      </c>
      <c r="C491" s="112" t="s">
        <v>36</v>
      </c>
      <c r="D491" s="112" t="s">
        <v>36</v>
      </c>
      <c r="E491" s="112" t="s">
        <v>36</v>
      </c>
      <c r="F491" s="112" t="s">
        <v>36</v>
      </c>
      <c r="G491" s="112" t="s">
        <v>36</v>
      </c>
      <c r="H491" s="112" t="s">
        <v>36</v>
      </c>
      <c r="I491" s="112" t="s">
        <v>36</v>
      </c>
      <c r="J491" s="112" t="s">
        <v>36</v>
      </c>
      <c r="K491" s="112" t="s">
        <v>36</v>
      </c>
      <c r="L491" s="112" t="s">
        <v>36</v>
      </c>
      <c r="M491" s="112" t="s">
        <v>36</v>
      </c>
      <c r="N491" s="112" t="s">
        <v>36</v>
      </c>
      <c r="O491" s="112" t="s">
        <v>36</v>
      </c>
      <c r="P491" s="112" t="s">
        <v>36</v>
      </c>
      <c r="Q491" s="112" t="s">
        <v>36</v>
      </c>
      <c r="R491" s="112" t="s">
        <v>36</v>
      </c>
      <c r="S491" s="112" t="s">
        <v>36</v>
      </c>
      <c r="T491" s="112">
        <v>206507906</v>
      </c>
      <c r="V491" s="110" t="s">
        <v>535</v>
      </c>
      <c r="W491" s="136"/>
      <c r="X491" s="136"/>
      <c r="Y491" s="136"/>
      <c r="Z491" s="136"/>
      <c r="AA491" s="136"/>
      <c r="AB491" s="136"/>
      <c r="AC491" s="136"/>
      <c r="AD491" s="136"/>
      <c r="AE491" s="136"/>
      <c r="AF491" s="136"/>
      <c r="AG491" s="136"/>
      <c r="AH491" s="136"/>
      <c r="AI491" s="136"/>
      <c r="AJ491" s="136"/>
      <c r="AK491" s="136"/>
      <c r="AL491" s="136"/>
      <c r="AM491" s="136"/>
      <c r="AN491" s="136">
        <f>+T491/'24 DS-016894'!T$109*100</f>
        <v>0.008028671090343558</v>
      </c>
    </row>
    <row r="492" spans="2:40" ht="12">
      <c r="B492" s="110" t="s">
        <v>536</v>
      </c>
      <c r="C492" s="111" t="s">
        <v>36</v>
      </c>
      <c r="D492" s="111" t="s">
        <v>36</v>
      </c>
      <c r="E492" s="111" t="s">
        <v>36</v>
      </c>
      <c r="F492" s="111" t="s">
        <v>36</v>
      </c>
      <c r="G492" s="111" t="s">
        <v>36</v>
      </c>
      <c r="H492" s="111" t="s">
        <v>36</v>
      </c>
      <c r="I492" s="111" t="s">
        <v>36</v>
      </c>
      <c r="J492" s="111" t="s">
        <v>36</v>
      </c>
      <c r="K492" s="111" t="s">
        <v>36</v>
      </c>
      <c r="L492" s="111" t="s">
        <v>36</v>
      </c>
      <c r="M492" s="111" t="s">
        <v>36</v>
      </c>
      <c r="N492" s="111" t="s">
        <v>36</v>
      </c>
      <c r="O492" s="111" t="s">
        <v>36</v>
      </c>
      <c r="P492" s="111" t="s">
        <v>36</v>
      </c>
      <c r="Q492" s="111" t="s">
        <v>36</v>
      </c>
      <c r="R492" s="111" t="s">
        <v>36</v>
      </c>
      <c r="S492" s="111" t="s">
        <v>36</v>
      </c>
      <c r="T492" s="111">
        <v>593499</v>
      </c>
      <c r="V492" s="110" t="s">
        <v>536</v>
      </c>
      <c r="W492" s="136"/>
      <c r="X492" s="136"/>
      <c r="Y492" s="136"/>
      <c r="Z492" s="136"/>
      <c r="AA492" s="136"/>
      <c r="AB492" s="136"/>
      <c r="AC492" s="136"/>
      <c r="AD492" s="136"/>
      <c r="AE492" s="136"/>
      <c r="AF492" s="136"/>
      <c r="AG492" s="136"/>
      <c r="AH492" s="136"/>
      <c r="AI492" s="136"/>
      <c r="AJ492" s="136"/>
      <c r="AK492" s="136"/>
      <c r="AL492" s="136"/>
      <c r="AM492" s="136"/>
      <c r="AN492" s="136">
        <f>+T492/'24 DS-016894'!T$109*100</f>
        <v>2.3074217136499424E-05</v>
      </c>
    </row>
    <row r="493" spans="2:40" ht="12">
      <c r="B493" s="110" t="s">
        <v>537</v>
      </c>
      <c r="C493" s="112" t="s">
        <v>36</v>
      </c>
      <c r="D493" s="112" t="s">
        <v>36</v>
      </c>
      <c r="E493" s="112" t="s">
        <v>36</v>
      </c>
      <c r="F493" s="112" t="s">
        <v>36</v>
      </c>
      <c r="G493" s="112" t="s">
        <v>36</v>
      </c>
      <c r="H493" s="112" t="s">
        <v>36</v>
      </c>
      <c r="I493" s="112" t="s">
        <v>36</v>
      </c>
      <c r="J493" s="112" t="s">
        <v>36</v>
      </c>
      <c r="K493" s="112" t="s">
        <v>36</v>
      </c>
      <c r="L493" s="112" t="s">
        <v>36</v>
      </c>
      <c r="M493" s="112" t="s">
        <v>36</v>
      </c>
      <c r="N493" s="112" t="s">
        <v>36</v>
      </c>
      <c r="O493" s="112" t="s">
        <v>36</v>
      </c>
      <c r="P493" s="112" t="s">
        <v>36</v>
      </c>
      <c r="Q493" s="112" t="s">
        <v>36</v>
      </c>
      <c r="R493" s="112" t="s">
        <v>36</v>
      </c>
      <c r="S493" s="112" t="s">
        <v>36</v>
      </c>
      <c r="T493" s="112">
        <v>89731</v>
      </c>
      <c r="V493" s="110" t="s">
        <v>537</v>
      </c>
      <c r="W493" s="136"/>
      <c r="X493" s="136"/>
      <c r="Y493" s="136"/>
      <c r="Z493" s="136"/>
      <c r="AA493" s="136"/>
      <c r="AB493" s="136"/>
      <c r="AC493" s="136"/>
      <c r="AD493" s="136"/>
      <c r="AE493" s="136"/>
      <c r="AF493" s="136"/>
      <c r="AG493" s="136"/>
      <c r="AH493" s="136"/>
      <c r="AI493" s="136"/>
      <c r="AJ493" s="136"/>
      <c r="AK493" s="136"/>
      <c r="AL493" s="136"/>
      <c r="AM493" s="136"/>
      <c r="AN493" s="136">
        <f>+T493/'24 DS-016894'!T$109*100</f>
        <v>3.488586464130908E-06</v>
      </c>
    </row>
    <row r="494" spans="2:40" ht="12">
      <c r="B494" s="110" t="s">
        <v>138</v>
      </c>
      <c r="C494" s="111" t="s">
        <v>36</v>
      </c>
      <c r="D494" s="111">
        <v>64140</v>
      </c>
      <c r="E494" s="111">
        <v>1054</v>
      </c>
      <c r="F494" s="111" t="s">
        <v>36</v>
      </c>
      <c r="G494" s="111" t="s">
        <v>36</v>
      </c>
      <c r="H494" s="111" t="s">
        <v>36</v>
      </c>
      <c r="I494" s="111" t="s">
        <v>36</v>
      </c>
      <c r="J494" s="111">
        <v>14741</v>
      </c>
      <c r="K494" s="111">
        <v>26851</v>
      </c>
      <c r="L494" s="111">
        <v>9363</v>
      </c>
      <c r="M494" s="111">
        <v>48216</v>
      </c>
      <c r="N494" s="111">
        <v>12677</v>
      </c>
      <c r="O494" s="111">
        <v>265200</v>
      </c>
      <c r="P494" s="111" t="s">
        <v>36</v>
      </c>
      <c r="Q494" s="111">
        <v>129</v>
      </c>
      <c r="R494" s="111" t="s">
        <v>36</v>
      </c>
      <c r="S494" s="111">
        <v>1772680</v>
      </c>
      <c r="T494" s="111">
        <v>6258210440</v>
      </c>
      <c r="V494" s="110" t="s">
        <v>138</v>
      </c>
      <c r="W494" s="136"/>
      <c r="X494" s="136">
        <f>+D494/'24 DS-016894'!D$109*100</f>
        <v>0.007577990736540778</v>
      </c>
      <c r="Y494" s="136">
        <f>+E494/'24 DS-016894'!E$109*100</f>
        <v>0.00029108774577454584</v>
      </c>
      <c r="Z494" s="136"/>
      <c r="AA494" s="136"/>
      <c r="AB494" s="136"/>
      <c r="AC494" s="136"/>
      <c r="AD494" s="136">
        <f>+J494/'24 DS-016894'!J$109*100</f>
        <v>0.000851953648397467</v>
      </c>
      <c r="AE494" s="136">
        <f>+K494/'24 DS-016894'!K$109*100</f>
        <v>0.008239609880632322</v>
      </c>
      <c r="AF494" s="136">
        <f>+L494/'24 DS-016894'!L$109*100</f>
        <v>0.041765925606602895</v>
      </c>
      <c r="AG494" s="136">
        <f>+M494/'24 DS-016894'!M$109*100</f>
        <v>0.010572854519679535</v>
      </c>
      <c r="AH494" s="136">
        <f>+N494/'24 DS-016894'!N$109*100</f>
        <v>0.001354470725306658</v>
      </c>
      <c r="AI494" s="136">
        <f>+O494/'24 DS-016894'!O$109*100</f>
        <v>0.06685838687260684</v>
      </c>
      <c r="AJ494" s="136"/>
      <c r="AK494" s="136">
        <f>+Q494/'24 DS-016894'!Q$109*100</f>
        <v>1.0773804046678382E-05</v>
      </c>
      <c r="AL494" s="136"/>
      <c r="AM494" s="136">
        <f>+S494/'24 DS-016894'!S$109*100</f>
        <v>0.14074502034875433</v>
      </c>
      <c r="AN494" s="136">
        <f>+T494/'24 DS-016894'!T$109*100</f>
        <v>0.2433084244092536</v>
      </c>
    </row>
    <row r="495" spans="2:40" ht="12">
      <c r="B495" s="110" t="s">
        <v>140</v>
      </c>
      <c r="C495" s="112">
        <v>597091</v>
      </c>
      <c r="D495" s="112">
        <v>150239</v>
      </c>
      <c r="E495" s="112">
        <v>127936</v>
      </c>
      <c r="F495" s="112">
        <v>645573</v>
      </c>
      <c r="G495" s="112">
        <v>77910</v>
      </c>
      <c r="H495" s="112">
        <v>2726</v>
      </c>
      <c r="I495" s="112">
        <v>2053</v>
      </c>
      <c r="J495" s="112">
        <v>1957493</v>
      </c>
      <c r="K495" s="112">
        <v>10782</v>
      </c>
      <c r="L495" s="112">
        <v>20428</v>
      </c>
      <c r="M495" s="112">
        <v>172104</v>
      </c>
      <c r="N495" s="112">
        <v>1743696</v>
      </c>
      <c r="O495" s="112">
        <v>37429</v>
      </c>
      <c r="P495" s="112">
        <v>6132</v>
      </c>
      <c r="Q495" s="112">
        <v>2840283</v>
      </c>
      <c r="R495" s="112">
        <v>461407</v>
      </c>
      <c r="S495" s="112">
        <v>663119</v>
      </c>
      <c r="T495" s="112">
        <v>2965009836</v>
      </c>
      <c r="V495" s="110" t="s">
        <v>140</v>
      </c>
      <c r="W495" s="136">
        <f>+C495/'24 DS-016894'!C$109*100</f>
        <v>0.08604086232492378</v>
      </c>
      <c r="X495" s="136">
        <f>+D495/'24 DS-016894'!D$109*100</f>
        <v>0.01775038587881431</v>
      </c>
      <c r="Y495" s="136">
        <f>+E495/'24 DS-016894'!E$109*100</f>
        <v>0.03533263932012552</v>
      </c>
      <c r="Z495" s="136">
        <f>+F495/'24 DS-016894'!F$109*100</f>
        <v>0.20825191230654888</v>
      </c>
      <c r="AA495" s="136">
        <f>+G495/'24 DS-016894'!G$109*100</f>
        <v>0.08686417162870769</v>
      </c>
      <c r="AB495" s="136">
        <f>+H495/'24 DS-016894'!H$109*100</f>
        <v>0.0008014039397564492</v>
      </c>
      <c r="AC495" s="136">
        <f>+I495/'24 DS-016894'!I$109*100</f>
        <v>0.0056094608133259154</v>
      </c>
      <c r="AD495" s="136">
        <f>+J495/'24 DS-016894'!J$109*100</f>
        <v>0.11313298304473937</v>
      </c>
      <c r="AE495" s="136">
        <f>+K495/'24 DS-016894'!K$109*100</f>
        <v>0.0033086095018054337</v>
      </c>
      <c r="AF495" s="136">
        <f>+L495/'24 DS-016894'!L$109*100</f>
        <v>0.09112403378101934</v>
      </c>
      <c r="AG495" s="136">
        <f>+M495/'24 DS-016894'!M$109*100</f>
        <v>0.03773914373351018</v>
      </c>
      <c r="AH495" s="136">
        <f>+N495/'24 DS-016894'!N$109*100</f>
        <v>0.18630473975185916</v>
      </c>
      <c r="AI495" s="136">
        <f>+O495/'24 DS-016894'!O$109*100</f>
        <v>0.009436057927054303</v>
      </c>
      <c r="AJ495" s="136">
        <f>+P495/'24 DS-016894'!P$109*100</f>
        <v>0.0024923684020948184</v>
      </c>
      <c r="AK495" s="136">
        <f>+Q495/'24 DS-016894'!Q$109*100</f>
        <v>0.2372143603031924</v>
      </c>
      <c r="AL495" s="136">
        <f>+R495/'24 DS-016894'!R$109*100</f>
        <v>0.11232009172814389</v>
      </c>
      <c r="AM495" s="136">
        <f>+S495/'24 DS-016894'!S$109*100</f>
        <v>0.05264948955741905</v>
      </c>
      <c r="AN495" s="136">
        <f>+T495/'24 DS-016894'!T$109*100</f>
        <v>0.11527446679391296</v>
      </c>
    </row>
    <row r="496" spans="2:40" ht="12">
      <c r="B496" s="110" t="s">
        <v>538</v>
      </c>
      <c r="C496" s="111" t="s">
        <v>36</v>
      </c>
      <c r="D496" s="111">
        <v>3528191</v>
      </c>
      <c r="E496" s="111" t="s">
        <v>36</v>
      </c>
      <c r="F496" s="111">
        <v>296</v>
      </c>
      <c r="G496" s="111" t="s">
        <v>36</v>
      </c>
      <c r="H496" s="111" t="s">
        <v>36</v>
      </c>
      <c r="I496" s="111" t="s">
        <v>36</v>
      </c>
      <c r="J496" s="111">
        <v>40848</v>
      </c>
      <c r="K496" s="111">
        <v>16138</v>
      </c>
      <c r="L496" s="111" t="s">
        <v>36</v>
      </c>
      <c r="M496" s="111">
        <v>578</v>
      </c>
      <c r="N496" s="111">
        <v>2032500</v>
      </c>
      <c r="O496" s="111">
        <v>43955</v>
      </c>
      <c r="P496" s="111" t="s">
        <v>36</v>
      </c>
      <c r="Q496" s="111">
        <v>4873750</v>
      </c>
      <c r="R496" s="111">
        <v>661149</v>
      </c>
      <c r="S496" s="111">
        <v>912260</v>
      </c>
      <c r="T496" s="111">
        <v>3677735529</v>
      </c>
      <c r="V496" s="110" t="s">
        <v>538</v>
      </c>
      <c r="W496" s="136"/>
      <c r="X496" s="136">
        <f>+D496/'24 DS-016894'!D$109*100</f>
        <v>0.41684750100945656</v>
      </c>
      <c r="Y496" s="136"/>
      <c r="Z496" s="136">
        <f>+F496/'24 DS-016894'!F$109*100</f>
        <v>9.548504358568042E-05</v>
      </c>
      <c r="AA496" s="136"/>
      <c r="AB496" s="136"/>
      <c r="AC496" s="136"/>
      <c r="AD496" s="136">
        <f>+J496/'24 DS-016894'!J$109*100</f>
        <v>0.002360803380350026</v>
      </c>
      <c r="AE496" s="136">
        <f>+K496/'24 DS-016894'!K$109*100</f>
        <v>0.004952174006690418</v>
      </c>
      <c r="AF496" s="136"/>
      <c r="AG496" s="136">
        <f>+M496/'24 DS-016894'!M$109*100</f>
        <v>0.00012674443986176312</v>
      </c>
      <c r="AH496" s="136">
        <f>+N496/'24 DS-016894'!N$109*100</f>
        <v>0.21716192704786483</v>
      </c>
      <c r="AI496" s="136">
        <f>+O496/'24 DS-016894'!O$109*100</f>
        <v>0.011081298623625314</v>
      </c>
      <c r="AJ496" s="136"/>
      <c r="AK496" s="136">
        <f>+Q496/'24 DS-016894'!Q$109*100</f>
        <v>0.4070451742054168</v>
      </c>
      <c r="AL496" s="136">
        <f>+R496/'24 DS-016894'!R$109*100</f>
        <v>0.1609431940260347</v>
      </c>
      <c r="AM496" s="136">
        <f>+S496/'24 DS-016894'!S$109*100</f>
        <v>0.07243047378170601</v>
      </c>
      <c r="AN496" s="136">
        <f>+T496/'24 DS-016894'!T$109*100</f>
        <v>0.1429840120484863</v>
      </c>
    </row>
    <row r="497" spans="2:40" ht="12">
      <c r="B497" s="110" t="s">
        <v>142</v>
      </c>
      <c r="C497" s="112" t="s">
        <v>36</v>
      </c>
      <c r="D497" s="112" t="s">
        <v>36</v>
      </c>
      <c r="E497" s="112" t="s">
        <v>36</v>
      </c>
      <c r="F497" s="112" t="s">
        <v>36</v>
      </c>
      <c r="G497" s="112" t="s">
        <v>36</v>
      </c>
      <c r="H497" s="112" t="s">
        <v>36</v>
      </c>
      <c r="I497" s="112" t="s">
        <v>36</v>
      </c>
      <c r="J497" s="112">
        <v>86440</v>
      </c>
      <c r="K497" s="112">
        <v>15376</v>
      </c>
      <c r="L497" s="112" t="s">
        <v>36</v>
      </c>
      <c r="M497" s="112" t="s">
        <v>36</v>
      </c>
      <c r="N497" s="112">
        <v>20570</v>
      </c>
      <c r="O497" s="112">
        <v>335</v>
      </c>
      <c r="P497" s="112" t="s">
        <v>36</v>
      </c>
      <c r="Q497" s="112">
        <v>217447</v>
      </c>
      <c r="R497" s="112" t="s">
        <v>36</v>
      </c>
      <c r="S497" s="112" t="s">
        <v>36</v>
      </c>
      <c r="T497" s="112">
        <v>4532113770</v>
      </c>
      <c r="V497" s="110" t="s">
        <v>142</v>
      </c>
      <c r="W497" s="136"/>
      <c r="X497" s="136"/>
      <c r="Y497" s="136"/>
      <c r="Z497" s="136"/>
      <c r="AA497" s="136"/>
      <c r="AB497" s="136"/>
      <c r="AC497" s="136"/>
      <c r="AD497" s="136">
        <f>+J497/'24 DS-016894'!J$109*100</f>
        <v>0.004995785453325898</v>
      </c>
      <c r="AE497" s="136">
        <f>+K497/'24 DS-016894'!K$109*100</f>
        <v>0.004718343507675788</v>
      </c>
      <c r="AF497" s="136"/>
      <c r="AG497" s="136"/>
      <c r="AH497" s="136">
        <f>+N497/'24 DS-016894'!N$109*100</f>
        <v>0.0021977962309346027</v>
      </c>
      <c r="AI497" s="136">
        <f>+O497/'24 DS-016894'!O$109*100</f>
        <v>8.4455352949937E-05</v>
      </c>
      <c r="AJ497" s="136"/>
      <c r="AK497" s="136">
        <f>+Q497/'24 DS-016894'!Q$109*100</f>
        <v>0.018160708283240887</v>
      </c>
      <c r="AL497" s="136"/>
      <c r="AM497" s="136"/>
      <c r="AN497" s="136">
        <f>+T497/'24 DS-016894'!T$109*100</f>
        <v>0.17620076397146248</v>
      </c>
    </row>
    <row r="498" spans="2:40" ht="12">
      <c r="B498" s="110" t="s">
        <v>539</v>
      </c>
      <c r="C498" s="111" t="s">
        <v>36</v>
      </c>
      <c r="D498" s="111">
        <v>163125</v>
      </c>
      <c r="E498" s="111" t="s">
        <v>36</v>
      </c>
      <c r="F498" s="111" t="s">
        <v>36</v>
      </c>
      <c r="G498" s="111">
        <v>6269</v>
      </c>
      <c r="H498" s="111">
        <v>2670</v>
      </c>
      <c r="I498" s="111">
        <v>50</v>
      </c>
      <c r="J498" s="111">
        <v>92961</v>
      </c>
      <c r="K498" s="111">
        <v>250227</v>
      </c>
      <c r="L498" s="111" t="s">
        <v>36</v>
      </c>
      <c r="M498" s="111">
        <v>38163</v>
      </c>
      <c r="N498" s="111">
        <v>7540</v>
      </c>
      <c r="O498" s="111">
        <v>23354</v>
      </c>
      <c r="P498" s="111" t="s">
        <v>36</v>
      </c>
      <c r="Q498" s="111">
        <v>9457</v>
      </c>
      <c r="R498" s="111" t="s">
        <v>36</v>
      </c>
      <c r="S498" s="111">
        <v>9756</v>
      </c>
      <c r="T498" s="111">
        <v>843500491</v>
      </c>
      <c r="V498" s="110" t="s">
        <v>539</v>
      </c>
      <c r="W498" s="136"/>
      <c r="X498" s="136">
        <f>+D498/'24 DS-016894'!D$109*100</f>
        <v>0.019272836590243442</v>
      </c>
      <c r="Y498" s="136"/>
      <c r="Z498" s="136"/>
      <c r="AA498" s="136">
        <f>+G498/'24 DS-016894'!G$109*100</f>
        <v>0.0069894941848333775</v>
      </c>
      <c r="AB498" s="136">
        <f>+H498/'24 DS-016894'!H$109*100</f>
        <v>0.0007849407627108287</v>
      </c>
      <c r="AC498" s="136">
        <f>+I498/'24 DS-016894'!I$109*100</f>
        <v>0.00013661619126463504</v>
      </c>
      <c r="AD498" s="136">
        <f>+J498/'24 DS-016894'!J$109*100</f>
        <v>0.00537266556601838</v>
      </c>
      <c r="AE498" s="136">
        <f>+K498/'24 DS-016894'!K$109*100</f>
        <v>0.07678570115083178</v>
      </c>
      <c r="AF498" s="136"/>
      <c r="AG498" s="136">
        <f>+M498/'24 DS-016894'!M$109*100</f>
        <v>0.008368422246443713</v>
      </c>
      <c r="AH498" s="136">
        <f>+N498/'24 DS-016894'!N$109*100</f>
        <v>0.0008056093136240594</v>
      </c>
      <c r="AI498" s="136">
        <f>+O498/'24 DS-016894'!O$109*100</f>
        <v>0.00588767257550098</v>
      </c>
      <c r="AJ498" s="136"/>
      <c r="AK498" s="136">
        <f>+Q498/'24 DS-016894'!Q$109*100</f>
        <v>0.0007898284098406006</v>
      </c>
      <c r="AL498" s="136"/>
      <c r="AM498" s="136">
        <f>+S498/'24 DS-016894'!S$109*100</f>
        <v>0.0007745946355362767</v>
      </c>
      <c r="AN498" s="136">
        <f>+T498/'24 DS-016894'!T$109*100</f>
        <v>0.03279384377071887</v>
      </c>
    </row>
    <row r="499" spans="2:40" ht="12">
      <c r="B499" s="110" t="s">
        <v>540</v>
      </c>
      <c r="C499" s="112" t="s">
        <v>36</v>
      </c>
      <c r="D499" s="112" t="s">
        <v>36</v>
      </c>
      <c r="E499" s="112" t="s">
        <v>36</v>
      </c>
      <c r="F499" s="112" t="s">
        <v>36</v>
      </c>
      <c r="G499" s="112" t="s">
        <v>36</v>
      </c>
      <c r="H499" s="112" t="s">
        <v>36</v>
      </c>
      <c r="I499" s="112" t="s">
        <v>36</v>
      </c>
      <c r="J499" s="112" t="s">
        <v>36</v>
      </c>
      <c r="K499" s="112" t="s">
        <v>36</v>
      </c>
      <c r="L499" s="112" t="s">
        <v>36</v>
      </c>
      <c r="M499" s="112" t="s">
        <v>36</v>
      </c>
      <c r="N499" s="112" t="s">
        <v>36</v>
      </c>
      <c r="O499" s="112" t="s">
        <v>36</v>
      </c>
      <c r="P499" s="112" t="s">
        <v>36</v>
      </c>
      <c r="Q499" s="112" t="s">
        <v>36</v>
      </c>
      <c r="R499" s="112" t="s">
        <v>36</v>
      </c>
      <c r="S499" s="112" t="s">
        <v>36</v>
      </c>
      <c r="T499" s="112">
        <v>79795540</v>
      </c>
      <c r="V499" s="110" t="s">
        <v>540</v>
      </c>
      <c r="W499" s="136"/>
      <c r="X499" s="136"/>
      <c r="Y499" s="136"/>
      <c r="Z499" s="136"/>
      <c r="AA499" s="136"/>
      <c r="AB499" s="136"/>
      <c r="AC499" s="136"/>
      <c r="AD499" s="136"/>
      <c r="AE499" s="136"/>
      <c r="AF499" s="136"/>
      <c r="AG499" s="136"/>
      <c r="AH499" s="136"/>
      <c r="AI499" s="136"/>
      <c r="AJ499" s="136"/>
      <c r="AK499" s="136"/>
      <c r="AL499" s="136"/>
      <c r="AM499" s="136"/>
      <c r="AN499" s="136">
        <f>+T499/'24 DS-016894'!T$109*100</f>
        <v>0.0031023129213094297</v>
      </c>
    </row>
    <row r="500" spans="2:40" ht="12">
      <c r="B500" s="110" t="s">
        <v>541</v>
      </c>
      <c r="C500" s="111">
        <v>2457</v>
      </c>
      <c r="D500" s="111">
        <v>474708</v>
      </c>
      <c r="E500" s="111" t="s">
        <v>36</v>
      </c>
      <c r="F500" s="111">
        <v>190</v>
      </c>
      <c r="G500" s="111" t="s">
        <v>36</v>
      </c>
      <c r="H500" s="111" t="s">
        <v>36</v>
      </c>
      <c r="I500" s="111" t="s">
        <v>36</v>
      </c>
      <c r="J500" s="111">
        <v>238869</v>
      </c>
      <c r="K500" s="111">
        <v>235070</v>
      </c>
      <c r="L500" s="111" t="s">
        <v>36</v>
      </c>
      <c r="M500" s="111" t="s">
        <v>36</v>
      </c>
      <c r="N500" s="111">
        <v>853</v>
      </c>
      <c r="O500" s="111">
        <v>69</v>
      </c>
      <c r="P500" s="111" t="s">
        <v>36</v>
      </c>
      <c r="Q500" s="111">
        <v>34148</v>
      </c>
      <c r="R500" s="111">
        <v>1016</v>
      </c>
      <c r="S500" s="111">
        <v>262552</v>
      </c>
      <c r="T500" s="111">
        <v>7590663263</v>
      </c>
      <c r="V500" s="110" t="s">
        <v>541</v>
      </c>
      <c r="W500" s="136">
        <f>+C500/'24 DS-016894'!C$109*100</f>
        <v>0.00035405390255813224</v>
      </c>
      <c r="X500" s="136">
        <f>+D500/'24 DS-016894'!D$109*100</f>
        <v>0.05608563808172434</v>
      </c>
      <c r="Y500" s="136"/>
      <c r="Z500" s="136">
        <f>+F500/'24 DS-016894'!F$109*100</f>
        <v>6.129107527459216E-05</v>
      </c>
      <c r="AA500" s="136"/>
      <c r="AB500" s="136"/>
      <c r="AC500" s="136"/>
      <c r="AD500" s="136">
        <f>+J500/'24 DS-016894'!J$109*100</f>
        <v>0.013805394209283941</v>
      </c>
      <c r="AE500" s="136">
        <f>+K500/'24 DS-016894'!K$109*100</f>
        <v>0.07213456089680981</v>
      </c>
      <c r="AF500" s="136"/>
      <c r="AG500" s="136"/>
      <c r="AH500" s="136">
        <f>+N500/'24 DS-016894'!N$109*100</f>
        <v>9.113856028134254E-05</v>
      </c>
      <c r="AI500" s="136">
        <f>+O500/'24 DS-016894'!O$109*100</f>
        <v>1.7395281652375083E-05</v>
      </c>
      <c r="AJ500" s="136"/>
      <c r="AK500" s="136">
        <f>+Q500/'24 DS-016894'!Q$109*100</f>
        <v>0.002851967911519174</v>
      </c>
      <c r="AL500" s="136">
        <f>+R500/'24 DS-016894'!R$109*100</f>
        <v>0.0002473244081598116</v>
      </c>
      <c r="AM500" s="136">
        <f>+S500/'24 DS-016894'!S$109*100</f>
        <v>0.02084577395954495</v>
      </c>
      <c r="AN500" s="136">
        <f>+T500/'24 DS-016894'!T$109*100</f>
        <v>0.2951118912424641</v>
      </c>
    </row>
    <row r="501" spans="2:40" ht="12">
      <c r="B501" s="110" t="s">
        <v>141</v>
      </c>
      <c r="C501" s="112" t="s">
        <v>36</v>
      </c>
      <c r="D501" s="112">
        <v>5</v>
      </c>
      <c r="E501" s="112" t="s">
        <v>36</v>
      </c>
      <c r="F501" s="112" t="s">
        <v>36</v>
      </c>
      <c r="G501" s="112" t="s">
        <v>36</v>
      </c>
      <c r="H501" s="112" t="s">
        <v>36</v>
      </c>
      <c r="I501" s="112" t="s">
        <v>36</v>
      </c>
      <c r="J501" s="112" t="s">
        <v>36</v>
      </c>
      <c r="K501" s="112" t="s">
        <v>36</v>
      </c>
      <c r="L501" s="112">
        <v>16932</v>
      </c>
      <c r="M501" s="112">
        <v>39136</v>
      </c>
      <c r="N501" s="112" t="s">
        <v>36</v>
      </c>
      <c r="O501" s="112">
        <v>43685</v>
      </c>
      <c r="P501" s="112" t="s">
        <v>36</v>
      </c>
      <c r="Q501" s="112" t="s">
        <v>36</v>
      </c>
      <c r="R501" s="112" t="s">
        <v>36</v>
      </c>
      <c r="S501" s="112" t="s">
        <v>36</v>
      </c>
      <c r="T501" s="112">
        <v>5386816309</v>
      </c>
      <c r="V501" s="110" t="s">
        <v>141</v>
      </c>
      <c r="W501" s="136"/>
      <c r="X501" s="136">
        <f>+D501/'24 DS-016894'!D$109*100</f>
        <v>5.907382862909867E-07</v>
      </c>
      <c r="Y501" s="136"/>
      <c r="Z501" s="136"/>
      <c r="AA501" s="136"/>
      <c r="AB501" s="136"/>
      <c r="AC501" s="136"/>
      <c r="AD501" s="136"/>
      <c r="AE501" s="136"/>
      <c r="AF501" s="136">
        <f>+L501/'24 DS-016894'!L$109*100</f>
        <v>0.07552928039848342</v>
      </c>
      <c r="AG501" s="136">
        <f>+M501/'24 DS-016894'!M$109*100</f>
        <v>0.008581782696245608</v>
      </c>
      <c r="AH501" s="136"/>
      <c r="AI501" s="136">
        <f>+O501/'24 DS-016894'!O$109*100</f>
        <v>0.011013230130202977</v>
      </c>
      <c r="AJ501" s="136"/>
      <c r="AK501" s="136"/>
      <c r="AL501" s="136"/>
      <c r="AM501" s="136"/>
      <c r="AN501" s="136">
        <f>+T501/'24 DS-016894'!T$109*100</f>
        <v>0.20943012404115655</v>
      </c>
    </row>
    <row r="502" spans="2:40" ht="12">
      <c r="B502" s="110" t="s">
        <v>19</v>
      </c>
      <c r="C502" s="111">
        <v>211175340</v>
      </c>
      <c r="D502" s="111">
        <v>68980070</v>
      </c>
      <c r="E502" s="111">
        <v>51799521</v>
      </c>
      <c r="F502" s="111">
        <v>60759587</v>
      </c>
      <c r="G502" s="111">
        <v>41601428</v>
      </c>
      <c r="H502" s="111">
        <v>68518754</v>
      </c>
      <c r="I502" s="111">
        <v>4173536</v>
      </c>
      <c r="J502" s="111">
        <v>239848942</v>
      </c>
      <c r="K502" s="111">
        <v>109588061</v>
      </c>
      <c r="L502" s="111">
        <v>184157883</v>
      </c>
      <c r="M502" s="111">
        <v>124875203</v>
      </c>
      <c r="N502" s="111">
        <v>378876992</v>
      </c>
      <c r="O502" s="111">
        <v>158834808</v>
      </c>
      <c r="P502" s="111">
        <v>82612528</v>
      </c>
      <c r="Q502" s="111">
        <v>51545472</v>
      </c>
      <c r="R502" s="111">
        <v>118627842</v>
      </c>
      <c r="S502" s="111">
        <v>264446499</v>
      </c>
      <c r="T502" s="111">
        <v>245670505245</v>
      </c>
      <c r="V502" s="110" t="s">
        <v>19</v>
      </c>
      <c r="W502" s="136"/>
      <c r="X502" s="136"/>
      <c r="Y502" s="136"/>
      <c r="Z502" s="136"/>
      <c r="AA502" s="136"/>
      <c r="AB502" s="136"/>
      <c r="AC502" s="136"/>
      <c r="AD502" s="136"/>
      <c r="AE502" s="136"/>
      <c r="AF502" s="136"/>
      <c r="AG502" s="136"/>
      <c r="AH502" s="136"/>
      <c r="AI502" s="136"/>
      <c r="AJ502" s="136"/>
      <c r="AK502" s="136"/>
      <c r="AL502" s="136"/>
      <c r="AM502" s="136"/>
      <c r="AN502" s="136"/>
    </row>
    <row r="503" spans="2:40" ht="12">
      <c r="B503" s="110" t="s">
        <v>542</v>
      </c>
      <c r="C503" s="112" t="s">
        <v>36</v>
      </c>
      <c r="D503" s="112">
        <v>4510</v>
      </c>
      <c r="E503" s="112" t="s">
        <v>36</v>
      </c>
      <c r="F503" s="112" t="s">
        <v>36</v>
      </c>
      <c r="G503" s="112" t="s">
        <v>36</v>
      </c>
      <c r="H503" s="112" t="s">
        <v>36</v>
      </c>
      <c r="I503" s="112">
        <v>4413</v>
      </c>
      <c r="J503" s="112">
        <v>9250</v>
      </c>
      <c r="K503" s="112">
        <v>9758</v>
      </c>
      <c r="L503" s="112" t="s">
        <v>36</v>
      </c>
      <c r="M503" s="112">
        <v>4184</v>
      </c>
      <c r="N503" s="112">
        <v>3279</v>
      </c>
      <c r="O503" s="112" t="s">
        <v>36</v>
      </c>
      <c r="P503" s="112" t="s">
        <v>36</v>
      </c>
      <c r="Q503" s="112">
        <v>8265</v>
      </c>
      <c r="R503" s="112" t="s">
        <v>36</v>
      </c>
      <c r="S503" s="112" t="s">
        <v>36</v>
      </c>
      <c r="T503" s="112">
        <v>39387085</v>
      </c>
      <c r="V503" s="110" t="s">
        <v>542</v>
      </c>
      <c r="W503" s="136"/>
      <c r="X503" s="136">
        <f>+D503/'24 DS-016894'!D$109*100</f>
        <v>0.0005328459342344701</v>
      </c>
      <c r="Y503" s="136"/>
      <c r="Z503" s="136"/>
      <c r="AA503" s="136"/>
      <c r="AB503" s="136"/>
      <c r="AC503" s="136">
        <f>+I503/'24 DS-016894'!I$109*100</f>
        <v>0.01205774504101669</v>
      </c>
      <c r="AD503" s="136">
        <f>+J503/'24 DS-016894'!J$109*100</f>
        <v>0.0005346022147531762</v>
      </c>
      <c r="AE503" s="136">
        <f>+K503/'24 DS-016894'!K$109*100</f>
        <v>0.0029943805897437786</v>
      </c>
      <c r="AF503" s="136"/>
      <c r="AG503" s="136">
        <f>+M503/'24 DS-016894'!M$109*100</f>
        <v>0.0009174718622519324</v>
      </c>
      <c r="AH503" s="136">
        <f>+N503/'24 DS-016894'!N$109*100</f>
        <v>0.0003503438911635664</v>
      </c>
      <c r="AI503" s="136"/>
      <c r="AJ503" s="136"/>
      <c r="AK503" s="136">
        <f>+Q503/'24 DS-016894'!Q$109*100</f>
        <v>0.0006902751197348592</v>
      </c>
      <c r="AL503" s="136"/>
      <c r="AM503" s="136"/>
      <c r="AN503" s="136">
        <f>+T503/'24 DS-016894'!T$109*100</f>
        <v>0.0015313019089564757</v>
      </c>
    </row>
    <row r="504" spans="2:40" ht="12">
      <c r="B504" s="110" t="s">
        <v>543</v>
      </c>
      <c r="C504" s="111" t="s">
        <v>36</v>
      </c>
      <c r="D504" s="111" t="s">
        <v>36</v>
      </c>
      <c r="E504" s="111" t="s">
        <v>36</v>
      </c>
      <c r="F504" s="111" t="s">
        <v>36</v>
      </c>
      <c r="G504" s="111" t="s">
        <v>36</v>
      </c>
      <c r="H504" s="111" t="s">
        <v>36</v>
      </c>
      <c r="I504" s="111" t="s">
        <v>36</v>
      </c>
      <c r="J504" s="111" t="s">
        <v>36</v>
      </c>
      <c r="K504" s="111" t="s">
        <v>36</v>
      </c>
      <c r="L504" s="111" t="s">
        <v>36</v>
      </c>
      <c r="M504" s="111" t="s">
        <v>36</v>
      </c>
      <c r="N504" s="111" t="s">
        <v>36</v>
      </c>
      <c r="O504" s="111" t="s">
        <v>36</v>
      </c>
      <c r="P504" s="111" t="s">
        <v>36</v>
      </c>
      <c r="Q504" s="111" t="s">
        <v>36</v>
      </c>
      <c r="R504" s="111" t="s">
        <v>36</v>
      </c>
      <c r="S504" s="111" t="s">
        <v>36</v>
      </c>
      <c r="T504" s="111">
        <v>1195375</v>
      </c>
      <c r="V504" s="110" t="s">
        <v>543</v>
      </c>
      <c r="W504" s="136"/>
      <c r="X504" s="136"/>
      <c r="Y504" s="136"/>
      <c r="Z504" s="136"/>
      <c r="AA504" s="136"/>
      <c r="AB504" s="136"/>
      <c r="AC504" s="136"/>
      <c r="AD504" s="136"/>
      <c r="AE504" s="136"/>
      <c r="AF504" s="136"/>
      <c r="AG504" s="136"/>
      <c r="AH504" s="136"/>
      <c r="AI504" s="136"/>
      <c r="AJ504" s="136"/>
      <c r="AK504" s="136"/>
      <c r="AL504" s="136"/>
      <c r="AM504" s="136"/>
      <c r="AN504" s="136">
        <f>+T504/'24 DS-016894'!T$109*100</f>
        <v>4.647411757988303E-05</v>
      </c>
    </row>
    <row r="505" spans="2:40" ht="12">
      <c r="B505" s="110" t="s">
        <v>544</v>
      </c>
      <c r="C505" s="112" t="s">
        <v>36</v>
      </c>
      <c r="D505" s="112" t="s">
        <v>36</v>
      </c>
      <c r="E505" s="112" t="s">
        <v>36</v>
      </c>
      <c r="F505" s="112" t="s">
        <v>36</v>
      </c>
      <c r="G505" s="112" t="s">
        <v>36</v>
      </c>
      <c r="H505" s="112" t="s">
        <v>36</v>
      </c>
      <c r="I505" s="112" t="s">
        <v>36</v>
      </c>
      <c r="J505" s="112" t="s">
        <v>36</v>
      </c>
      <c r="K505" s="112">
        <v>12850</v>
      </c>
      <c r="L505" s="112" t="s">
        <v>36</v>
      </c>
      <c r="M505" s="112" t="s">
        <v>36</v>
      </c>
      <c r="N505" s="112" t="s">
        <v>36</v>
      </c>
      <c r="O505" s="112" t="s">
        <v>36</v>
      </c>
      <c r="P505" s="112" t="s">
        <v>36</v>
      </c>
      <c r="Q505" s="112" t="s">
        <v>36</v>
      </c>
      <c r="R505" s="112" t="s">
        <v>36</v>
      </c>
      <c r="S505" s="112" t="s">
        <v>36</v>
      </c>
      <c r="T505" s="112">
        <v>420123167</v>
      </c>
      <c r="V505" s="110" t="s">
        <v>544</v>
      </c>
      <c r="W505" s="136"/>
      <c r="X505" s="136"/>
      <c r="Y505" s="136"/>
      <c r="Z505" s="136"/>
      <c r="AA505" s="136"/>
      <c r="AB505" s="136"/>
      <c r="AC505" s="136"/>
      <c r="AD505" s="136"/>
      <c r="AE505" s="136">
        <f>+K505/'24 DS-016894'!K$109*100</f>
        <v>0.0039432046093674485</v>
      </c>
      <c r="AF505" s="136"/>
      <c r="AG505" s="136"/>
      <c r="AH505" s="136"/>
      <c r="AI505" s="136"/>
      <c r="AJ505" s="136"/>
      <c r="AK505" s="136"/>
      <c r="AL505" s="136"/>
      <c r="AM505" s="136"/>
      <c r="AN505" s="136">
        <f>+T505/'24 DS-016894'!T$109*100</f>
        <v>0.016333663880531913</v>
      </c>
    </row>
    <row r="506" spans="2:40" ht="12">
      <c r="B506" s="110" t="s">
        <v>20</v>
      </c>
      <c r="C506" s="111">
        <v>29623889</v>
      </c>
      <c r="D506" s="111">
        <v>39357998</v>
      </c>
      <c r="E506" s="111">
        <v>18227571</v>
      </c>
      <c r="F506" s="111">
        <v>11154232</v>
      </c>
      <c r="G506" s="111">
        <v>10795404</v>
      </c>
      <c r="H506" s="111">
        <v>5021035</v>
      </c>
      <c r="I506" s="111">
        <v>6054881</v>
      </c>
      <c r="J506" s="111">
        <v>77036194</v>
      </c>
      <c r="K506" s="111">
        <v>47719483</v>
      </c>
      <c r="L506" s="111">
        <v>61357116</v>
      </c>
      <c r="M506" s="111">
        <v>74508260</v>
      </c>
      <c r="N506" s="111">
        <v>52800190</v>
      </c>
      <c r="O506" s="111">
        <v>45824861</v>
      </c>
      <c r="P506" s="111">
        <v>42225226</v>
      </c>
      <c r="Q506" s="111">
        <v>30347480</v>
      </c>
      <c r="R506" s="111">
        <v>38927894</v>
      </c>
      <c r="S506" s="111">
        <v>93313712</v>
      </c>
      <c r="T506" s="111">
        <v>75967602635</v>
      </c>
      <c r="V506" s="110" t="s">
        <v>20</v>
      </c>
      <c r="W506" s="136"/>
      <c r="X506" s="136"/>
      <c r="Y506" s="136"/>
      <c r="Z506" s="136"/>
      <c r="AA506" s="136"/>
      <c r="AB506" s="136"/>
      <c r="AC506" s="136"/>
      <c r="AD506" s="136"/>
      <c r="AE506" s="136"/>
      <c r="AF506" s="136"/>
      <c r="AG506" s="136"/>
      <c r="AH506" s="136"/>
      <c r="AI506" s="136"/>
      <c r="AJ506" s="136"/>
      <c r="AK506" s="136"/>
      <c r="AL506" s="136"/>
      <c r="AM506" s="136"/>
      <c r="AN506" s="136"/>
    </row>
    <row r="507" spans="2:40" ht="12">
      <c r="B507" s="110" t="s">
        <v>545</v>
      </c>
      <c r="C507" s="112" t="s">
        <v>36</v>
      </c>
      <c r="D507" s="112" t="s">
        <v>36</v>
      </c>
      <c r="E507" s="112" t="s">
        <v>36</v>
      </c>
      <c r="F507" s="112" t="s">
        <v>36</v>
      </c>
      <c r="G507" s="112" t="s">
        <v>36</v>
      </c>
      <c r="H507" s="112" t="s">
        <v>36</v>
      </c>
      <c r="I507" s="112" t="s">
        <v>36</v>
      </c>
      <c r="J507" s="112" t="s">
        <v>36</v>
      </c>
      <c r="K507" s="112" t="s">
        <v>36</v>
      </c>
      <c r="L507" s="112" t="s">
        <v>36</v>
      </c>
      <c r="M507" s="112" t="s">
        <v>36</v>
      </c>
      <c r="N507" s="112" t="s">
        <v>36</v>
      </c>
      <c r="O507" s="112" t="s">
        <v>36</v>
      </c>
      <c r="P507" s="112" t="s">
        <v>36</v>
      </c>
      <c r="Q507" s="112" t="s">
        <v>36</v>
      </c>
      <c r="R507" s="112" t="s">
        <v>36</v>
      </c>
      <c r="S507" s="112" t="s">
        <v>36</v>
      </c>
      <c r="T507" s="112">
        <v>12754240</v>
      </c>
      <c r="V507" s="110" t="s">
        <v>545</v>
      </c>
      <c r="W507" s="136"/>
      <c r="X507" s="136"/>
      <c r="Y507" s="136"/>
      <c r="Z507" s="136"/>
      <c r="AA507" s="136"/>
      <c r="AB507" s="136"/>
      <c r="AC507" s="136"/>
      <c r="AD507" s="136"/>
      <c r="AE507" s="136"/>
      <c r="AF507" s="136"/>
      <c r="AG507" s="136"/>
      <c r="AH507" s="136"/>
      <c r="AI507" s="136"/>
      <c r="AJ507" s="136"/>
      <c r="AK507" s="136"/>
      <c r="AL507" s="136"/>
      <c r="AM507" s="136"/>
      <c r="AN507" s="136">
        <f>+T507/'24 DS-016894'!T$109*100</f>
        <v>0.0004958628458868952</v>
      </c>
    </row>
    <row r="508" spans="2:40" ht="12">
      <c r="B508" s="110" t="s">
        <v>546</v>
      </c>
      <c r="C508" s="111" t="s">
        <v>36</v>
      </c>
      <c r="D508" s="111" t="s">
        <v>36</v>
      </c>
      <c r="E508" s="111" t="s">
        <v>36</v>
      </c>
      <c r="F508" s="111" t="s">
        <v>36</v>
      </c>
      <c r="G508" s="111" t="s">
        <v>36</v>
      </c>
      <c r="H508" s="111" t="s">
        <v>36</v>
      </c>
      <c r="I508" s="111" t="s">
        <v>36</v>
      </c>
      <c r="J508" s="111">
        <v>143</v>
      </c>
      <c r="K508" s="111">
        <v>6450</v>
      </c>
      <c r="L508" s="111" t="s">
        <v>36</v>
      </c>
      <c r="M508" s="111">
        <v>7579</v>
      </c>
      <c r="N508" s="111" t="s">
        <v>36</v>
      </c>
      <c r="O508" s="111" t="s">
        <v>36</v>
      </c>
      <c r="P508" s="111" t="s">
        <v>36</v>
      </c>
      <c r="Q508" s="111" t="s">
        <v>36</v>
      </c>
      <c r="R508" s="111" t="s">
        <v>36</v>
      </c>
      <c r="S508" s="111" t="s">
        <v>36</v>
      </c>
      <c r="T508" s="111">
        <v>797130099</v>
      </c>
      <c r="V508" s="110" t="s">
        <v>546</v>
      </c>
      <c r="W508" s="136"/>
      <c r="X508" s="136"/>
      <c r="Y508" s="136"/>
      <c r="Z508" s="136"/>
      <c r="AA508" s="136"/>
      <c r="AB508" s="136"/>
      <c r="AC508" s="136"/>
      <c r="AD508" s="136">
        <f>+J508/'24 DS-016894'!J$109*100</f>
        <v>8.264661265913967E-06</v>
      </c>
      <c r="AE508" s="136">
        <f>+K508/'24 DS-016894'!K$109*100</f>
        <v>0.001979273908982104</v>
      </c>
      <c r="AF508" s="136"/>
      <c r="AG508" s="136">
        <f>+M508/'24 DS-016894'!M$109*100</f>
        <v>0.0016619309856614234</v>
      </c>
      <c r="AH508" s="136"/>
      <c r="AI508" s="136"/>
      <c r="AJ508" s="136"/>
      <c r="AK508" s="136"/>
      <c r="AL508" s="136"/>
      <c r="AM508" s="136"/>
      <c r="AN508" s="136">
        <f>+T508/'24 DS-016894'!T$109*100</f>
        <v>0.030991042934133472</v>
      </c>
    </row>
    <row r="509" spans="2:40" ht="12">
      <c r="B509" s="110" t="s">
        <v>143</v>
      </c>
      <c r="C509" s="112">
        <v>5840227</v>
      </c>
      <c r="D509" s="112">
        <v>1147231</v>
      </c>
      <c r="E509" s="112">
        <v>667990</v>
      </c>
      <c r="F509" s="112">
        <v>5181329</v>
      </c>
      <c r="G509" s="112">
        <v>234053</v>
      </c>
      <c r="H509" s="112">
        <v>44076</v>
      </c>
      <c r="I509" s="112">
        <v>12884</v>
      </c>
      <c r="J509" s="112">
        <v>15909791</v>
      </c>
      <c r="K509" s="112">
        <v>344250</v>
      </c>
      <c r="L509" s="112">
        <v>30545</v>
      </c>
      <c r="M509" s="112">
        <v>5487512</v>
      </c>
      <c r="N509" s="112">
        <v>3867030</v>
      </c>
      <c r="O509" s="112">
        <v>662765</v>
      </c>
      <c r="P509" s="112">
        <v>3152104</v>
      </c>
      <c r="Q509" s="112">
        <v>10666457</v>
      </c>
      <c r="R509" s="112">
        <v>882665</v>
      </c>
      <c r="S509" s="112">
        <v>3403539</v>
      </c>
      <c r="T509" s="112">
        <v>9135608042</v>
      </c>
      <c r="V509" s="110" t="s">
        <v>143</v>
      </c>
      <c r="W509" s="136">
        <f>+C509/'24 DS-016894'!C$109*100</f>
        <v>0.841577192175569</v>
      </c>
      <c r="X509" s="136">
        <f>+D509/'24 DS-016894'!D$109*100</f>
        <v>0.135542654983979</v>
      </c>
      <c r="Y509" s="136">
        <f>+E509/'24 DS-016894'!E$109*100</f>
        <v>0.18448169193542588</v>
      </c>
      <c r="Z509" s="136">
        <f>+F509/'24 DS-016894'!F$109*100</f>
        <v>1.671416977691723</v>
      </c>
      <c r="AA509" s="136">
        <f>+G509/'24 DS-016894'!G$109*100</f>
        <v>0.2609526371738406</v>
      </c>
      <c r="AB509" s="136">
        <f>+H509/'24 DS-016894'!H$109*100</f>
        <v>0.012957696276120782</v>
      </c>
      <c r="AC509" s="136">
        <f>+I509/'24 DS-016894'!I$109*100</f>
        <v>0.03520326016507116</v>
      </c>
      <c r="AD509" s="136">
        <f>+J509/'24 DS-016894'!J$109*100</f>
        <v>0.9195037302551513</v>
      </c>
      <c r="AE509" s="136">
        <f>+K509/'24 DS-016894'!K$109*100</f>
        <v>0.10563799118869603</v>
      </c>
      <c r="AF509" s="136">
        <f>+L509/'24 DS-016894'!L$109*100</f>
        <v>0.13625335871554903</v>
      </c>
      <c r="AG509" s="136">
        <f>+M509/'24 DS-016894'!M$109*100</f>
        <v>1.2033073264268228</v>
      </c>
      <c r="AH509" s="136">
        <f>+N509/'24 DS-016894'!N$109*100</f>
        <v>0.4131718015999531</v>
      </c>
      <c r="AI509" s="136">
        <f>+O509/'24 DS-016894'!O$109*100</f>
        <v>0.16708672238168654</v>
      </c>
      <c r="AJ509" s="136">
        <f>+P509/'24 DS-016894'!P$109*100</f>
        <v>1.2811814105865438</v>
      </c>
      <c r="AK509" s="136">
        <f>+Q509/'24 DS-016894'!Q$109*100</f>
        <v>0.8908396712427982</v>
      </c>
      <c r="AL509" s="136">
        <f>+R509/'24 DS-016894'!R$109*100</f>
        <v>0.21486673103187018</v>
      </c>
      <c r="AM509" s="136">
        <f>+S509/'24 DS-016894'!S$109*100</f>
        <v>0.2702299150510971</v>
      </c>
      <c r="AN509" s="136">
        <f>+T509/'24 DS-016894'!T$109*100</f>
        <v>0.3551766787055384</v>
      </c>
    </row>
    <row r="510" spans="2:40" ht="12">
      <c r="B510" s="110" t="s">
        <v>547</v>
      </c>
      <c r="C510" s="111" t="s">
        <v>36</v>
      </c>
      <c r="D510" s="111" t="s">
        <v>36</v>
      </c>
      <c r="E510" s="111" t="s">
        <v>36</v>
      </c>
      <c r="F510" s="111" t="s">
        <v>36</v>
      </c>
      <c r="G510" s="111" t="s">
        <v>36</v>
      </c>
      <c r="H510" s="111" t="s">
        <v>36</v>
      </c>
      <c r="I510" s="111" t="s">
        <v>36</v>
      </c>
      <c r="J510" s="111" t="s">
        <v>36</v>
      </c>
      <c r="K510" s="111" t="s">
        <v>36</v>
      </c>
      <c r="L510" s="111" t="s">
        <v>36</v>
      </c>
      <c r="M510" s="111" t="s">
        <v>36</v>
      </c>
      <c r="N510" s="111" t="s">
        <v>36</v>
      </c>
      <c r="O510" s="111" t="s">
        <v>36</v>
      </c>
      <c r="P510" s="111" t="s">
        <v>36</v>
      </c>
      <c r="Q510" s="111" t="s">
        <v>36</v>
      </c>
      <c r="R510" s="111" t="s">
        <v>36</v>
      </c>
      <c r="S510" s="111" t="s">
        <v>36</v>
      </c>
      <c r="T510" s="111">
        <v>2138296995</v>
      </c>
      <c r="V510" s="110" t="s">
        <v>547</v>
      </c>
      <c r="W510" s="136"/>
      <c r="X510" s="136"/>
      <c r="Y510" s="136"/>
      <c r="Z510" s="136"/>
      <c r="AA510" s="136"/>
      <c r="AB510" s="136"/>
      <c r="AC510" s="136"/>
      <c r="AD510" s="136"/>
      <c r="AE510" s="136"/>
      <c r="AF510" s="136"/>
      <c r="AG510" s="136"/>
      <c r="AH510" s="136"/>
      <c r="AI510" s="136"/>
      <c r="AJ510" s="136"/>
      <c r="AK510" s="136"/>
      <c r="AL510" s="136"/>
      <c r="AM510" s="136"/>
      <c r="AN510" s="136">
        <f>+T510/'24 DS-016894'!T$109*100</f>
        <v>0.08313329789090498</v>
      </c>
    </row>
    <row r="511" spans="2:40" ht="12">
      <c r="B511" s="110" t="s">
        <v>548</v>
      </c>
      <c r="C511" s="112" t="s">
        <v>36</v>
      </c>
      <c r="D511" s="112" t="s">
        <v>36</v>
      </c>
      <c r="E511" s="112" t="s">
        <v>36</v>
      </c>
      <c r="F511" s="112" t="s">
        <v>36</v>
      </c>
      <c r="G511" s="112" t="s">
        <v>36</v>
      </c>
      <c r="H511" s="112" t="s">
        <v>36</v>
      </c>
      <c r="I511" s="112" t="s">
        <v>36</v>
      </c>
      <c r="J511" s="112" t="s">
        <v>36</v>
      </c>
      <c r="K511" s="112" t="s">
        <v>36</v>
      </c>
      <c r="L511" s="112" t="s">
        <v>36</v>
      </c>
      <c r="M511" s="112" t="s">
        <v>36</v>
      </c>
      <c r="N511" s="112" t="s">
        <v>36</v>
      </c>
      <c r="O511" s="112" t="s">
        <v>36</v>
      </c>
      <c r="P511" s="112" t="s">
        <v>36</v>
      </c>
      <c r="Q511" s="112" t="s">
        <v>36</v>
      </c>
      <c r="R511" s="112" t="s">
        <v>36</v>
      </c>
      <c r="S511" s="112" t="s">
        <v>36</v>
      </c>
      <c r="T511" s="112" t="s">
        <v>36</v>
      </c>
      <c r="V511" s="110" t="s">
        <v>548</v>
      </c>
      <c r="W511" s="136"/>
      <c r="X511" s="136"/>
      <c r="Y511" s="136"/>
      <c r="Z511" s="136"/>
      <c r="AA511" s="136"/>
      <c r="AB511" s="136"/>
      <c r="AC511" s="136"/>
      <c r="AD511" s="136"/>
      <c r="AE511" s="136"/>
      <c r="AF511" s="136"/>
      <c r="AG511" s="136"/>
      <c r="AH511" s="136"/>
      <c r="AI511" s="136"/>
      <c r="AJ511" s="136"/>
      <c r="AK511" s="136"/>
      <c r="AL511" s="136"/>
      <c r="AM511" s="136"/>
      <c r="AN511" s="136"/>
    </row>
    <row r="512" spans="2:40" ht="12">
      <c r="B512" s="110" t="s">
        <v>549</v>
      </c>
      <c r="C512" s="111" t="s">
        <v>36</v>
      </c>
      <c r="D512" s="111">
        <v>17</v>
      </c>
      <c r="E512" s="111">
        <v>2505</v>
      </c>
      <c r="F512" s="111" t="s">
        <v>36</v>
      </c>
      <c r="G512" s="111">
        <v>2739</v>
      </c>
      <c r="H512" s="111">
        <v>375</v>
      </c>
      <c r="I512" s="111" t="s">
        <v>36</v>
      </c>
      <c r="J512" s="111">
        <v>136259</v>
      </c>
      <c r="K512" s="111">
        <v>1563</v>
      </c>
      <c r="L512" s="111">
        <v>6458</v>
      </c>
      <c r="M512" s="111">
        <v>64734</v>
      </c>
      <c r="N512" s="111">
        <v>7486</v>
      </c>
      <c r="O512" s="111">
        <v>22</v>
      </c>
      <c r="P512" s="111">
        <v>24771</v>
      </c>
      <c r="Q512" s="111">
        <v>11</v>
      </c>
      <c r="R512" s="111" t="s">
        <v>36</v>
      </c>
      <c r="S512" s="111">
        <v>14170</v>
      </c>
      <c r="T512" s="111">
        <v>20144930946</v>
      </c>
      <c r="V512" s="110" t="s">
        <v>549</v>
      </c>
      <c r="W512" s="136"/>
      <c r="X512" s="136">
        <f>+D512/'24 DS-016894'!D$109*100</f>
        <v>2.008510173389355E-06</v>
      </c>
      <c r="Y512" s="136">
        <f>+E512/'24 DS-016894'!E$109*100</f>
        <v>0.0006918167012952915</v>
      </c>
      <c r="Z512" s="136"/>
      <c r="AA512" s="136">
        <f>+G512/'24 DS-016894'!G$109*100</f>
        <v>0.003053792402657301</v>
      </c>
      <c r="AB512" s="136">
        <f>+H512/'24 DS-016894'!H$109*100</f>
        <v>0.00011024448914477932</v>
      </c>
      <c r="AC512" s="136"/>
      <c r="AD512" s="136">
        <f>+J512/'24 DS-016894'!J$109*100</f>
        <v>0.007875066289735463</v>
      </c>
      <c r="AE512" s="136">
        <f>+K512/'24 DS-016894'!K$109*100</f>
        <v>0.0004796287007347332</v>
      </c>
      <c r="AF512" s="136">
        <f>+L512/'24 DS-016894'!L$109*100</f>
        <v>0.02880747063627486</v>
      </c>
      <c r="AG512" s="136">
        <f>+M512/'24 DS-016894'!M$109*100</f>
        <v>0.014194938702441822</v>
      </c>
      <c r="AH512" s="136">
        <f>+N512/'24 DS-016894'!N$109*100</f>
        <v>0.000799839697850094</v>
      </c>
      <c r="AI512" s="136">
        <f>+O512/'24 DS-016894'!O$109*100</f>
        <v>5.546321686264519E-06</v>
      </c>
      <c r="AJ512" s="136">
        <f>+P512/'24 DS-016894'!P$109*100</f>
        <v>0.010068241632141348</v>
      </c>
      <c r="AK512" s="136">
        <f>+Q512/'24 DS-016894'!Q$109*100</f>
        <v>9.186964690966063E-07</v>
      </c>
      <c r="AL512" s="136"/>
      <c r="AM512" s="136">
        <f>+S512/'24 DS-016894'!S$109*100</f>
        <v>0.001125051864037417</v>
      </c>
      <c r="AN512" s="136">
        <f>+T512/'24 DS-016894'!T$109*100</f>
        <v>0.7832001584632674</v>
      </c>
    </row>
    <row r="513" spans="2:40" ht="12">
      <c r="B513" s="110" t="s">
        <v>550</v>
      </c>
      <c r="C513" s="112">
        <v>471730</v>
      </c>
      <c r="D513" s="112">
        <v>362762</v>
      </c>
      <c r="E513" s="112">
        <v>330974</v>
      </c>
      <c r="F513" s="112">
        <v>231640</v>
      </c>
      <c r="G513" s="112">
        <v>207376</v>
      </c>
      <c r="H513" s="112">
        <v>324336</v>
      </c>
      <c r="I513" s="112">
        <v>55945</v>
      </c>
      <c r="J513" s="112">
        <v>902474</v>
      </c>
      <c r="K513" s="112">
        <v>726443</v>
      </c>
      <c r="L513" s="112">
        <v>158256</v>
      </c>
      <c r="M513" s="112">
        <v>341376</v>
      </c>
      <c r="N513" s="112">
        <v>370506</v>
      </c>
      <c r="O513" s="112">
        <v>337447</v>
      </c>
      <c r="P513" s="112">
        <v>506402</v>
      </c>
      <c r="Q513" s="112">
        <v>229425</v>
      </c>
      <c r="R513" s="112">
        <v>78453</v>
      </c>
      <c r="S513" s="112">
        <v>404285</v>
      </c>
      <c r="T513" s="112">
        <v>28315723469</v>
      </c>
      <c r="V513" s="110" t="s">
        <v>550</v>
      </c>
      <c r="W513" s="136">
        <f>+C513/'24 DS-016894'!C$109*100</f>
        <v>0.06797633189000722</v>
      </c>
      <c r="X513" s="136">
        <f>+D513/'24 DS-016894'!D$109*100</f>
        <v>0.04285948044229819</v>
      </c>
      <c r="Y513" s="136">
        <f>+E513/'24 DS-016894'!E$109*100</f>
        <v>0.09140652331118078</v>
      </c>
      <c r="Z513" s="136">
        <f>+F513/'24 DS-016894'!F$109*100</f>
        <v>0.0747234982979291</v>
      </c>
      <c r="AA513" s="136">
        <f>+G513/'24 DS-016894'!G$109*100</f>
        <v>0.2312096580114861</v>
      </c>
      <c r="AB513" s="136">
        <f>+H513/'24 DS-016894'!H$109*100</f>
        <v>0.09535001768336306</v>
      </c>
      <c r="AC513" s="136">
        <f>+I513/'24 DS-016894'!I$109*100</f>
        <v>0.15285985640600017</v>
      </c>
      <c r="AD513" s="136">
        <f>+J513/'24 DS-016894'!J$109*100</f>
        <v>0.052158335044017075</v>
      </c>
      <c r="AE513" s="136">
        <f>+K513/'24 DS-016894'!K$109*100</f>
        <v>0.22291932965312974</v>
      </c>
      <c r="AF513" s="136">
        <f>+L513/'24 DS-016894'!L$109*100</f>
        <v>0.7059391565522319</v>
      </c>
      <c r="AG513" s="136">
        <f>+M513/'24 DS-016894'!M$109*100</f>
        <v>0.07485728356790528</v>
      </c>
      <c r="AH513" s="136">
        <f>+N513/'24 DS-016894'!N$109*100</f>
        <v>0.039586615962015355</v>
      </c>
      <c r="AI513" s="136">
        <f>+O513/'24 DS-016894'!O$109*100</f>
        <v>0.08507225518476831</v>
      </c>
      <c r="AJ513" s="136">
        <f>+P513/'24 DS-016894'!P$109*100</f>
        <v>0.20582849699243644</v>
      </c>
      <c r="AK513" s="136">
        <f>+Q513/'24 DS-016894'!Q$109*100</f>
        <v>0.019161085220226262</v>
      </c>
      <c r="AL513" s="136">
        <f>+R513/'24 DS-016894'!R$109*100</f>
        <v>0.01909777735567096</v>
      </c>
      <c r="AM513" s="136">
        <f>+S513/'24 DS-016894'!S$109*100</f>
        <v>0.03209891269247475</v>
      </c>
      <c r="AN513" s="136">
        <f>+T513/'24 DS-016894'!T$109*100</f>
        <v>1.1008664744182866</v>
      </c>
    </row>
    <row r="514" spans="2:40" ht="12">
      <c r="B514" s="110" t="s">
        <v>551</v>
      </c>
      <c r="C514" s="111" t="s">
        <v>36</v>
      </c>
      <c r="D514" s="111" t="s">
        <v>36</v>
      </c>
      <c r="E514" s="111" t="s">
        <v>36</v>
      </c>
      <c r="F514" s="111" t="s">
        <v>36</v>
      </c>
      <c r="G514" s="111" t="s">
        <v>36</v>
      </c>
      <c r="H514" s="111" t="s">
        <v>36</v>
      </c>
      <c r="I514" s="111" t="s">
        <v>36</v>
      </c>
      <c r="J514" s="111" t="s">
        <v>36</v>
      </c>
      <c r="K514" s="111" t="s">
        <v>36</v>
      </c>
      <c r="L514" s="111" t="s">
        <v>36</v>
      </c>
      <c r="M514" s="111" t="s">
        <v>36</v>
      </c>
      <c r="N514" s="111" t="s">
        <v>36</v>
      </c>
      <c r="O514" s="111" t="s">
        <v>36</v>
      </c>
      <c r="P514" s="111" t="s">
        <v>36</v>
      </c>
      <c r="Q514" s="111" t="s">
        <v>36</v>
      </c>
      <c r="R514" s="111" t="s">
        <v>36</v>
      </c>
      <c r="S514" s="111" t="s">
        <v>36</v>
      </c>
      <c r="T514" s="111" t="s">
        <v>36</v>
      </c>
      <c r="V514" s="110" t="s">
        <v>551</v>
      </c>
      <c r="W514" s="136"/>
      <c r="X514" s="136"/>
      <c r="Y514" s="136"/>
      <c r="Z514" s="136"/>
      <c r="AA514" s="136"/>
      <c r="AB514" s="136"/>
      <c r="AC514" s="136"/>
      <c r="AD514" s="136"/>
      <c r="AE514" s="136"/>
      <c r="AF514" s="136"/>
      <c r="AG514" s="136"/>
      <c r="AH514" s="136"/>
      <c r="AI514" s="136"/>
      <c r="AJ514" s="136"/>
      <c r="AK514" s="136"/>
      <c r="AL514" s="136"/>
      <c r="AM514" s="136"/>
      <c r="AN514" s="136"/>
    </row>
    <row r="515" spans="2:40" ht="12">
      <c r="B515" s="110" t="s">
        <v>552</v>
      </c>
      <c r="C515" s="112">
        <v>2647968</v>
      </c>
      <c r="D515" s="112">
        <v>2431471</v>
      </c>
      <c r="E515" s="112">
        <v>837937</v>
      </c>
      <c r="F515" s="112">
        <v>457992</v>
      </c>
      <c r="G515" s="112">
        <v>2174568</v>
      </c>
      <c r="H515" s="112">
        <v>1903826</v>
      </c>
      <c r="I515" s="112">
        <v>2217589</v>
      </c>
      <c r="J515" s="112">
        <v>14835657</v>
      </c>
      <c r="K515" s="112">
        <v>7068461</v>
      </c>
      <c r="L515" s="112">
        <v>2582900</v>
      </c>
      <c r="M515" s="112">
        <v>5085076</v>
      </c>
      <c r="N515" s="112">
        <v>7470181</v>
      </c>
      <c r="O515" s="112">
        <v>2123562</v>
      </c>
      <c r="P515" s="112">
        <v>2240544</v>
      </c>
      <c r="Q515" s="112">
        <v>1167750</v>
      </c>
      <c r="R515" s="112">
        <v>297550</v>
      </c>
      <c r="S515" s="112">
        <v>5230431</v>
      </c>
      <c r="T515" s="112">
        <v>6763304989</v>
      </c>
      <c r="V515" s="110" t="s">
        <v>552</v>
      </c>
      <c r="W515" s="136">
        <f>+C515/'24 DS-016894'!C$109*100</f>
        <v>0.38157240710177137</v>
      </c>
      <c r="X515" s="136">
        <f>+D515/'24 DS-016894'!D$109*100</f>
        <v>0.28727260234124635</v>
      </c>
      <c r="Y515" s="136">
        <f>+E515/'24 DS-016894'!E$109*100</f>
        <v>0.23141669111108693</v>
      </c>
      <c r="Z515" s="136">
        <f>+F515/'24 DS-016894'!F$109*100</f>
        <v>0.14774116919558428</v>
      </c>
      <c r="AA515" s="136">
        <f>+G515/'24 DS-016894'!G$109*100</f>
        <v>2.4244904116325965</v>
      </c>
      <c r="AB515" s="136">
        <f>+H515/'24 DS-016894'!H$109*100</f>
        <v>0.5596968661081296</v>
      </c>
      <c r="AC515" s="136">
        <f>+I515/'24 DS-016894'!I$109*100</f>
        <v>6.059171259407015</v>
      </c>
      <c r="AD515" s="136">
        <f>+J515/'24 DS-016894'!J$109*100</f>
        <v>0.8574243340019959</v>
      </c>
      <c r="AE515" s="136">
        <f>+K515/'24 DS-016894'!K$109*100</f>
        <v>2.1690574316213262</v>
      </c>
      <c r="AF515" s="136">
        <f>+L515/'24 DS-016894'!L$109*100</f>
        <v>11.521650031965676</v>
      </c>
      <c r="AG515" s="136">
        <f>+M515/'24 DS-016894'!M$109*100</f>
        <v>1.1150607426894377</v>
      </c>
      <c r="AH515" s="136">
        <f>+N515/'24 DS-016894'!N$109*100</f>
        <v>0.7981495209625319</v>
      </c>
      <c r="AI515" s="136">
        <f>+O515/'24 DS-016894'!O$109*100</f>
        <v>0.535361726033057</v>
      </c>
      <c r="AJ515" s="136">
        <f>+P515/'24 DS-016894'!P$109*100</f>
        <v>0.9106753211192324</v>
      </c>
      <c r="AK515" s="136">
        <f>+Q515/'24 DS-016894'!Q$109*100</f>
        <v>0.09752798198068745</v>
      </c>
      <c r="AL515" s="136">
        <f>+R515/'24 DS-016894'!R$109*100</f>
        <v>0.07243245831491332</v>
      </c>
      <c r="AM515" s="136">
        <f>+S515/'24 DS-016894'!S$109*100</f>
        <v>0.4152791916915379</v>
      </c>
      <c r="AN515" s="136">
        <f>+T515/'24 DS-016894'!T$109*100</f>
        <v>0.2629456290180031</v>
      </c>
    </row>
    <row r="516" spans="2:40" ht="12">
      <c r="B516" s="110" t="s">
        <v>553</v>
      </c>
      <c r="C516" s="111">
        <v>146800</v>
      </c>
      <c r="D516" s="111">
        <v>22905</v>
      </c>
      <c r="E516" s="111">
        <v>3725</v>
      </c>
      <c r="F516" s="111">
        <v>19037</v>
      </c>
      <c r="G516" s="111">
        <v>10474</v>
      </c>
      <c r="H516" s="111">
        <v>544</v>
      </c>
      <c r="I516" s="111">
        <v>13714</v>
      </c>
      <c r="J516" s="111">
        <v>1054262</v>
      </c>
      <c r="K516" s="111">
        <v>127508</v>
      </c>
      <c r="L516" s="111">
        <v>188</v>
      </c>
      <c r="M516" s="111">
        <v>75237</v>
      </c>
      <c r="N516" s="111">
        <v>38265</v>
      </c>
      <c r="O516" s="111">
        <v>3346</v>
      </c>
      <c r="P516" s="111" t="s">
        <v>36</v>
      </c>
      <c r="Q516" s="111">
        <v>173895</v>
      </c>
      <c r="R516" s="111">
        <v>7005</v>
      </c>
      <c r="S516" s="111">
        <v>630331</v>
      </c>
      <c r="T516" s="111">
        <v>13738290211</v>
      </c>
      <c r="V516" s="110" t="s">
        <v>553</v>
      </c>
      <c r="W516" s="136">
        <f>+C516/'24 DS-016894'!C$109*100</f>
        <v>0.021153892102374366</v>
      </c>
      <c r="X516" s="136">
        <f>+D516/'24 DS-016894'!D$109*100</f>
        <v>0.00270617208949901</v>
      </c>
      <c r="Y516" s="136">
        <f>+E516/'24 DS-016894'!E$109*100</f>
        <v>0.001028749386157669</v>
      </c>
      <c r="Z516" s="136">
        <f>+F516/'24 DS-016894'!F$109*100</f>
        <v>0.0061410431579074255</v>
      </c>
      <c r="AA516" s="136">
        <f>+G516/'24 DS-016894'!G$109*100</f>
        <v>0.011677773503261253</v>
      </c>
      <c r="AB516" s="136">
        <f>+H516/'24 DS-016894'!H$109*100</f>
        <v>0.00015992800558602653</v>
      </c>
      <c r="AC516" s="136">
        <f>+I516/'24 DS-016894'!I$109*100</f>
        <v>0.0374710889400641</v>
      </c>
      <c r="AD516" s="136">
        <f>+J516/'24 DS-016894'!J$109*100</f>
        <v>0.06093089731136357</v>
      </c>
      <c r="AE516" s="136">
        <f>+K516/'24 DS-016894'!K$109*100</f>
        <v>0.03912763683511475</v>
      </c>
      <c r="AF516" s="136">
        <f>+L516/'24 DS-016894'!L$109*100</f>
        <v>0.0008386194610745856</v>
      </c>
      <c r="AG516" s="136">
        <f>+M516/'24 DS-016894'!M$109*100</f>
        <v>0.01649804744269805</v>
      </c>
      <c r="AH516" s="136">
        <f>+N516/'24 DS-016894'!N$109*100</f>
        <v>0.004088413844273824</v>
      </c>
      <c r="AI516" s="136">
        <f>+O516/'24 DS-016894'!O$109*100</f>
        <v>0.0008435451073745945</v>
      </c>
      <c r="AJ516" s="136"/>
      <c r="AK516" s="136">
        <f>+Q516/'24 DS-016894'!Q$109*100</f>
        <v>0.014523338408504942</v>
      </c>
      <c r="AL516" s="136">
        <f>+R516/'24 DS-016894'!R$109*100</f>
        <v>0.001705223896810512</v>
      </c>
      <c r="AM516" s="136">
        <f>+S516/'24 DS-016894'!S$109*100</f>
        <v>0.05004622911154334</v>
      </c>
      <c r="AN516" s="136">
        <f>+T516/'24 DS-016894'!T$109*100</f>
        <v>0.5341210202761225</v>
      </c>
    </row>
    <row r="517" spans="2:40" ht="12">
      <c r="B517" s="110" t="s">
        <v>554</v>
      </c>
      <c r="C517" s="112" t="s">
        <v>36</v>
      </c>
      <c r="D517" s="112" t="s">
        <v>36</v>
      </c>
      <c r="E517" s="112" t="s">
        <v>36</v>
      </c>
      <c r="F517" s="112" t="s">
        <v>36</v>
      </c>
      <c r="G517" s="112" t="s">
        <v>36</v>
      </c>
      <c r="H517" s="112" t="s">
        <v>36</v>
      </c>
      <c r="I517" s="112" t="s">
        <v>36</v>
      </c>
      <c r="J517" s="112" t="s">
        <v>36</v>
      </c>
      <c r="K517" s="112" t="s">
        <v>36</v>
      </c>
      <c r="L517" s="112" t="s">
        <v>36</v>
      </c>
      <c r="M517" s="112" t="s">
        <v>36</v>
      </c>
      <c r="N517" s="112" t="s">
        <v>36</v>
      </c>
      <c r="O517" s="112" t="s">
        <v>36</v>
      </c>
      <c r="P517" s="112" t="s">
        <v>36</v>
      </c>
      <c r="Q517" s="112" t="s">
        <v>36</v>
      </c>
      <c r="R517" s="112" t="s">
        <v>36</v>
      </c>
      <c r="S517" s="112" t="s">
        <v>36</v>
      </c>
      <c r="T517" s="112" t="s">
        <v>36</v>
      </c>
      <c r="V517" s="110" t="s">
        <v>554</v>
      </c>
      <c r="W517" s="136"/>
      <c r="X517" s="136"/>
      <c r="Y517" s="136"/>
      <c r="Z517" s="136"/>
      <c r="AA517" s="136"/>
      <c r="AB517" s="136"/>
      <c r="AC517" s="136"/>
      <c r="AD517" s="136"/>
      <c r="AE517" s="136"/>
      <c r="AF517" s="136"/>
      <c r="AG517" s="136"/>
      <c r="AH517" s="136"/>
      <c r="AI517" s="136"/>
      <c r="AJ517" s="136"/>
      <c r="AK517" s="136"/>
      <c r="AL517" s="136"/>
      <c r="AM517" s="136"/>
      <c r="AN517" s="136"/>
    </row>
    <row r="518" spans="2:40" ht="12">
      <c r="B518" s="110" t="s">
        <v>555</v>
      </c>
      <c r="C518" s="111" t="s">
        <v>36</v>
      </c>
      <c r="D518" s="111" t="s">
        <v>36</v>
      </c>
      <c r="E518" s="111" t="s">
        <v>36</v>
      </c>
      <c r="F518" s="111" t="s">
        <v>36</v>
      </c>
      <c r="G518" s="111" t="s">
        <v>36</v>
      </c>
      <c r="H518" s="111" t="s">
        <v>36</v>
      </c>
      <c r="I518" s="111" t="s">
        <v>36</v>
      </c>
      <c r="J518" s="111" t="s">
        <v>36</v>
      </c>
      <c r="K518" s="111" t="s">
        <v>36</v>
      </c>
      <c r="L518" s="111" t="s">
        <v>36</v>
      </c>
      <c r="M518" s="111" t="s">
        <v>36</v>
      </c>
      <c r="N518" s="111" t="s">
        <v>36</v>
      </c>
      <c r="O518" s="111" t="s">
        <v>36</v>
      </c>
      <c r="P518" s="111" t="s">
        <v>36</v>
      </c>
      <c r="Q518" s="111" t="s">
        <v>36</v>
      </c>
      <c r="R518" s="111" t="s">
        <v>36</v>
      </c>
      <c r="S518" s="111" t="s">
        <v>36</v>
      </c>
      <c r="T518" s="111">
        <v>3850379894</v>
      </c>
      <c r="V518" s="110" t="s">
        <v>555</v>
      </c>
      <c r="W518" s="136"/>
      <c r="X518" s="136"/>
      <c r="Y518" s="136"/>
      <c r="Z518" s="136"/>
      <c r="AA518" s="136"/>
      <c r="AB518" s="136"/>
      <c r="AC518" s="136"/>
      <c r="AD518" s="136"/>
      <c r="AE518" s="136"/>
      <c r="AF518" s="136"/>
      <c r="AG518" s="136"/>
      <c r="AH518" s="136"/>
      <c r="AI518" s="136"/>
      <c r="AJ518" s="136"/>
      <c r="AK518" s="136"/>
      <c r="AL518" s="136"/>
      <c r="AM518" s="136"/>
      <c r="AN518" s="136">
        <f>+T518/'24 DS-016894'!T$109*100</f>
        <v>0.1496961270906398</v>
      </c>
    </row>
    <row r="519" spans="2:40" ht="12">
      <c r="B519" s="110" t="s">
        <v>556</v>
      </c>
      <c r="C519" s="112" t="s">
        <v>36</v>
      </c>
      <c r="D519" s="112" t="s">
        <v>36</v>
      </c>
      <c r="E519" s="112" t="s">
        <v>36</v>
      </c>
      <c r="F519" s="112" t="s">
        <v>36</v>
      </c>
      <c r="G519" s="112" t="s">
        <v>36</v>
      </c>
      <c r="H519" s="112" t="s">
        <v>36</v>
      </c>
      <c r="I519" s="112" t="s">
        <v>36</v>
      </c>
      <c r="J519" s="112" t="s">
        <v>36</v>
      </c>
      <c r="K519" s="112" t="s">
        <v>36</v>
      </c>
      <c r="L519" s="112" t="s">
        <v>36</v>
      </c>
      <c r="M519" s="112" t="s">
        <v>36</v>
      </c>
      <c r="N519" s="112" t="s">
        <v>36</v>
      </c>
      <c r="O519" s="112" t="s">
        <v>36</v>
      </c>
      <c r="P519" s="112" t="s">
        <v>36</v>
      </c>
      <c r="Q519" s="112" t="s">
        <v>36</v>
      </c>
      <c r="R519" s="112" t="s">
        <v>36</v>
      </c>
      <c r="S519" s="112" t="s">
        <v>36</v>
      </c>
      <c r="T519" s="112">
        <v>7645143478</v>
      </c>
      <c r="V519" s="110" t="s">
        <v>556</v>
      </c>
      <c r="W519" s="136"/>
      <c r="X519" s="136"/>
      <c r="Y519" s="136"/>
      <c r="Z519" s="136"/>
      <c r="AA519" s="136"/>
      <c r="AB519" s="136"/>
      <c r="AC519" s="136"/>
      <c r="AD519" s="136"/>
      <c r="AE519" s="136"/>
      <c r="AF519" s="136"/>
      <c r="AG519" s="136"/>
      <c r="AH519" s="136"/>
      <c r="AI519" s="136"/>
      <c r="AJ519" s="136"/>
      <c r="AK519" s="136"/>
      <c r="AL519" s="136"/>
      <c r="AM519" s="136"/>
      <c r="AN519" s="136">
        <f>+T519/'24 DS-016894'!T$109*100</f>
        <v>0.29722998800514305</v>
      </c>
    </row>
    <row r="520" spans="2:40" ht="12">
      <c r="B520" s="110" t="s">
        <v>557</v>
      </c>
      <c r="C520" s="111" t="s">
        <v>36</v>
      </c>
      <c r="D520" s="111" t="s">
        <v>36</v>
      </c>
      <c r="E520" s="111" t="s">
        <v>36</v>
      </c>
      <c r="F520" s="111" t="s">
        <v>36</v>
      </c>
      <c r="G520" s="111" t="s">
        <v>36</v>
      </c>
      <c r="H520" s="111" t="s">
        <v>36</v>
      </c>
      <c r="I520" s="111" t="s">
        <v>36</v>
      </c>
      <c r="J520" s="111" t="s">
        <v>36</v>
      </c>
      <c r="K520" s="111" t="s">
        <v>36</v>
      </c>
      <c r="L520" s="111" t="s">
        <v>36</v>
      </c>
      <c r="M520" s="111" t="s">
        <v>36</v>
      </c>
      <c r="N520" s="111" t="s">
        <v>36</v>
      </c>
      <c r="O520" s="111" t="s">
        <v>36</v>
      </c>
      <c r="P520" s="111" t="s">
        <v>36</v>
      </c>
      <c r="Q520" s="111" t="s">
        <v>36</v>
      </c>
      <c r="R520" s="111" t="s">
        <v>36</v>
      </c>
      <c r="S520" s="111" t="s">
        <v>36</v>
      </c>
      <c r="T520" s="111" t="s">
        <v>36</v>
      </c>
      <c r="V520" s="110" t="s">
        <v>557</v>
      </c>
      <c r="W520" s="136"/>
      <c r="X520" s="136"/>
      <c r="Y520" s="136"/>
      <c r="Z520" s="136"/>
      <c r="AA520" s="136"/>
      <c r="AB520" s="136"/>
      <c r="AC520" s="136"/>
      <c r="AD520" s="136"/>
      <c r="AE520" s="136"/>
      <c r="AF520" s="136"/>
      <c r="AG520" s="136"/>
      <c r="AH520" s="136"/>
      <c r="AI520" s="136"/>
      <c r="AJ520" s="136"/>
      <c r="AK520" s="136"/>
      <c r="AL520" s="136"/>
      <c r="AM520" s="136"/>
      <c r="AN520" s="136"/>
    </row>
    <row r="521" spans="2:40" ht="12">
      <c r="B521" s="110" t="s">
        <v>21</v>
      </c>
      <c r="C521" s="112">
        <v>51656293</v>
      </c>
      <c r="D521" s="112">
        <v>34842190</v>
      </c>
      <c r="E521" s="112">
        <v>12387987</v>
      </c>
      <c r="F521" s="112">
        <v>14099368</v>
      </c>
      <c r="G521" s="112">
        <v>19478545</v>
      </c>
      <c r="H521" s="112">
        <v>15880266</v>
      </c>
      <c r="I521" s="112">
        <v>1163507</v>
      </c>
      <c r="J521" s="112">
        <v>71017531</v>
      </c>
      <c r="K521" s="112">
        <v>32652677</v>
      </c>
      <c r="L521" s="112">
        <v>143299561</v>
      </c>
      <c r="M521" s="112">
        <v>54769571</v>
      </c>
      <c r="N521" s="112">
        <v>101901621</v>
      </c>
      <c r="O521" s="112">
        <v>34637945</v>
      </c>
      <c r="P521" s="112">
        <v>15018580</v>
      </c>
      <c r="Q521" s="112">
        <v>60806788</v>
      </c>
      <c r="R521" s="112">
        <v>41174614</v>
      </c>
      <c r="S521" s="112">
        <v>69927844</v>
      </c>
      <c r="T521" s="112">
        <v>82842879433</v>
      </c>
      <c r="V521" s="110" t="s">
        <v>21</v>
      </c>
      <c r="W521" s="136"/>
      <c r="X521" s="136"/>
      <c r="Y521" s="136"/>
      <c r="Z521" s="136"/>
      <c r="AA521" s="136"/>
      <c r="AB521" s="136"/>
      <c r="AC521" s="136"/>
      <c r="AD521" s="136"/>
      <c r="AE521" s="136"/>
      <c r="AF521" s="136"/>
      <c r="AG521" s="136"/>
      <c r="AH521" s="136"/>
      <c r="AI521" s="136"/>
      <c r="AJ521" s="136"/>
      <c r="AK521" s="136"/>
      <c r="AL521" s="136"/>
      <c r="AM521" s="136"/>
      <c r="AN521" s="136"/>
    </row>
    <row r="522" spans="2:40" ht="12">
      <c r="B522" s="110" t="s">
        <v>144</v>
      </c>
      <c r="C522" s="111">
        <v>964</v>
      </c>
      <c r="D522" s="111">
        <v>7551310</v>
      </c>
      <c r="E522" s="111">
        <v>38640</v>
      </c>
      <c r="F522" s="111">
        <v>8757</v>
      </c>
      <c r="G522" s="111">
        <v>36533</v>
      </c>
      <c r="H522" s="111" t="s">
        <v>36</v>
      </c>
      <c r="I522" s="111">
        <v>803386</v>
      </c>
      <c r="J522" s="111">
        <v>4185489</v>
      </c>
      <c r="K522" s="111">
        <v>756616</v>
      </c>
      <c r="L522" s="111">
        <v>253540</v>
      </c>
      <c r="M522" s="111">
        <v>85450812</v>
      </c>
      <c r="N522" s="111">
        <v>22933286</v>
      </c>
      <c r="O522" s="111">
        <v>16454632</v>
      </c>
      <c r="P522" s="111">
        <v>4084166</v>
      </c>
      <c r="Q522" s="111">
        <v>11632908</v>
      </c>
      <c r="R522" s="111">
        <v>7874192</v>
      </c>
      <c r="S522" s="111">
        <v>83799983</v>
      </c>
      <c r="T522" s="111">
        <v>55013741117</v>
      </c>
      <c r="V522" s="110" t="s">
        <v>144</v>
      </c>
      <c r="W522" s="136">
        <f>+C522/'24 DS-016894'!C$109*100</f>
        <v>0.00013891247947335754</v>
      </c>
      <c r="X522" s="136">
        <f>+D522/'24 DS-016894'!D$109*100</f>
        <v>0.8921695857303982</v>
      </c>
      <c r="Y522" s="136">
        <f>+E522/'24 DS-016894'!E$109*100</f>
        <v>0.010671376182854318</v>
      </c>
      <c r="Z522" s="136">
        <f>+F522/'24 DS-016894'!F$109*100</f>
        <v>0.002824873400945282</v>
      </c>
      <c r="AA522" s="136">
        <f>+G522/'24 DS-016894'!G$109*100</f>
        <v>0.04073172612131405</v>
      </c>
      <c r="AB522" s="136"/>
      <c r="AC522" s="136">
        <f>+I522/'24 DS-016894'!I$109*100</f>
        <v>2.195110708706602</v>
      </c>
      <c r="AD522" s="136">
        <f>+J522/'24 DS-016894'!J$109*100</f>
        <v>0.2418996420783845</v>
      </c>
      <c r="AE522" s="136">
        <f>+K522/'24 DS-016894'!K$109*100</f>
        <v>0.2321783423129308</v>
      </c>
      <c r="AF522" s="136">
        <f>+L522/'24 DS-016894'!L$109*100</f>
        <v>1.1309764795789916</v>
      </c>
      <c r="AG522" s="136">
        <f>+M522/'24 DS-016894'!M$109*100</f>
        <v>18.73774273818828</v>
      </c>
      <c r="AH522" s="136">
        <f>+N522/'24 DS-016894'!N$109*100</f>
        <v>2.4503009010085215</v>
      </c>
      <c r="AI522" s="136">
        <f>+O522/'24 DS-016894'!O$109*100</f>
        <v>4.148303740959187</v>
      </c>
      <c r="AJ522" s="136">
        <f>+P522/'24 DS-016894'!P$109*100</f>
        <v>1.6600205947994107</v>
      </c>
      <c r="AK522" s="136">
        <f>+Q522/'24 DS-016894'!Q$109*100</f>
        <v>0.9715555913568785</v>
      </c>
      <c r="AL522" s="136">
        <f>+R522/'24 DS-016894'!R$109*100</f>
        <v>1.9168109017093733</v>
      </c>
      <c r="AM522" s="136">
        <f>+S522/'24 DS-016894'!S$109*100</f>
        <v>6.653445806665763</v>
      </c>
      <c r="AN522" s="136">
        <f>+T522/'24 DS-016894'!T$109*100</f>
        <v>2.138839337597577</v>
      </c>
    </row>
    <row r="523" spans="2:40" ht="12">
      <c r="B523" s="110" t="s">
        <v>558</v>
      </c>
      <c r="C523" s="112" t="s">
        <v>36</v>
      </c>
      <c r="D523" s="112">
        <v>396</v>
      </c>
      <c r="E523" s="112" t="s">
        <v>36</v>
      </c>
      <c r="F523" s="112" t="s">
        <v>36</v>
      </c>
      <c r="G523" s="112" t="s">
        <v>36</v>
      </c>
      <c r="H523" s="112" t="s">
        <v>36</v>
      </c>
      <c r="I523" s="112" t="s">
        <v>36</v>
      </c>
      <c r="J523" s="112" t="s">
        <v>36</v>
      </c>
      <c r="K523" s="112">
        <v>3344</v>
      </c>
      <c r="L523" s="112" t="s">
        <v>36</v>
      </c>
      <c r="M523" s="112">
        <v>1803</v>
      </c>
      <c r="N523" s="112" t="s">
        <v>36</v>
      </c>
      <c r="O523" s="112">
        <v>7926</v>
      </c>
      <c r="P523" s="112" t="s">
        <v>36</v>
      </c>
      <c r="Q523" s="112" t="s">
        <v>36</v>
      </c>
      <c r="R523" s="112" t="s">
        <v>36</v>
      </c>
      <c r="S523" s="112" t="s">
        <v>36</v>
      </c>
      <c r="T523" s="112">
        <v>293747076</v>
      </c>
      <c r="V523" s="110" t="s">
        <v>558</v>
      </c>
      <c r="W523" s="136"/>
      <c r="X523" s="136">
        <f>+D523/'24 DS-016894'!D$109*100</f>
        <v>4.678647227424615E-05</v>
      </c>
      <c r="Y523" s="136"/>
      <c r="Z523" s="136"/>
      <c r="AA523" s="136"/>
      <c r="AB523" s="136"/>
      <c r="AC523" s="136"/>
      <c r="AD523" s="136"/>
      <c r="AE523" s="136">
        <f>+K523/'24 DS-016894'!K$109*100</f>
        <v>0.001026153790951342</v>
      </c>
      <c r="AF523" s="136"/>
      <c r="AG523" s="136">
        <f>+M523/'24 DS-016894'!M$109*100</f>
        <v>0.0003953637111950846</v>
      </c>
      <c r="AH523" s="136"/>
      <c r="AI523" s="136">
        <f>+O523/'24 DS-016894'!O$109*100</f>
        <v>0.00199818844024239</v>
      </c>
      <c r="AJ523" s="136"/>
      <c r="AK523" s="136"/>
      <c r="AL523" s="136"/>
      <c r="AM523" s="136"/>
      <c r="AN523" s="136">
        <f>+T523/'24 DS-016894'!T$109*100</f>
        <v>0.011420379503311375</v>
      </c>
    </row>
    <row r="524" spans="2:40" ht="12">
      <c r="B524" s="110" t="s">
        <v>145</v>
      </c>
      <c r="C524" s="111">
        <v>2444350</v>
      </c>
      <c r="D524" s="111">
        <v>972801</v>
      </c>
      <c r="E524" s="111">
        <v>2745979</v>
      </c>
      <c r="F524" s="111">
        <v>10161728</v>
      </c>
      <c r="G524" s="111">
        <v>295771</v>
      </c>
      <c r="H524" s="111">
        <v>16863</v>
      </c>
      <c r="I524" s="111">
        <v>75988</v>
      </c>
      <c r="J524" s="111">
        <v>18893107</v>
      </c>
      <c r="K524" s="111">
        <v>2504048</v>
      </c>
      <c r="L524" s="111">
        <v>466191</v>
      </c>
      <c r="M524" s="111">
        <v>2874236</v>
      </c>
      <c r="N524" s="111">
        <v>22903337</v>
      </c>
      <c r="O524" s="111">
        <v>3248788</v>
      </c>
      <c r="P524" s="111">
        <v>155805</v>
      </c>
      <c r="Q524" s="111">
        <v>88035995</v>
      </c>
      <c r="R524" s="111">
        <v>5947917</v>
      </c>
      <c r="S524" s="111">
        <v>12399095</v>
      </c>
      <c r="T524" s="111">
        <v>31609151913</v>
      </c>
      <c r="V524" s="110" t="s">
        <v>145</v>
      </c>
      <c r="W524" s="136">
        <f>+C524/'24 DS-016894'!C$109*100</f>
        <v>0.3522310365152505</v>
      </c>
      <c r="X524" s="136">
        <f>+D524/'24 DS-016894'!D$109*100</f>
        <v>0.11493415912843163</v>
      </c>
      <c r="Y524" s="136">
        <f>+E524/'24 DS-016894'!E$109*100</f>
        <v>0.7583689156112349</v>
      </c>
      <c r="Z524" s="136">
        <f>+F524/'24 DS-016894'!F$109*100</f>
        <v>3.278017030357531</v>
      </c>
      <c r="AA524" s="136">
        <f>+G524/'24 DS-016894'!G$109*100</f>
        <v>0.32976386736997176</v>
      </c>
      <c r="AB524" s="136">
        <f>+H524/'24 DS-016894'!H$109*100</f>
        <v>0.0049574741878624365</v>
      </c>
      <c r="AC524" s="136">
        <f>+I524/'24 DS-016894'!I$109*100</f>
        <v>0.20762382283634173</v>
      </c>
      <c r="AD524" s="136">
        <f>+J524/'24 DS-016894'!J$109*100</f>
        <v>1.0919239833263499</v>
      </c>
      <c r="AE524" s="136">
        <f>+K524/'24 DS-016894'!K$109*100</f>
        <v>0.7684026160060187</v>
      </c>
      <c r="AF524" s="136">
        <f>+L524/'24 DS-016894'!L$109*100</f>
        <v>2.079557687116075</v>
      </c>
      <c r="AG524" s="136">
        <f>+M524/'24 DS-016894'!M$109*100</f>
        <v>0.6302654530285721</v>
      </c>
      <c r="AH524" s="136">
        <f>+N524/'24 DS-016894'!N$109*100</f>
        <v>2.4471010079934383</v>
      </c>
      <c r="AI524" s="136">
        <f>+O524/'24 DS-016894'!O$109*100</f>
        <v>0.8190374244761788</v>
      </c>
      <c r="AJ524" s="136">
        <f>+P524/'24 DS-016894'!P$109*100</f>
        <v>0.06332737424794246</v>
      </c>
      <c r="AK524" s="137">
        <f>+Q524/'24 DS-016894'!Q$109*100</f>
        <v>7.352577978173317</v>
      </c>
      <c r="AL524" s="136">
        <f>+R524/'24 DS-016894'!R$109*100</f>
        <v>1.4478986730400414</v>
      </c>
      <c r="AM524" s="136">
        <f>+S524/'24 DS-016894'!S$109*100</f>
        <v>0.9844477729094578</v>
      </c>
      <c r="AN524" s="136">
        <f>+T524/'24 DS-016894'!T$109*100</f>
        <v>1.2289092900597274</v>
      </c>
    </row>
    <row r="525" spans="2:40" ht="12">
      <c r="B525" s="110" t="s">
        <v>559</v>
      </c>
      <c r="C525" s="112" t="s">
        <v>36</v>
      </c>
      <c r="D525" s="112" t="s">
        <v>36</v>
      </c>
      <c r="E525" s="112" t="s">
        <v>36</v>
      </c>
      <c r="F525" s="112" t="s">
        <v>36</v>
      </c>
      <c r="G525" s="112" t="s">
        <v>36</v>
      </c>
      <c r="H525" s="112" t="s">
        <v>36</v>
      </c>
      <c r="I525" s="112" t="s">
        <v>36</v>
      </c>
      <c r="J525" s="112" t="s">
        <v>36</v>
      </c>
      <c r="K525" s="112" t="s">
        <v>36</v>
      </c>
      <c r="L525" s="112" t="s">
        <v>36</v>
      </c>
      <c r="M525" s="112" t="s">
        <v>36</v>
      </c>
      <c r="N525" s="112" t="s">
        <v>36</v>
      </c>
      <c r="O525" s="112" t="s">
        <v>36</v>
      </c>
      <c r="P525" s="112" t="s">
        <v>36</v>
      </c>
      <c r="Q525" s="112" t="s">
        <v>36</v>
      </c>
      <c r="R525" s="112" t="s">
        <v>36</v>
      </c>
      <c r="S525" s="112" t="s">
        <v>36</v>
      </c>
      <c r="T525" s="112">
        <v>8525080</v>
      </c>
      <c r="V525" s="110" t="s">
        <v>559</v>
      </c>
      <c r="W525" s="136"/>
      <c r="X525" s="136"/>
      <c r="Y525" s="136"/>
      <c r="Z525" s="136"/>
      <c r="AA525" s="136"/>
      <c r="AB525" s="136"/>
      <c r="AC525" s="136"/>
      <c r="AD525" s="136"/>
      <c r="AE525" s="136"/>
      <c r="AF525" s="136"/>
      <c r="AG525" s="136"/>
      <c r="AH525" s="136"/>
      <c r="AI525" s="136"/>
      <c r="AJ525" s="136"/>
      <c r="AK525" s="136"/>
      <c r="AL525" s="136"/>
      <c r="AM525" s="136"/>
      <c r="AN525" s="136">
        <f>+T525/'24 DS-016894'!T$109*100</f>
        <v>0.0003314404017968497</v>
      </c>
    </row>
    <row r="526" spans="2:40" ht="12">
      <c r="B526" s="110" t="s">
        <v>560</v>
      </c>
      <c r="C526" s="111">
        <v>729351</v>
      </c>
      <c r="D526" s="111">
        <v>17802</v>
      </c>
      <c r="E526" s="111">
        <v>41338</v>
      </c>
      <c r="F526" s="111">
        <v>128436</v>
      </c>
      <c r="G526" s="111">
        <v>10861</v>
      </c>
      <c r="H526" s="111">
        <v>3910</v>
      </c>
      <c r="I526" s="111">
        <v>5488</v>
      </c>
      <c r="J526" s="111">
        <v>1052281</v>
      </c>
      <c r="K526" s="111">
        <v>12205</v>
      </c>
      <c r="L526" s="111" t="s">
        <v>36</v>
      </c>
      <c r="M526" s="111">
        <v>102863</v>
      </c>
      <c r="N526" s="111">
        <v>86682</v>
      </c>
      <c r="O526" s="111">
        <v>29116</v>
      </c>
      <c r="P526" s="111">
        <v>252596</v>
      </c>
      <c r="Q526" s="111">
        <v>219331</v>
      </c>
      <c r="R526" s="111">
        <v>60502</v>
      </c>
      <c r="S526" s="111">
        <v>196325</v>
      </c>
      <c r="T526" s="111">
        <v>280766798</v>
      </c>
      <c r="V526" s="110" t="s">
        <v>560</v>
      </c>
      <c r="W526" s="136">
        <f>+C526/'24 DS-016894'!C$109*100</f>
        <v>0.10509953922860249</v>
      </c>
      <c r="X526" s="136">
        <f>+D526/'24 DS-016894'!D$109*100</f>
        <v>0.0021032645945104293</v>
      </c>
      <c r="Y526" s="136">
        <f>+E526/'24 DS-016894'!E$109*100</f>
        <v>0.01141649453019751</v>
      </c>
      <c r="Z526" s="136">
        <f>+F526/'24 DS-016894'!F$109*100</f>
        <v>0.04143147654719747</v>
      </c>
      <c r="AA526" s="136">
        <f>+G526/'24 DS-016894'!G$109*100</f>
        <v>0.012109251290712284</v>
      </c>
      <c r="AB526" s="136">
        <f>+H526/'24 DS-016894'!H$109*100</f>
        <v>0.0011494825401495658</v>
      </c>
      <c r="AC526" s="136">
        <f>+I526/'24 DS-016894'!I$109*100</f>
        <v>0.014994993153206342</v>
      </c>
      <c r="AD526" s="136">
        <f>+J526/'24 DS-016894'!J$109*100</f>
        <v>0.06081640574515535</v>
      </c>
      <c r="AE526" s="136">
        <f>+K526/'24 DS-016894'!K$109*100</f>
        <v>0.0037452772184692375</v>
      </c>
      <c r="AF526" s="136"/>
      <c r="AG526" s="136">
        <f>+M526/'24 DS-016894'!M$109*100</f>
        <v>0.022555905393599553</v>
      </c>
      <c r="AH526" s="136">
        <f>+N526/'24 DS-016894'!N$109*100</f>
        <v>0.009261515454053145</v>
      </c>
      <c r="AI526" s="136">
        <f>+O526/'24 DS-016894'!O$109*100</f>
        <v>0.007340304646239896</v>
      </c>
      <c r="AJ526" s="136">
        <f>+P526/'24 DS-016894'!P$109*100</f>
        <v>0.10266834456874474</v>
      </c>
      <c r="AK526" s="136">
        <f>+Q526/'24 DS-016894'!Q$109*100</f>
        <v>0.01831805593303889</v>
      </c>
      <c r="AL526" s="136">
        <f>+R526/'24 DS-016894'!R$109*100</f>
        <v>0.014727973762288307</v>
      </c>
      <c r="AM526" s="136">
        <f>+S526/'24 DS-016894'!S$109*100</f>
        <v>0.015587565787377976</v>
      </c>
      <c r="AN526" s="136">
        <f>+T526/'24 DS-016894'!T$109*100</f>
        <v>0.010915728689975335</v>
      </c>
    </row>
    <row r="527" spans="2:40" ht="12">
      <c r="B527" s="110" t="s">
        <v>561</v>
      </c>
      <c r="C527" s="112" t="s">
        <v>36</v>
      </c>
      <c r="D527" s="112">
        <v>12882</v>
      </c>
      <c r="E527" s="112" t="s">
        <v>36</v>
      </c>
      <c r="F527" s="112" t="s">
        <v>36</v>
      </c>
      <c r="G527" s="112" t="s">
        <v>36</v>
      </c>
      <c r="H527" s="112" t="s">
        <v>36</v>
      </c>
      <c r="I527" s="112" t="s">
        <v>36</v>
      </c>
      <c r="J527" s="112">
        <v>11</v>
      </c>
      <c r="K527" s="112">
        <v>37248</v>
      </c>
      <c r="L527" s="112">
        <v>6914</v>
      </c>
      <c r="M527" s="112">
        <v>2745</v>
      </c>
      <c r="N527" s="112" t="s">
        <v>36</v>
      </c>
      <c r="O527" s="112" t="s">
        <v>36</v>
      </c>
      <c r="P527" s="112">
        <v>6500</v>
      </c>
      <c r="Q527" s="112">
        <v>44287</v>
      </c>
      <c r="R527" s="112" t="s">
        <v>36</v>
      </c>
      <c r="S527" s="112">
        <v>40268</v>
      </c>
      <c r="T527" s="112">
        <v>860264297</v>
      </c>
      <c r="V527" s="110" t="s">
        <v>561</v>
      </c>
      <c r="W527" s="136" t="e">
        <f>+C527/'24 DS-016894'!C$109*100</f>
        <v>#VALUE!</v>
      </c>
      <c r="X527" s="136">
        <f>+D527/'24 DS-016894'!D$109*100</f>
        <v>0.001521978120800098</v>
      </c>
      <c r="Y527" s="136"/>
      <c r="Z527" s="136"/>
      <c r="AA527" s="136"/>
      <c r="AB527" s="136"/>
      <c r="AC527" s="136"/>
      <c r="AD527" s="136">
        <f>+J527/'24 DS-016894'!J$109*100</f>
        <v>6.357431743010744E-07</v>
      </c>
      <c r="AE527" s="136">
        <f>+K527/'24 DS-016894'!K$109*100</f>
        <v>0.0114300766762427</v>
      </c>
      <c r="AF527" s="136">
        <f>+L527/'24 DS-016894'!L$109*100</f>
        <v>0.030841568903562152</v>
      </c>
      <c r="AG527" s="136">
        <f>+M527/'24 DS-016894'!M$109*100</f>
        <v>0.0006019264488244633</v>
      </c>
      <c r="AH527" s="136"/>
      <c r="AI527" s="136"/>
      <c r="AJ527" s="136">
        <f>+P527/'24 DS-016894'!P$109*100</f>
        <v>0.0026419430224423226</v>
      </c>
      <c r="AK527" s="136">
        <f>+Q527/'24 DS-016894'!Q$109*100</f>
        <v>0.0036987555024437643</v>
      </c>
      <c r="AL527" s="136"/>
      <c r="AM527" s="136">
        <f>+S527/'24 DS-016894'!S$109*100</f>
        <v>0.0031971480918178345</v>
      </c>
      <c r="AN527" s="136">
        <f>+T527/'24 DS-016894'!T$109*100</f>
        <v>0.033445591624848614</v>
      </c>
    </row>
    <row r="528" spans="2:40" ht="12">
      <c r="B528" s="110" t="s">
        <v>25</v>
      </c>
      <c r="C528" s="111">
        <v>149044949</v>
      </c>
      <c r="D528" s="111">
        <v>38293793</v>
      </c>
      <c r="E528" s="111">
        <v>37942542</v>
      </c>
      <c r="F528" s="111">
        <v>48099035</v>
      </c>
      <c r="G528" s="111">
        <v>13206822</v>
      </c>
      <c r="H528" s="111">
        <v>48155172</v>
      </c>
      <c r="I528" s="111">
        <v>12815594</v>
      </c>
      <c r="J528" s="111">
        <v>183737890</v>
      </c>
      <c r="K528" s="111">
        <v>44863909</v>
      </c>
      <c r="L528" s="111">
        <v>18169049</v>
      </c>
      <c r="M528" s="111">
        <v>77312917</v>
      </c>
      <c r="N528" s="111">
        <v>117659495</v>
      </c>
      <c r="O528" s="111">
        <v>46779529</v>
      </c>
      <c r="P528" s="111">
        <v>55411986</v>
      </c>
      <c r="Q528" s="111">
        <v>72209403</v>
      </c>
      <c r="R528" s="111">
        <v>32615920</v>
      </c>
      <c r="S528" s="111">
        <v>97973199</v>
      </c>
      <c r="T528" s="111">
        <v>125756469721</v>
      </c>
      <c r="V528" s="110" t="s">
        <v>25</v>
      </c>
      <c r="W528" s="136"/>
      <c r="X528" s="136"/>
      <c r="Y528" s="136"/>
      <c r="Z528" s="136"/>
      <c r="AA528" s="136"/>
      <c r="AB528" s="136"/>
      <c r="AC528" s="136"/>
      <c r="AD528" s="136"/>
      <c r="AE528" s="136"/>
      <c r="AF528" s="136"/>
      <c r="AG528" s="136"/>
      <c r="AH528" s="136"/>
      <c r="AI528" s="136"/>
      <c r="AJ528" s="136"/>
      <c r="AK528" s="136"/>
      <c r="AL528" s="136"/>
      <c r="AM528" s="136"/>
      <c r="AN528" s="136"/>
    </row>
    <row r="529" spans="2:40" ht="12">
      <c r="B529" s="110" t="s">
        <v>147</v>
      </c>
      <c r="C529" s="112">
        <v>8842236</v>
      </c>
      <c r="D529" s="112">
        <v>2178534</v>
      </c>
      <c r="E529" s="112">
        <v>440675</v>
      </c>
      <c r="F529" s="112">
        <v>455255</v>
      </c>
      <c r="G529" s="112">
        <v>60792</v>
      </c>
      <c r="H529" s="112">
        <v>18448</v>
      </c>
      <c r="I529" s="112">
        <v>16260</v>
      </c>
      <c r="J529" s="112">
        <v>7367190</v>
      </c>
      <c r="K529" s="112">
        <v>877027</v>
      </c>
      <c r="L529" s="112">
        <v>4897</v>
      </c>
      <c r="M529" s="112">
        <v>386850</v>
      </c>
      <c r="N529" s="112">
        <v>488815</v>
      </c>
      <c r="O529" s="112">
        <v>1555112</v>
      </c>
      <c r="P529" s="112">
        <v>117853</v>
      </c>
      <c r="Q529" s="112">
        <v>3704005</v>
      </c>
      <c r="R529" s="112">
        <v>1555904</v>
      </c>
      <c r="S529" s="112">
        <v>9155992</v>
      </c>
      <c r="T529" s="112">
        <v>31703566461</v>
      </c>
      <c r="V529" s="110" t="s">
        <v>147</v>
      </c>
      <c r="W529" s="136">
        <f>+C529/'24 DS-016894'!C$109*100</f>
        <v>1.2741669365649202</v>
      </c>
      <c r="X529" s="136">
        <f>+D529/'24 DS-016894'!D$109*100</f>
        <v>0.2573886883573297</v>
      </c>
      <c r="Y529" s="136">
        <f>+E529/'24 DS-016894'!E$109*100</f>
        <v>0.12170312368994117</v>
      </c>
      <c r="Z529" s="136">
        <f>+F529/'24 DS-016894'!F$109*100</f>
        <v>0.14685825512702344</v>
      </c>
      <c r="AA529" s="136">
        <f>+G529/'24 DS-016894'!G$109*100</f>
        <v>0.06777880530936205</v>
      </c>
      <c r="AB529" s="136">
        <f>+H529/'24 DS-016894'!H$109*100</f>
        <v>0.00542344089531437</v>
      </c>
      <c r="AC529" s="136">
        <f>+I529/'24 DS-016894'!I$109*100</f>
        <v>0.04442758539925932</v>
      </c>
      <c r="AD529" s="136">
        <f>+J529/'24 DS-016894'!J$109*100</f>
        <v>0.42578552329810293</v>
      </c>
      <c r="AE529" s="136">
        <f>+K529/'24 DS-016894'!K$109*100</f>
        <v>0.2691281641198214</v>
      </c>
      <c r="AF529" s="136">
        <f>+L529/'24 DS-016894'!L$109*100</f>
        <v>0.02184425266426726</v>
      </c>
      <c r="AG529" s="136">
        <f>+M529/'24 DS-016894'!M$109*100</f>
        <v>0.08482886948187382</v>
      </c>
      <c r="AH529" s="136">
        <f>+N529/'24 DS-016894'!N$109*100</f>
        <v>0.0522273098990908</v>
      </c>
      <c r="AI529" s="136">
        <f>+O529/'24 DS-016894'!O$109*100</f>
        <v>0.3920523368259176</v>
      </c>
      <c r="AJ529" s="136">
        <f>+P529/'24 DS-016894'!P$109*100</f>
        <v>0.04790167861906077</v>
      </c>
      <c r="AK529" s="136">
        <f>+Q529/'24 DS-016894'!Q$109*100</f>
        <v>0.3093505740923796</v>
      </c>
      <c r="AL529" s="136">
        <f>+R529/'24 DS-016894'!R$109*100</f>
        <v>0.3787529881431924</v>
      </c>
      <c r="AM529" s="136">
        <f>+S529/'24 DS-016894'!S$109*100</f>
        <v>0.7269559538963781</v>
      </c>
      <c r="AN529" s="136">
        <f>+T529/'24 DS-016894'!T$109*100</f>
        <v>1.2325799647894176</v>
      </c>
    </row>
    <row r="530" spans="2:40" ht="12">
      <c r="B530" s="110" t="s">
        <v>562</v>
      </c>
      <c r="C530" s="111" t="s">
        <v>36</v>
      </c>
      <c r="D530" s="111" t="s">
        <v>36</v>
      </c>
      <c r="E530" s="111" t="s">
        <v>36</v>
      </c>
      <c r="F530" s="111" t="s">
        <v>36</v>
      </c>
      <c r="G530" s="111" t="s">
        <v>36</v>
      </c>
      <c r="H530" s="111" t="s">
        <v>36</v>
      </c>
      <c r="I530" s="111" t="s">
        <v>36</v>
      </c>
      <c r="J530" s="111" t="s">
        <v>36</v>
      </c>
      <c r="K530" s="111" t="s">
        <v>36</v>
      </c>
      <c r="L530" s="111" t="s">
        <v>36</v>
      </c>
      <c r="M530" s="111" t="s">
        <v>36</v>
      </c>
      <c r="N530" s="111" t="s">
        <v>36</v>
      </c>
      <c r="O530" s="111" t="s">
        <v>36</v>
      </c>
      <c r="P530" s="111" t="s">
        <v>36</v>
      </c>
      <c r="Q530" s="111" t="s">
        <v>36</v>
      </c>
      <c r="R530" s="111" t="s">
        <v>36</v>
      </c>
      <c r="S530" s="111" t="s">
        <v>36</v>
      </c>
      <c r="T530" s="111">
        <v>2503695</v>
      </c>
      <c r="V530" s="110" t="s">
        <v>562</v>
      </c>
      <c r="W530" s="136"/>
      <c r="X530" s="136"/>
      <c r="Y530" s="136"/>
      <c r="Z530" s="136"/>
      <c r="AA530" s="136"/>
      <c r="AB530" s="136"/>
      <c r="AC530" s="136"/>
      <c r="AD530" s="136"/>
      <c r="AE530" s="136"/>
      <c r="AF530" s="136"/>
      <c r="AG530" s="136"/>
      <c r="AH530" s="136"/>
      <c r="AI530" s="136"/>
      <c r="AJ530" s="136"/>
      <c r="AK530" s="136"/>
      <c r="AL530" s="136"/>
      <c r="AM530" s="136"/>
      <c r="AN530" s="136">
        <f>+T530/'24 DS-016894'!T$109*100</f>
        <v>9.733934189201317E-05</v>
      </c>
    </row>
    <row r="531" spans="2:40" ht="12">
      <c r="B531" s="110" t="s">
        <v>22</v>
      </c>
      <c r="C531" s="112">
        <v>13768626</v>
      </c>
      <c r="D531" s="112">
        <v>11491877</v>
      </c>
      <c r="E531" s="112">
        <v>7186983</v>
      </c>
      <c r="F531" s="112">
        <v>11244001</v>
      </c>
      <c r="G531" s="112">
        <v>5382144</v>
      </c>
      <c r="H531" s="112">
        <v>3067296</v>
      </c>
      <c r="I531" s="112">
        <v>1314069</v>
      </c>
      <c r="J531" s="112">
        <v>33589150</v>
      </c>
      <c r="K531" s="112">
        <v>11297900</v>
      </c>
      <c r="L531" s="112">
        <v>11732448</v>
      </c>
      <c r="M531" s="112">
        <v>12468772</v>
      </c>
      <c r="N531" s="112">
        <v>32875126</v>
      </c>
      <c r="O531" s="112">
        <v>9881094</v>
      </c>
      <c r="P531" s="112">
        <v>7084879</v>
      </c>
      <c r="Q531" s="112">
        <v>12455172</v>
      </c>
      <c r="R531" s="112">
        <v>14218235</v>
      </c>
      <c r="S531" s="112">
        <v>23388605</v>
      </c>
      <c r="T531" s="112">
        <v>34792183544</v>
      </c>
      <c r="V531" s="110" t="s">
        <v>22</v>
      </c>
      <c r="W531" s="136"/>
      <c r="X531" s="136"/>
      <c r="Y531" s="136"/>
      <c r="Z531" s="136"/>
      <c r="AA531" s="136"/>
      <c r="AB531" s="136"/>
      <c r="AC531" s="136"/>
      <c r="AD531" s="136"/>
      <c r="AE531" s="136"/>
      <c r="AF531" s="136"/>
      <c r="AG531" s="136"/>
      <c r="AH531" s="136"/>
      <c r="AI531" s="136"/>
      <c r="AJ531" s="136"/>
      <c r="AK531" s="136"/>
      <c r="AL531" s="136"/>
      <c r="AM531" s="136"/>
      <c r="AN531" s="136"/>
    </row>
    <row r="532" spans="2:40" ht="12">
      <c r="B532" s="110" t="s">
        <v>563</v>
      </c>
      <c r="C532" s="111" t="s">
        <v>36</v>
      </c>
      <c r="D532" s="111" t="s">
        <v>36</v>
      </c>
      <c r="E532" s="111" t="s">
        <v>36</v>
      </c>
      <c r="F532" s="111" t="s">
        <v>36</v>
      </c>
      <c r="G532" s="111" t="s">
        <v>36</v>
      </c>
      <c r="H532" s="111" t="s">
        <v>36</v>
      </c>
      <c r="I532" s="111" t="s">
        <v>36</v>
      </c>
      <c r="J532" s="111" t="s">
        <v>36</v>
      </c>
      <c r="K532" s="111" t="s">
        <v>36</v>
      </c>
      <c r="L532" s="111" t="s">
        <v>36</v>
      </c>
      <c r="M532" s="111" t="s">
        <v>36</v>
      </c>
      <c r="N532" s="111" t="s">
        <v>36</v>
      </c>
      <c r="O532" s="111" t="s">
        <v>36</v>
      </c>
      <c r="P532" s="111" t="s">
        <v>36</v>
      </c>
      <c r="Q532" s="111" t="s">
        <v>36</v>
      </c>
      <c r="R532" s="111" t="s">
        <v>36</v>
      </c>
      <c r="S532" s="111" t="s">
        <v>36</v>
      </c>
      <c r="T532" s="111" t="s">
        <v>36</v>
      </c>
      <c r="V532" s="110" t="s">
        <v>563</v>
      </c>
      <c r="W532" s="136"/>
      <c r="X532" s="136"/>
      <c r="Y532" s="136"/>
      <c r="Z532" s="136"/>
      <c r="AA532" s="136"/>
      <c r="AB532" s="136"/>
      <c r="AC532" s="136"/>
      <c r="AD532" s="136"/>
      <c r="AE532" s="136"/>
      <c r="AF532" s="136"/>
      <c r="AG532" s="136"/>
      <c r="AH532" s="136"/>
      <c r="AI532" s="136"/>
      <c r="AJ532" s="136"/>
      <c r="AK532" s="136"/>
      <c r="AL532" s="136"/>
      <c r="AM532" s="136"/>
      <c r="AN532" s="136"/>
    </row>
    <row r="533" spans="2:40" ht="12">
      <c r="B533" s="110" t="s">
        <v>23</v>
      </c>
      <c r="C533" s="112">
        <v>42656579</v>
      </c>
      <c r="D533" s="112">
        <v>20858699</v>
      </c>
      <c r="E533" s="112">
        <v>34065490</v>
      </c>
      <c r="F533" s="112">
        <v>16222403</v>
      </c>
      <c r="G533" s="112">
        <v>22688202</v>
      </c>
      <c r="H533" s="112">
        <v>15263884</v>
      </c>
      <c r="I533" s="112">
        <v>1250037</v>
      </c>
      <c r="J533" s="112">
        <v>69161296</v>
      </c>
      <c r="K533" s="112">
        <v>31041636</v>
      </c>
      <c r="L533" s="112">
        <v>49570268</v>
      </c>
      <c r="M533" s="112">
        <v>26469702</v>
      </c>
      <c r="N533" s="112">
        <v>65839696</v>
      </c>
      <c r="O533" s="112">
        <v>34916673</v>
      </c>
      <c r="P533" s="112">
        <v>20946190</v>
      </c>
      <c r="Q533" s="112">
        <v>24413998</v>
      </c>
      <c r="R533" s="112">
        <v>15549460</v>
      </c>
      <c r="S533" s="112">
        <v>42883568</v>
      </c>
      <c r="T533" s="112">
        <v>81320033446</v>
      </c>
      <c r="V533" s="110" t="s">
        <v>23</v>
      </c>
      <c r="W533" s="136"/>
      <c r="X533" s="136"/>
      <c r="Y533" s="136"/>
      <c r="Z533" s="136"/>
      <c r="AA533" s="136"/>
      <c r="AB533" s="136"/>
      <c r="AC533" s="136"/>
      <c r="AD533" s="136"/>
      <c r="AE533" s="136"/>
      <c r="AF533" s="136"/>
      <c r="AG533" s="136"/>
      <c r="AH533" s="136"/>
      <c r="AI533" s="136"/>
      <c r="AJ533" s="136"/>
      <c r="AK533" s="136"/>
      <c r="AL533" s="136"/>
      <c r="AM533" s="136"/>
      <c r="AN533" s="136"/>
    </row>
    <row r="534" spans="2:40" ht="12">
      <c r="B534" s="110" t="s">
        <v>564</v>
      </c>
      <c r="C534" s="111">
        <v>35544</v>
      </c>
      <c r="D534" s="111">
        <v>8595497</v>
      </c>
      <c r="E534" s="111">
        <v>8114</v>
      </c>
      <c r="F534" s="111">
        <v>11014</v>
      </c>
      <c r="G534" s="111">
        <v>1036</v>
      </c>
      <c r="H534" s="111">
        <v>234</v>
      </c>
      <c r="I534" s="111">
        <v>30</v>
      </c>
      <c r="J534" s="111">
        <v>11500</v>
      </c>
      <c r="K534" s="111">
        <v>4126</v>
      </c>
      <c r="L534" s="111" t="s">
        <v>36</v>
      </c>
      <c r="M534" s="111">
        <v>3684</v>
      </c>
      <c r="N534" s="111">
        <v>23014</v>
      </c>
      <c r="O534" s="111">
        <v>33178</v>
      </c>
      <c r="P534" s="111">
        <v>2959</v>
      </c>
      <c r="Q534" s="111">
        <v>462897</v>
      </c>
      <c r="R534" s="111">
        <v>7713</v>
      </c>
      <c r="S534" s="111">
        <v>38269</v>
      </c>
      <c r="T534" s="111">
        <v>306571046</v>
      </c>
      <c r="V534" s="110" t="s">
        <v>564</v>
      </c>
      <c r="W534" s="136">
        <f>+C534/'24 DS-016894'!C$109*100</f>
        <v>0.005121893330291515</v>
      </c>
      <c r="X534" s="136">
        <f>+D534/'24 DS-016894'!D$109*100</f>
        <v>1.0155378335198635</v>
      </c>
      <c r="Y534" s="136">
        <f>+E534/'24 DS-016894'!E$109*100</f>
        <v>0.002240878528666665</v>
      </c>
      <c r="Z534" s="136">
        <f>+F534/'24 DS-016894'!F$109*100</f>
        <v>0.0035529468582860954</v>
      </c>
      <c r="AA534" s="136">
        <f>+G534/'24 DS-016894'!G$109*100</f>
        <v>0.0011550671519360949</v>
      </c>
      <c r="AB534" s="136">
        <f>+H534/'24 DS-016894'!H$109*100</f>
        <v>6.87925612263423E-05</v>
      </c>
      <c r="AC534" s="136">
        <f>+I534/'24 DS-016894'!I$109*100</f>
        <v>8.196971475878103E-05</v>
      </c>
      <c r="AD534" s="136">
        <f>+J534/'24 DS-016894'!J$109*100</f>
        <v>0.0006646405913147596</v>
      </c>
      <c r="AE534" s="136">
        <f>+K534/'24 DS-016894'!K$109*100</f>
        <v>0.0012661215734046762</v>
      </c>
      <c r="AF534" s="136"/>
      <c r="AG534" s="136">
        <f>+M534/'24 DS-016894'!M$109*100</f>
        <v>0.0008078313433403726</v>
      </c>
      <c r="AH534" s="136">
        <f>+N534/'24 DS-016894'!N$109*100</f>
        <v>0.002458924767074815</v>
      </c>
      <c r="AI534" s="136">
        <f>+O534/'24 DS-016894'!O$109*100</f>
        <v>0.00836435731394928</v>
      </c>
      <c r="AJ534" s="136">
        <f>+P534/'24 DS-016894'!P$109*100</f>
        <v>0.0012026937543702819</v>
      </c>
      <c r="AK534" s="136">
        <f>+Q534/'24 DS-016894'!Q$109*100</f>
        <v>0.03866016722321925</v>
      </c>
      <c r="AL534" s="136">
        <f>+R534/'24 DS-016894'!R$109*100</f>
        <v>0.001877572008008491</v>
      </c>
      <c r="AM534" s="136">
        <f>+S534/'24 DS-016894'!S$109*100</f>
        <v>0.003038434000342125</v>
      </c>
      <c r="AN534" s="136">
        <f>+T534/'24 DS-016894'!T$109*100</f>
        <v>0.01191895333129079</v>
      </c>
    </row>
    <row r="535" spans="2:40" ht="12">
      <c r="B535" s="110" t="s">
        <v>565</v>
      </c>
      <c r="C535" s="112" t="s">
        <v>36</v>
      </c>
      <c r="D535" s="112" t="s">
        <v>36</v>
      </c>
      <c r="E535" s="112" t="s">
        <v>36</v>
      </c>
      <c r="F535" s="112" t="s">
        <v>36</v>
      </c>
      <c r="G535" s="112" t="s">
        <v>36</v>
      </c>
      <c r="H535" s="112" t="s">
        <v>36</v>
      </c>
      <c r="I535" s="112" t="s">
        <v>36</v>
      </c>
      <c r="J535" s="112" t="s">
        <v>36</v>
      </c>
      <c r="K535" s="112">
        <v>270535</v>
      </c>
      <c r="L535" s="112" t="s">
        <v>36</v>
      </c>
      <c r="M535" s="112" t="s">
        <v>36</v>
      </c>
      <c r="N535" s="112" t="s">
        <v>36</v>
      </c>
      <c r="O535" s="112">
        <v>15456</v>
      </c>
      <c r="P535" s="112" t="s">
        <v>36</v>
      </c>
      <c r="Q535" s="112" t="s">
        <v>36</v>
      </c>
      <c r="R535" s="112" t="s">
        <v>36</v>
      </c>
      <c r="S535" s="112" t="s">
        <v>36</v>
      </c>
      <c r="T535" s="112">
        <v>379143798</v>
      </c>
      <c r="V535" s="110" t="s">
        <v>565</v>
      </c>
      <c r="W535" s="136"/>
      <c r="X535" s="136"/>
      <c r="Y535" s="136"/>
      <c r="Z535" s="136"/>
      <c r="AA535" s="136"/>
      <c r="AB535" s="136"/>
      <c r="AC535" s="136"/>
      <c r="AD535" s="136"/>
      <c r="AE535" s="136">
        <f>+K535/'24 DS-016894'!K$109*100</f>
        <v>0.08301749875449202</v>
      </c>
      <c r="AF535" s="136"/>
      <c r="AG535" s="136"/>
      <c r="AH535" s="136"/>
      <c r="AI535" s="136">
        <f>+O535/'24 DS-016894'!O$109*100</f>
        <v>0.0038965430901320183</v>
      </c>
      <c r="AJ535" s="136"/>
      <c r="AK535" s="136"/>
      <c r="AL535" s="136"/>
      <c r="AM535" s="136"/>
      <c r="AN535" s="136">
        <f>+T535/'24 DS-016894'!T$109*100</f>
        <v>0.014740456716875808</v>
      </c>
    </row>
    <row r="536" spans="2:40" ht="12">
      <c r="B536" s="110" t="s">
        <v>146</v>
      </c>
      <c r="C536" s="111">
        <v>33468</v>
      </c>
      <c r="D536" s="111">
        <v>86126932</v>
      </c>
      <c r="E536" s="111">
        <v>21730</v>
      </c>
      <c r="F536" s="111">
        <v>51532</v>
      </c>
      <c r="G536" s="111">
        <v>3839653</v>
      </c>
      <c r="H536" s="111" t="s">
        <v>36</v>
      </c>
      <c r="I536" s="111" t="s">
        <v>36</v>
      </c>
      <c r="J536" s="111">
        <v>255764</v>
      </c>
      <c r="K536" s="111">
        <v>221058</v>
      </c>
      <c r="L536" s="111" t="s">
        <v>36</v>
      </c>
      <c r="M536" s="111">
        <v>18742</v>
      </c>
      <c r="N536" s="111">
        <v>86489</v>
      </c>
      <c r="O536" s="111">
        <v>1590733</v>
      </c>
      <c r="P536" s="111" t="s">
        <v>36</v>
      </c>
      <c r="Q536" s="111">
        <v>7095403</v>
      </c>
      <c r="R536" s="111">
        <v>340344</v>
      </c>
      <c r="S536" s="111">
        <v>460177</v>
      </c>
      <c r="T536" s="111">
        <v>4680187538</v>
      </c>
      <c r="V536" s="110" t="s">
        <v>146</v>
      </c>
      <c r="W536" s="136">
        <f>+C536/'24 DS-016894'!C$109*100</f>
        <v>0.0048227415591434964</v>
      </c>
      <c r="X536" s="136">
        <f>+D536/'24 DS-016894'!D$109*100</f>
        <v>10.175695242636069</v>
      </c>
      <c r="Y536" s="136">
        <f>+E536/'24 DS-016894'!E$109*100</f>
        <v>0.0060012682311962814</v>
      </c>
      <c r="Z536" s="136">
        <f>+F536/'24 DS-016894'!F$109*100</f>
        <v>0.01662342995289623</v>
      </c>
      <c r="AA536" s="136">
        <f>+G536/'24 DS-016894'!G$109*100</f>
        <v>4.280943103410118</v>
      </c>
      <c r="AB536" s="136"/>
      <c r="AC536" s="136"/>
      <c r="AD536" s="136">
        <f>+J536/'24 DS-016894'!J$109*100</f>
        <v>0.014781837930176364</v>
      </c>
      <c r="AE536" s="136">
        <f>+K536/'24 DS-016894'!K$109*100</f>
        <v>0.06783478011965365</v>
      </c>
      <c r="AF536" s="136"/>
      <c r="AG536" s="136">
        <f>+M536/'24 DS-016894'!M$109*100</f>
        <v>0.004109765210880907</v>
      </c>
      <c r="AH536" s="136">
        <f>+N536/'24 DS-016894'!N$109*100</f>
        <v>0.009240894419898048</v>
      </c>
      <c r="AI536" s="136">
        <f>+O536/'24 DS-016894'!O$109*100</f>
        <v>0.40103258795257346</v>
      </c>
      <c r="AJ536" s="136"/>
      <c r="AK536" s="136">
        <f>+Q536/'24 DS-016894'!Q$109*100</f>
        <v>0.5925928802652244</v>
      </c>
      <c r="AL536" s="136">
        <f>+R536/'24 DS-016894'!R$109*100</f>
        <v>0.08284978186096743</v>
      </c>
      <c r="AM536" s="136">
        <f>+S536/'24 DS-016894'!S$109*100</f>
        <v>0.03653655551426581</v>
      </c>
      <c r="AN536" s="136">
        <f>+T536/'24 DS-016894'!T$109*100</f>
        <v>0.18195761659472154</v>
      </c>
    </row>
    <row r="537" spans="2:40" ht="12">
      <c r="B537" s="110" t="s">
        <v>566</v>
      </c>
      <c r="C537" s="112" t="s">
        <v>36</v>
      </c>
      <c r="D537" s="112">
        <v>5458</v>
      </c>
      <c r="E537" s="112" t="s">
        <v>36</v>
      </c>
      <c r="F537" s="112" t="s">
        <v>36</v>
      </c>
      <c r="G537" s="112" t="s">
        <v>36</v>
      </c>
      <c r="H537" s="112" t="s">
        <v>36</v>
      </c>
      <c r="I537" s="112" t="s">
        <v>36</v>
      </c>
      <c r="J537" s="112">
        <v>1438</v>
      </c>
      <c r="K537" s="112">
        <v>10685</v>
      </c>
      <c r="L537" s="112" t="s">
        <v>36</v>
      </c>
      <c r="M537" s="112">
        <v>696</v>
      </c>
      <c r="N537" s="112" t="s">
        <v>36</v>
      </c>
      <c r="O537" s="112">
        <v>17334</v>
      </c>
      <c r="P537" s="112" t="s">
        <v>36</v>
      </c>
      <c r="Q537" s="112">
        <v>154518</v>
      </c>
      <c r="R537" s="112" t="s">
        <v>36</v>
      </c>
      <c r="S537" s="112" t="s">
        <v>36</v>
      </c>
      <c r="T537" s="112">
        <v>159154052</v>
      </c>
      <c r="V537" s="110" t="s">
        <v>566</v>
      </c>
      <c r="W537" s="136"/>
      <c r="X537" s="136">
        <f>+D537/'24 DS-016894'!D$109*100</f>
        <v>0.0006448499133152411</v>
      </c>
      <c r="Y537" s="136"/>
      <c r="Z537" s="136"/>
      <c r="AA537" s="136"/>
      <c r="AB537" s="136"/>
      <c r="AC537" s="136"/>
      <c r="AD537" s="136">
        <f>+J537/'24 DS-016894'!J$109*100</f>
        <v>8.310897133135864E-05</v>
      </c>
      <c r="AE537" s="136">
        <f>+K537/'24 DS-016894'!K$109*100</f>
        <v>0.0032788436771277185</v>
      </c>
      <c r="AF537" s="136"/>
      <c r="AG537" s="136">
        <f>+M537/'24 DS-016894'!M$109*100</f>
        <v>0.00015261960232489124</v>
      </c>
      <c r="AH537" s="136"/>
      <c r="AI537" s="136">
        <f>+O537/'24 DS-016894'!O$109*100</f>
        <v>0.004369997277714054</v>
      </c>
      <c r="AJ537" s="136"/>
      <c r="AK537" s="136">
        <f>+Q537/'24 DS-016894'!Q$109*100</f>
        <v>0.012905012819260857</v>
      </c>
      <c r="AL537" s="136"/>
      <c r="AM537" s="136"/>
      <c r="AN537" s="136">
        <f>+T537/'24 DS-016894'!T$109*100</f>
        <v>0.006187634947997757</v>
      </c>
    </row>
    <row r="538" spans="2:40" ht="12">
      <c r="B538" s="110" t="s">
        <v>154</v>
      </c>
      <c r="C538" s="111" t="s">
        <v>36</v>
      </c>
      <c r="D538" s="111">
        <v>2036256</v>
      </c>
      <c r="E538" s="111" t="s">
        <v>36</v>
      </c>
      <c r="F538" s="111" t="s">
        <v>36</v>
      </c>
      <c r="G538" s="111" t="s">
        <v>36</v>
      </c>
      <c r="H538" s="111" t="s">
        <v>36</v>
      </c>
      <c r="I538" s="111">
        <v>90</v>
      </c>
      <c r="J538" s="111">
        <v>2076</v>
      </c>
      <c r="K538" s="111">
        <v>24783</v>
      </c>
      <c r="L538" s="111" t="s">
        <v>36</v>
      </c>
      <c r="M538" s="111">
        <v>31731</v>
      </c>
      <c r="N538" s="111">
        <v>785</v>
      </c>
      <c r="O538" s="111">
        <v>258753</v>
      </c>
      <c r="P538" s="111">
        <v>7608</v>
      </c>
      <c r="Q538" s="111" t="s">
        <v>36</v>
      </c>
      <c r="R538" s="111" t="s">
        <v>36</v>
      </c>
      <c r="S538" s="111" t="s">
        <v>36</v>
      </c>
      <c r="T538" s="111">
        <v>372093439</v>
      </c>
      <c r="V538" s="110" t="s">
        <v>154</v>
      </c>
      <c r="W538" s="136"/>
      <c r="X538" s="136">
        <f>+D538/'24 DS-016894'!D$109*100</f>
        <v>0.2405788759779479</v>
      </c>
      <c r="Y538" s="136"/>
      <c r="Z538" s="136"/>
      <c r="AA538" s="136"/>
      <c r="AB538" s="136"/>
      <c r="AC538" s="136">
        <f>+I538/'24 DS-016894'!I$109*100</f>
        <v>0.0002459091442763431</v>
      </c>
      <c r="AD538" s="136">
        <f>+J538/'24 DS-016894'!J$109*100</f>
        <v>0.00011998207544082095</v>
      </c>
      <c r="AE538" s="136">
        <f>+K538/'24 DS-016894'!K$109*100</f>
        <v>0.0076050147730703085</v>
      </c>
      <c r="AF538" s="136"/>
      <c r="AG538" s="136">
        <f>+M538/'24 DS-016894'!M$109*100</f>
        <v>0.006958006611165408</v>
      </c>
      <c r="AH538" s="136">
        <f>+N538/'24 DS-016894'!N$109*100</f>
        <v>8.38731181956083E-05</v>
      </c>
      <c r="AI538" s="136">
        <f>+O538/'24 DS-016894'!O$109*100</f>
        <v>0.06523306251300014</v>
      </c>
      <c r="AJ538" s="136">
        <f>+P538/'24 DS-016894'!P$109*100</f>
        <v>0.003092292694575567</v>
      </c>
      <c r="AK538" s="136"/>
      <c r="AL538" s="136"/>
      <c r="AM538" s="136"/>
      <c r="AN538" s="136">
        <f>+T538/'24 DS-016894'!T$109*100</f>
        <v>0.014466350923173927</v>
      </c>
    </row>
    <row r="539" spans="2:40" ht="12">
      <c r="B539" s="110" t="s">
        <v>567</v>
      </c>
      <c r="C539" s="112" t="s">
        <v>36</v>
      </c>
      <c r="D539" s="112" t="s">
        <v>36</v>
      </c>
      <c r="E539" s="112" t="s">
        <v>36</v>
      </c>
      <c r="F539" s="112" t="s">
        <v>36</v>
      </c>
      <c r="G539" s="112" t="s">
        <v>36</v>
      </c>
      <c r="H539" s="112" t="s">
        <v>36</v>
      </c>
      <c r="I539" s="112" t="s">
        <v>36</v>
      </c>
      <c r="J539" s="112" t="s">
        <v>36</v>
      </c>
      <c r="K539" s="112">
        <v>88792</v>
      </c>
      <c r="L539" s="112" t="s">
        <v>36</v>
      </c>
      <c r="M539" s="112" t="s">
        <v>36</v>
      </c>
      <c r="N539" s="112" t="s">
        <v>36</v>
      </c>
      <c r="O539" s="112" t="s">
        <v>36</v>
      </c>
      <c r="P539" s="112" t="s">
        <v>36</v>
      </c>
      <c r="Q539" s="112" t="s">
        <v>36</v>
      </c>
      <c r="R539" s="112" t="s">
        <v>36</v>
      </c>
      <c r="S539" s="112" t="s">
        <v>36</v>
      </c>
      <c r="T539" s="112">
        <v>69388859</v>
      </c>
      <c r="V539" s="110" t="s">
        <v>567</v>
      </c>
      <c r="W539" s="136"/>
      <c r="X539" s="136"/>
      <c r="Y539" s="136"/>
      <c r="Z539" s="136"/>
      <c r="AA539" s="136"/>
      <c r="AB539" s="136"/>
      <c r="AC539" s="136"/>
      <c r="AD539" s="136"/>
      <c r="AE539" s="136">
        <f>+K539/'24 DS-016894'!K$109*100</f>
        <v>0.027247083554471162</v>
      </c>
      <c r="AF539" s="136"/>
      <c r="AG539" s="136"/>
      <c r="AH539" s="136"/>
      <c r="AI539" s="136"/>
      <c r="AJ539" s="136"/>
      <c r="AK539" s="136"/>
      <c r="AL539" s="136"/>
      <c r="AM539" s="136"/>
      <c r="AN539" s="136">
        <f>+T539/'24 DS-016894'!T$109*100</f>
        <v>0.0026977191190211644</v>
      </c>
    </row>
    <row r="540" spans="2:40" ht="12">
      <c r="B540" s="110" t="s">
        <v>568</v>
      </c>
      <c r="C540" s="111">
        <v>524</v>
      </c>
      <c r="D540" s="111">
        <v>322357</v>
      </c>
      <c r="E540" s="111">
        <v>6041</v>
      </c>
      <c r="F540" s="111">
        <v>1054</v>
      </c>
      <c r="G540" s="111">
        <v>2623</v>
      </c>
      <c r="H540" s="111">
        <v>7</v>
      </c>
      <c r="I540" s="111">
        <v>18920</v>
      </c>
      <c r="J540" s="111">
        <v>13238</v>
      </c>
      <c r="K540" s="111">
        <v>22028</v>
      </c>
      <c r="L540" s="111" t="s">
        <v>36</v>
      </c>
      <c r="M540" s="111">
        <v>5030</v>
      </c>
      <c r="N540" s="111">
        <v>89735</v>
      </c>
      <c r="O540" s="111">
        <v>58792</v>
      </c>
      <c r="P540" s="111">
        <v>6469</v>
      </c>
      <c r="Q540" s="111">
        <v>191099</v>
      </c>
      <c r="R540" s="111">
        <v>2889</v>
      </c>
      <c r="S540" s="111">
        <v>7244</v>
      </c>
      <c r="T540" s="111">
        <v>77102035</v>
      </c>
      <c r="V540" s="110" t="s">
        <v>568</v>
      </c>
      <c r="W540" s="136">
        <f>+C540/'24 DS-016894'!C$109*100</f>
        <v>7.550844319921096E-05</v>
      </c>
      <c r="X540" s="136">
        <f>+D540/'24 DS-016894'!D$109*100</f>
        <v>0.03808572435078072</v>
      </c>
      <c r="Y540" s="136">
        <f>+E540/'24 DS-016894'!E$109*100</f>
        <v>0.0016683691387324774</v>
      </c>
      <c r="Z540" s="136">
        <f>+F540/'24 DS-016894'!F$109*100</f>
        <v>0.0003400041754706323</v>
      </c>
      <c r="AA540" s="136">
        <f>+G540/'24 DS-016894'!G$109*100</f>
        <v>0.002924460559390325</v>
      </c>
      <c r="AB540" s="136">
        <f>+H540/'24 DS-016894'!H$109*100</f>
        <v>2.057897130702547E-06</v>
      </c>
      <c r="AC540" s="136">
        <f>+I540/'24 DS-016894'!I$109*100</f>
        <v>0.0516955667745379</v>
      </c>
      <c r="AD540" s="136">
        <f>+J540/'24 DS-016894'!J$109*100</f>
        <v>0.0007650880128543294</v>
      </c>
      <c r="AE540" s="136">
        <f>+K540/'24 DS-016894'!K$109*100</f>
        <v>0.006759603979388806</v>
      </c>
      <c r="AF540" s="136"/>
      <c r="AG540" s="136">
        <f>+M540/'24 DS-016894'!M$109*100</f>
        <v>0.0011029836202502915</v>
      </c>
      <c r="AH540" s="136">
        <f>+N540/'24 DS-016894'!N$109*100</f>
        <v>0.009587712434755303</v>
      </c>
      <c r="AI540" s="136">
        <f>+O540/'24 DS-016894'!O$109*100</f>
        <v>0.014821788389948343</v>
      </c>
      <c r="AJ540" s="136">
        <f>+P540/'24 DS-016894'!P$109*100</f>
        <v>0.002629342986489136</v>
      </c>
      <c r="AK540" s="136">
        <f>+Q540/'24 DS-016894'!Q$109*100</f>
        <v>0.015960179686172034</v>
      </c>
      <c r="AL540" s="136">
        <f>+R540/'24 DS-016894'!R$109*100</f>
        <v>0.0007032679283205666</v>
      </c>
      <c r="AM540" s="136">
        <f>+S540/'24 DS-016894'!S$109*100</f>
        <v>0.0005751500143321842</v>
      </c>
      <c r="AN540" s="136">
        <f>+T540/'24 DS-016894'!T$109*100</f>
        <v>0.0029975940941029022</v>
      </c>
    </row>
    <row r="541" spans="2:40" ht="12">
      <c r="B541" s="110" t="s">
        <v>569</v>
      </c>
      <c r="C541" s="112" t="s">
        <v>36</v>
      </c>
      <c r="D541" s="112" t="s">
        <v>36</v>
      </c>
      <c r="E541" s="112" t="s">
        <v>36</v>
      </c>
      <c r="F541" s="112" t="s">
        <v>36</v>
      </c>
      <c r="G541" s="112" t="s">
        <v>36</v>
      </c>
      <c r="H541" s="112" t="s">
        <v>36</v>
      </c>
      <c r="I541" s="112" t="s">
        <v>36</v>
      </c>
      <c r="J541" s="112" t="s">
        <v>36</v>
      </c>
      <c r="K541" s="112" t="s">
        <v>36</v>
      </c>
      <c r="L541" s="112" t="s">
        <v>36</v>
      </c>
      <c r="M541" s="112" t="s">
        <v>36</v>
      </c>
      <c r="N541" s="112" t="s">
        <v>36</v>
      </c>
      <c r="O541" s="112" t="s">
        <v>36</v>
      </c>
      <c r="P541" s="112" t="s">
        <v>36</v>
      </c>
      <c r="Q541" s="112" t="s">
        <v>36</v>
      </c>
      <c r="R541" s="112" t="s">
        <v>36</v>
      </c>
      <c r="S541" s="112" t="s">
        <v>36</v>
      </c>
      <c r="T541" s="112" t="s">
        <v>36</v>
      </c>
      <c r="V541" s="110" t="s">
        <v>569</v>
      </c>
      <c r="W541" s="136"/>
      <c r="X541" s="136"/>
      <c r="Y541" s="136"/>
      <c r="Z541" s="136"/>
      <c r="AA541" s="136"/>
      <c r="AB541" s="136"/>
      <c r="AC541" s="136"/>
      <c r="AD541" s="136"/>
      <c r="AE541" s="136"/>
      <c r="AF541" s="136"/>
      <c r="AG541" s="136"/>
      <c r="AH541" s="136"/>
      <c r="AI541" s="136"/>
      <c r="AJ541" s="136"/>
      <c r="AK541" s="136"/>
      <c r="AL541" s="136"/>
      <c r="AM541" s="136"/>
      <c r="AN541" s="136"/>
    </row>
    <row r="542" spans="2:40" ht="12">
      <c r="B542" s="110" t="s">
        <v>570</v>
      </c>
      <c r="C542" s="111" t="s">
        <v>36</v>
      </c>
      <c r="D542" s="111">
        <v>1595450</v>
      </c>
      <c r="E542" s="111" t="s">
        <v>36</v>
      </c>
      <c r="F542" s="111" t="s">
        <v>36</v>
      </c>
      <c r="G542" s="111" t="s">
        <v>36</v>
      </c>
      <c r="H542" s="111" t="s">
        <v>36</v>
      </c>
      <c r="I542" s="111" t="s">
        <v>36</v>
      </c>
      <c r="J542" s="111">
        <v>23208</v>
      </c>
      <c r="K542" s="111" t="s">
        <v>36</v>
      </c>
      <c r="L542" s="111" t="s">
        <v>36</v>
      </c>
      <c r="M542" s="111" t="s">
        <v>36</v>
      </c>
      <c r="N542" s="111">
        <v>763803</v>
      </c>
      <c r="O542" s="111">
        <v>94872</v>
      </c>
      <c r="P542" s="111" t="s">
        <v>36</v>
      </c>
      <c r="Q542" s="111">
        <v>4490661</v>
      </c>
      <c r="R542" s="111">
        <v>374201</v>
      </c>
      <c r="S542" s="111">
        <v>255848</v>
      </c>
      <c r="T542" s="111">
        <v>620049350</v>
      </c>
      <c r="V542" s="110" t="s">
        <v>570</v>
      </c>
      <c r="W542" s="136"/>
      <c r="X542" s="136">
        <f>+D542/'24 DS-016894'!D$109*100</f>
        <v>0.18849867977259097</v>
      </c>
      <c r="Y542" s="136"/>
      <c r="Z542" s="136"/>
      <c r="AA542" s="136"/>
      <c r="AB542" s="136"/>
      <c r="AC542" s="136"/>
      <c r="AD542" s="136">
        <f>+J542/'24 DS-016894'!J$109*100</f>
        <v>0.0013413025081072123</v>
      </c>
      <c r="AE542" s="136"/>
      <c r="AF542" s="136"/>
      <c r="AG542" s="136"/>
      <c r="AH542" s="136">
        <f>+N542/'24 DS-016894'!N$109*100</f>
        <v>0.08160833031485377</v>
      </c>
      <c r="AI542" s="136">
        <f>+O542/'24 DS-016894'!O$109*100</f>
        <v>0.023917755955422157</v>
      </c>
      <c r="AJ542" s="136"/>
      <c r="AK542" s="136">
        <f>+Q542/'24 DS-016894'!Q$109*100</f>
        <v>0.37505040041907595</v>
      </c>
      <c r="AL542" s="136">
        <f>+R542/'24 DS-016894'!R$109*100</f>
        <v>0.09109157564745045</v>
      </c>
      <c r="AM542" s="136">
        <f>+S542/'24 DS-016894'!S$109*100</f>
        <v>0.020313498187032115</v>
      </c>
      <c r="AN542" s="136">
        <f>+T542/'24 DS-016894'!T$109*100</f>
        <v>0.02410644893630036</v>
      </c>
    </row>
    <row r="543" spans="2:40" ht="12">
      <c r="B543" s="110" t="s">
        <v>571</v>
      </c>
      <c r="C543" s="112">
        <v>259677</v>
      </c>
      <c r="D543" s="112">
        <v>223502</v>
      </c>
      <c r="E543" s="112">
        <v>1011</v>
      </c>
      <c r="F543" s="112">
        <v>17007</v>
      </c>
      <c r="G543" s="112">
        <v>4983</v>
      </c>
      <c r="H543" s="112" t="s">
        <v>36</v>
      </c>
      <c r="I543" s="112">
        <v>1254</v>
      </c>
      <c r="J543" s="112">
        <v>1485479</v>
      </c>
      <c r="K543" s="112">
        <v>29868</v>
      </c>
      <c r="L543" s="112">
        <v>111</v>
      </c>
      <c r="M543" s="112">
        <v>8178</v>
      </c>
      <c r="N543" s="112">
        <v>62266</v>
      </c>
      <c r="O543" s="112">
        <v>22514</v>
      </c>
      <c r="P543" s="112">
        <v>317</v>
      </c>
      <c r="Q543" s="112">
        <v>10552</v>
      </c>
      <c r="R543" s="112">
        <v>17336</v>
      </c>
      <c r="S543" s="112">
        <v>214273</v>
      </c>
      <c r="T543" s="112">
        <v>131680235</v>
      </c>
      <c r="V543" s="110" t="s">
        <v>571</v>
      </c>
      <c r="W543" s="136">
        <f>+C543/'24 DS-016894'!C$109*100</f>
        <v>0.03741947710809447</v>
      </c>
      <c r="X543" s="136">
        <f>+D543/'24 DS-016894'!D$109*100</f>
        <v>0.026406237692521622</v>
      </c>
      <c r="Y543" s="136">
        <f>+E543/'24 DS-016894'!E$109*100</f>
        <v>0.0002792122495048063</v>
      </c>
      <c r="Z543" s="136">
        <f>+F543/'24 DS-016894'!F$109*100</f>
        <v>0.005486196406289416</v>
      </c>
      <c r="AA543" s="136">
        <f>+G543/'24 DS-016894'!G$109*100</f>
        <v>0.005555694612063283</v>
      </c>
      <c r="AB543" s="136"/>
      <c r="AC543" s="136">
        <f>+I543/'24 DS-016894'!I$109*100</f>
        <v>0.003426334076917047</v>
      </c>
      <c r="AD543" s="136">
        <f>+J543/'24 DS-016894'!J$109*100</f>
        <v>0.08585301225614415</v>
      </c>
      <c r="AE543" s="136">
        <f>+K543/'24 DS-016894'!K$109*100</f>
        <v>0.009165419087360852</v>
      </c>
      <c r="AF543" s="136">
        <f>+L543/'24 DS-016894'!L$109*100</f>
        <v>0.0004951423413791437</v>
      </c>
      <c r="AG543" s="136">
        <f>+M543/'24 DS-016894'!M$109*100</f>
        <v>0.0017932803273174723</v>
      </c>
      <c r="AH543" s="136">
        <f>+N543/'24 DS-016894'!N$109*100</f>
        <v>0.00665279436632834</v>
      </c>
      <c r="AI543" s="136">
        <f>+O543/'24 DS-016894'!O$109*100</f>
        <v>0.005675903929298153</v>
      </c>
      <c r="AJ543" s="136">
        <f>+P543/'24 DS-016894'!P$109*100</f>
        <v>0.00012884552894064865</v>
      </c>
      <c r="AK543" s="136">
        <f>+Q543/'24 DS-016894'!Q$109*100</f>
        <v>0.0008812804674461264</v>
      </c>
      <c r="AL543" s="136">
        <f>+R543/'24 DS-016894'!R$109*100</f>
        <v>0.004220094428994581</v>
      </c>
      <c r="AM543" s="136">
        <f>+S543/'24 DS-016894'!S$109*100</f>
        <v>0.01701257855066263</v>
      </c>
      <c r="AN543" s="136">
        <f>+T543/'24 DS-016894'!T$109*100</f>
        <v>0.005119500344525047</v>
      </c>
    </row>
    <row r="544" spans="2:40" ht="12">
      <c r="B544" s="110" t="s">
        <v>572</v>
      </c>
      <c r="C544" s="111" t="s">
        <v>36</v>
      </c>
      <c r="D544" s="111" t="s">
        <v>36</v>
      </c>
      <c r="E544" s="111" t="s">
        <v>36</v>
      </c>
      <c r="F544" s="111" t="s">
        <v>36</v>
      </c>
      <c r="G544" s="111" t="s">
        <v>36</v>
      </c>
      <c r="H544" s="111" t="s">
        <v>36</v>
      </c>
      <c r="I544" s="111" t="s">
        <v>36</v>
      </c>
      <c r="J544" s="111" t="s">
        <v>36</v>
      </c>
      <c r="K544" s="111" t="s">
        <v>36</v>
      </c>
      <c r="L544" s="111" t="s">
        <v>36</v>
      </c>
      <c r="M544" s="111" t="s">
        <v>36</v>
      </c>
      <c r="N544" s="111" t="s">
        <v>36</v>
      </c>
      <c r="O544" s="111" t="s">
        <v>36</v>
      </c>
      <c r="P544" s="111" t="s">
        <v>36</v>
      </c>
      <c r="Q544" s="111" t="s">
        <v>36</v>
      </c>
      <c r="R544" s="111" t="s">
        <v>36</v>
      </c>
      <c r="S544" s="111" t="s">
        <v>36</v>
      </c>
      <c r="T544" s="111">
        <v>300288390</v>
      </c>
      <c r="V544" s="110" t="s">
        <v>572</v>
      </c>
      <c r="W544" s="136"/>
      <c r="X544" s="136"/>
      <c r="Y544" s="136"/>
      <c r="Z544" s="136"/>
      <c r="AA544" s="136"/>
      <c r="AB544" s="136"/>
      <c r="AC544" s="136"/>
      <c r="AD544" s="136"/>
      <c r="AE544" s="136"/>
      <c r="AF544" s="136"/>
      <c r="AG544" s="136"/>
      <c r="AH544" s="136"/>
      <c r="AI544" s="136"/>
      <c r="AJ544" s="136"/>
      <c r="AK544" s="136"/>
      <c r="AL544" s="136"/>
      <c r="AM544" s="136"/>
      <c r="AN544" s="136">
        <f>+T544/'24 DS-016894'!T$109*100</f>
        <v>0.011674694505685472</v>
      </c>
    </row>
    <row r="545" spans="2:40" ht="12">
      <c r="B545" s="110" t="s">
        <v>573</v>
      </c>
      <c r="C545" s="112" t="s">
        <v>36</v>
      </c>
      <c r="D545" s="112" t="s">
        <v>36</v>
      </c>
      <c r="E545" s="112" t="s">
        <v>36</v>
      </c>
      <c r="F545" s="112" t="s">
        <v>36</v>
      </c>
      <c r="G545" s="112" t="s">
        <v>36</v>
      </c>
      <c r="H545" s="112" t="s">
        <v>36</v>
      </c>
      <c r="I545" s="112" t="s">
        <v>36</v>
      </c>
      <c r="J545" s="112">
        <v>57132</v>
      </c>
      <c r="K545" s="112" t="s">
        <v>36</v>
      </c>
      <c r="L545" s="112" t="s">
        <v>36</v>
      </c>
      <c r="M545" s="112" t="s">
        <v>36</v>
      </c>
      <c r="N545" s="112" t="s">
        <v>36</v>
      </c>
      <c r="O545" s="112" t="s">
        <v>36</v>
      </c>
      <c r="P545" s="112" t="s">
        <v>36</v>
      </c>
      <c r="Q545" s="112" t="s">
        <v>36</v>
      </c>
      <c r="R545" s="112" t="s">
        <v>36</v>
      </c>
      <c r="S545" s="112" t="s">
        <v>36</v>
      </c>
      <c r="T545" s="112">
        <v>48131881</v>
      </c>
      <c r="V545" s="110" t="s">
        <v>573</v>
      </c>
      <c r="W545" s="136"/>
      <c r="X545" s="136"/>
      <c r="Y545" s="136"/>
      <c r="Z545" s="136"/>
      <c r="AA545" s="136"/>
      <c r="AB545" s="136"/>
      <c r="AC545" s="136"/>
      <c r="AD545" s="136">
        <f>+J545/'24 DS-016894'!J$109*100</f>
        <v>0.003301934457651726</v>
      </c>
      <c r="AE545" s="136"/>
      <c r="AF545" s="136"/>
      <c r="AG545" s="136"/>
      <c r="AH545" s="136"/>
      <c r="AI545" s="136"/>
      <c r="AJ545" s="136"/>
      <c r="AK545" s="136"/>
      <c r="AL545" s="136"/>
      <c r="AM545" s="136"/>
      <c r="AN545" s="136">
        <f>+T545/'24 DS-016894'!T$109*100</f>
        <v>0.0018712844897500263</v>
      </c>
    </row>
    <row r="546" spans="2:40" ht="12">
      <c r="B546" s="110" t="s">
        <v>574</v>
      </c>
      <c r="C546" s="111" t="s">
        <v>36</v>
      </c>
      <c r="D546" s="111" t="s">
        <v>36</v>
      </c>
      <c r="E546" s="111" t="s">
        <v>36</v>
      </c>
      <c r="F546" s="111" t="s">
        <v>36</v>
      </c>
      <c r="G546" s="111" t="s">
        <v>36</v>
      </c>
      <c r="H546" s="111" t="s">
        <v>36</v>
      </c>
      <c r="I546" s="111" t="s">
        <v>36</v>
      </c>
      <c r="J546" s="111" t="s">
        <v>36</v>
      </c>
      <c r="K546" s="111" t="s">
        <v>36</v>
      </c>
      <c r="L546" s="111" t="s">
        <v>36</v>
      </c>
      <c r="M546" s="111" t="s">
        <v>36</v>
      </c>
      <c r="N546" s="111" t="s">
        <v>36</v>
      </c>
      <c r="O546" s="111" t="s">
        <v>36</v>
      </c>
      <c r="P546" s="111" t="s">
        <v>36</v>
      </c>
      <c r="Q546" s="111" t="s">
        <v>36</v>
      </c>
      <c r="R546" s="111" t="s">
        <v>36</v>
      </c>
      <c r="S546" s="111" t="s">
        <v>36</v>
      </c>
      <c r="T546" s="111">
        <v>23658732</v>
      </c>
      <c r="V546" s="110" t="s">
        <v>574</v>
      </c>
      <c r="W546" s="136"/>
      <c r="X546" s="136"/>
      <c r="Y546" s="136"/>
      <c r="Z546" s="136"/>
      <c r="AA546" s="136"/>
      <c r="AB546" s="136"/>
      <c r="AC546" s="136"/>
      <c r="AD546" s="136"/>
      <c r="AE546" s="136"/>
      <c r="AF546" s="136"/>
      <c r="AG546" s="136"/>
      <c r="AH546" s="136"/>
      <c r="AI546" s="136"/>
      <c r="AJ546" s="136"/>
      <c r="AK546" s="136"/>
      <c r="AL546" s="136"/>
      <c r="AM546" s="136"/>
      <c r="AN546" s="136">
        <f>+T546/'24 DS-016894'!T$109*100</f>
        <v>0.0009198106809653382</v>
      </c>
    </row>
    <row r="547" spans="2:40" ht="12">
      <c r="B547" s="110" t="s">
        <v>575</v>
      </c>
      <c r="C547" s="112">
        <v>7771</v>
      </c>
      <c r="D547" s="112" t="s">
        <v>36</v>
      </c>
      <c r="E547" s="112" t="s">
        <v>36</v>
      </c>
      <c r="F547" s="112">
        <v>2815</v>
      </c>
      <c r="G547" s="112" t="s">
        <v>36</v>
      </c>
      <c r="H547" s="112" t="s">
        <v>36</v>
      </c>
      <c r="I547" s="112" t="s">
        <v>36</v>
      </c>
      <c r="J547" s="112">
        <v>52191</v>
      </c>
      <c r="K547" s="112">
        <v>2173</v>
      </c>
      <c r="L547" s="112" t="s">
        <v>36</v>
      </c>
      <c r="M547" s="112">
        <v>36747</v>
      </c>
      <c r="N547" s="112">
        <v>4594</v>
      </c>
      <c r="O547" s="112">
        <v>40851</v>
      </c>
      <c r="P547" s="112" t="s">
        <v>36</v>
      </c>
      <c r="Q547" s="112">
        <v>7528</v>
      </c>
      <c r="R547" s="112">
        <v>2359</v>
      </c>
      <c r="S547" s="112">
        <v>13837</v>
      </c>
      <c r="T547" s="112">
        <v>258288597</v>
      </c>
      <c r="V547" s="110" t="s">
        <v>575</v>
      </c>
      <c r="W547" s="136">
        <f>+C547/'24 DS-016894'!C$109*100</f>
        <v>0.0011198017406508936</v>
      </c>
      <c r="X547" s="136"/>
      <c r="Y547" s="136"/>
      <c r="Z547" s="136">
        <f>+F547/'24 DS-016894'!F$109*100</f>
        <v>0.0009080756678840892</v>
      </c>
      <c r="AA547" s="136"/>
      <c r="AB547" s="136"/>
      <c r="AC547" s="136"/>
      <c r="AD547" s="136">
        <f>+J547/'24 DS-016894'!J$109*100</f>
        <v>0.0030163701827224886</v>
      </c>
      <c r="AE547" s="136">
        <f>+K547/'24 DS-016894'!K$109*100</f>
        <v>0.0006668158456152113</v>
      </c>
      <c r="AF547" s="136"/>
      <c r="AG547" s="136">
        <f>+M547/'24 DS-016894'!M$109*100</f>
        <v>0.008057920296886175</v>
      </c>
      <c r="AH547" s="136">
        <f>+N547/'24 DS-016894'!N$109*100</f>
        <v>0.0004908447197332797</v>
      </c>
      <c r="AI547" s="136">
        <f>+O547/'24 DS-016894'!O$109*100</f>
        <v>0.010298763054799629</v>
      </c>
      <c r="AJ547" s="136"/>
      <c r="AK547" s="136">
        <f>+Q547/'24 DS-016894'!Q$109*100</f>
        <v>0.0006287224563053866</v>
      </c>
      <c r="AL547" s="136">
        <f>+R547/'24 DS-016894'!R$109*100</f>
        <v>0.0005742502744576728</v>
      </c>
      <c r="AM547" s="136">
        <f>+S547/'24 DS-016894'!S$109*100</f>
        <v>0.0010986127482488174</v>
      </c>
      <c r="AN547" s="136">
        <f>+T547/'24 DS-016894'!T$109*100</f>
        <v>0.010041815017480726</v>
      </c>
    </row>
    <row r="548" spans="2:40" ht="12">
      <c r="B548" s="110" t="s">
        <v>576</v>
      </c>
      <c r="C548" s="111" t="s">
        <v>36</v>
      </c>
      <c r="D548" s="111" t="s">
        <v>36</v>
      </c>
      <c r="E548" s="111" t="s">
        <v>36</v>
      </c>
      <c r="F548" s="111" t="s">
        <v>36</v>
      </c>
      <c r="G548" s="111" t="s">
        <v>36</v>
      </c>
      <c r="H548" s="111" t="s">
        <v>36</v>
      </c>
      <c r="I548" s="111" t="s">
        <v>36</v>
      </c>
      <c r="J548" s="111" t="s">
        <v>36</v>
      </c>
      <c r="K548" s="111" t="s">
        <v>36</v>
      </c>
      <c r="L548" s="111" t="s">
        <v>36</v>
      </c>
      <c r="M548" s="111" t="s">
        <v>36</v>
      </c>
      <c r="N548" s="111" t="s">
        <v>36</v>
      </c>
      <c r="O548" s="111">
        <v>24</v>
      </c>
      <c r="P548" s="111" t="s">
        <v>36</v>
      </c>
      <c r="Q548" s="111" t="s">
        <v>36</v>
      </c>
      <c r="R548" s="111" t="s">
        <v>36</v>
      </c>
      <c r="S548" s="111" t="s">
        <v>36</v>
      </c>
      <c r="T548" s="111">
        <v>19124482</v>
      </c>
      <c r="V548" s="110" t="s">
        <v>576</v>
      </c>
      <c r="W548" s="136"/>
      <c r="X548" s="136"/>
      <c r="Y548" s="136"/>
      <c r="Z548" s="136"/>
      <c r="AA548" s="136"/>
      <c r="AB548" s="136"/>
      <c r="AC548" s="136"/>
      <c r="AD548" s="136"/>
      <c r="AE548" s="136"/>
      <c r="AF548" s="136"/>
      <c r="AG548" s="136"/>
      <c r="AH548" s="136"/>
      <c r="AI548" s="136">
        <f>+O548/'24 DS-016894'!O$109*100</f>
        <v>6.050532748652202E-06</v>
      </c>
      <c r="AJ548" s="136"/>
      <c r="AK548" s="136"/>
      <c r="AL548" s="136"/>
      <c r="AM548" s="136"/>
      <c r="AN548" s="136">
        <f>+T548/'24 DS-016894'!T$109*100</f>
        <v>0.0007435268640571842</v>
      </c>
    </row>
    <row r="549" spans="2:40" ht="12">
      <c r="B549" s="110" t="s">
        <v>577</v>
      </c>
      <c r="C549" s="112">
        <v>189</v>
      </c>
      <c r="D549" s="112">
        <v>229416</v>
      </c>
      <c r="E549" s="112">
        <v>776</v>
      </c>
      <c r="F549" s="112">
        <v>1299</v>
      </c>
      <c r="G549" s="112">
        <v>243</v>
      </c>
      <c r="H549" s="112" t="s">
        <v>36</v>
      </c>
      <c r="I549" s="112" t="s">
        <v>36</v>
      </c>
      <c r="J549" s="112">
        <v>15888</v>
      </c>
      <c r="K549" s="112">
        <v>4052</v>
      </c>
      <c r="L549" s="112" t="s">
        <v>36</v>
      </c>
      <c r="M549" s="112">
        <v>7710</v>
      </c>
      <c r="N549" s="112">
        <v>3138</v>
      </c>
      <c r="O549" s="112">
        <v>4106</v>
      </c>
      <c r="P549" s="112" t="s">
        <v>36</v>
      </c>
      <c r="Q549" s="112">
        <v>5360</v>
      </c>
      <c r="R549" s="112" t="s">
        <v>36</v>
      </c>
      <c r="S549" s="112">
        <v>1131</v>
      </c>
      <c r="T549" s="112">
        <v>2164723619</v>
      </c>
      <c r="V549" s="110" t="s">
        <v>577</v>
      </c>
      <c r="W549" s="136">
        <f>+C549/'24 DS-016894'!C$109*100</f>
        <v>2.723491558139479E-05</v>
      </c>
      <c r="X549" s="136">
        <f>+D549/'24 DS-016894'!D$109*100</f>
        <v>0.0271049629375466</v>
      </c>
      <c r="Y549" s="136">
        <f>+E549/'24 DS-016894'!E$109*100</f>
        <v>0.00021431128151902046</v>
      </c>
      <c r="Z549" s="136">
        <f>+F549/'24 DS-016894'!F$109*100</f>
        <v>0.00041903740411418535</v>
      </c>
      <c r="AA549" s="136">
        <f>+G549/'24 DS-016894'!G$109*100</f>
        <v>0.00027092791305064775</v>
      </c>
      <c r="AB549" s="136"/>
      <c r="AC549" s="136"/>
      <c r="AD549" s="136">
        <f>+J549/'24 DS-016894'!J$109*100</f>
        <v>0.0009182443230268608</v>
      </c>
      <c r="AE549" s="136">
        <f>+K549/'24 DS-016894'!K$109*100</f>
        <v>0.001243413624681471</v>
      </c>
      <c r="AF549" s="136"/>
      <c r="AG549" s="136">
        <f>+M549/'24 DS-016894'!M$109*100</f>
        <v>0.0016906568016162521</v>
      </c>
      <c r="AH549" s="136">
        <f>+N549/'24 DS-016894'!N$109*100</f>
        <v>0.00033527878330932343</v>
      </c>
      <c r="AI549" s="136">
        <f>+O549/'24 DS-016894'!O$109*100</f>
        <v>0.0010351453110819143</v>
      </c>
      <c r="AJ549" s="136"/>
      <c r="AK549" s="136">
        <f>+Q549/'24 DS-016894'!Q$109*100</f>
        <v>0.00044765573403252816</v>
      </c>
      <c r="AL549" s="136"/>
      <c r="AM549" s="136">
        <f>+S549/'24 DS-016894'!S$109*100</f>
        <v>8.97977175883076E-05</v>
      </c>
      <c r="AN549" s="136">
        <f>+T549/'24 DS-016894'!T$109*100</f>
        <v>0.0841607194372945</v>
      </c>
    </row>
    <row r="550" spans="2:40" ht="12">
      <c r="B550" s="110" t="s">
        <v>149</v>
      </c>
      <c r="C550" s="111">
        <v>7829</v>
      </c>
      <c r="D550" s="111">
        <v>210632</v>
      </c>
      <c r="E550" s="111">
        <v>112</v>
      </c>
      <c r="F550" s="111">
        <v>57710</v>
      </c>
      <c r="G550" s="111">
        <v>2249</v>
      </c>
      <c r="H550" s="111" t="s">
        <v>36</v>
      </c>
      <c r="I550" s="111">
        <v>87</v>
      </c>
      <c r="J550" s="111">
        <v>2155494</v>
      </c>
      <c r="K550" s="111">
        <v>192967</v>
      </c>
      <c r="L550" s="111">
        <v>22</v>
      </c>
      <c r="M550" s="111">
        <v>5495</v>
      </c>
      <c r="N550" s="111">
        <v>1892</v>
      </c>
      <c r="O550" s="111">
        <v>4750</v>
      </c>
      <c r="P550" s="111">
        <v>164</v>
      </c>
      <c r="Q550" s="111">
        <v>5329549</v>
      </c>
      <c r="R550" s="111">
        <v>1743</v>
      </c>
      <c r="S550" s="111">
        <v>634853</v>
      </c>
      <c r="T550" s="111">
        <v>14795922285</v>
      </c>
      <c r="V550" s="110" t="s">
        <v>149</v>
      </c>
      <c r="W550" s="136">
        <f>+C550/'24 DS-016894'!C$109*100</f>
        <v>0.0011281595454324855</v>
      </c>
      <c r="X550" s="136">
        <f>+D550/'24 DS-016894'!D$109*100</f>
        <v>0.024885677343608623</v>
      </c>
      <c r="Y550" s="136">
        <f>+E550/'24 DS-016894'!E$109*100</f>
        <v>3.0931525167693674E-05</v>
      </c>
      <c r="Z550" s="136">
        <f>+F550/'24 DS-016894'!F$109*100</f>
        <v>0.018616357653140597</v>
      </c>
      <c r="AA550" s="136">
        <f>+G550/'24 DS-016894'!G$109*100</f>
        <v>0.0025074768578226617</v>
      </c>
      <c r="AB550" s="136"/>
      <c r="AC550" s="136">
        <f>+I550/'24 DS-016894'!I$109*100</f>
        <v>0.000237712172800465</v>
      </c>
      <c r="AD550" s="136">
        <f>+J550/'24 DS-016894'!J$109*100</f>
        <v>0.12457641797699273</v>
      </c>
      <c r="AE550" s="136">
        <f>+K550/'24 DS-016894'!K$109*100</f>
        <v>0.05921465866582166</v>
      </c>
      <c r="AF550" s="136">
        <f>+L550/'24 DS-016894'!L$109*100</f>
        <v>9.813631991298342E-05</v>
      </c>
      <c r="AG550" s="136">
        <f>+M550/'24 DS-016894'!M$109*100</f>
        <v>0.001204949302838042</v>
      </c>
      <c r="AH550" s="136">
        <f>+N550/'24 DS-016894'!N$109*100</f>
        <v>0.00020215024156189926</v>
      </c>
      <c r="AI550" s="136">
        <f>+O550/'24 DS-016894'!O$109*100</f>
        <v>0.0011975012731707483</v>
      </c>
      <c r="AJ550" s="136">
        <f>+P550/'24 DS-016894'!P$109*100</f>
        <v>6.665825472008321E-05</v>
      </c>
      <c r="AK550" s="136">
        <f>+Q550/'24 DS-016894'!Q$109*100</f>
        <v>0.4451125316524863</v>
      </c>
      <c r="AL550" s="136">
        <f>+R550/'24 DS-016894'!R$109*100</f>
        <v>0.0004242976805340075</v>
      </c>
      <c r="AM550" s="136">
        <f>+S550/'24 DS-016894'!S$109*100</f>
        <v>0.05040526118840835</v>
      </c>
      <c r="AN550" s="136">
        <f>+T550/'24 DS-016894'!T$109*100</f>
        <v>0.5752399305455623</v>
      </c>
    </row>
    <row r="551" spans="2:40" ht="12">
      <c r="B551" s="110" t="s">
        <v>578</v>
      </c>
      <c r="C551" s="112" t="s">
        <v>36</v>
      </c>
      <c r="D551" s="112" t="s">
        <v>36</v>
      </c>
      <c r="E551" s="112" t="s">
        <v>36</v>
      </c>
      <c r="F551" s="112" t="s">
        <v>36</v>
      </c>
      <c r="G551" s="112" t="s">
        <v>36</v>
      </c>
      <c r="H551" s="112" t="s">
        <v>36</v>
      </c>
      <c r="I551" s="112" t="s">
        <v>36</v>
      </c>
      <c r="J551" s="112" t="s">
        <v>36</v>
      </c>
      <c r="K551" s="112" t="s">
        <v>36</v>
      </c>
      <c r="L551" s="112" t="s">
        <v>36</v>
      </c>
      <c r="M551" s="112">
        <v>1165</v>
      </c>
      <c r="N551" s="112">
        <v>5183</v>
      </c>
      <c r="O551" s="112" t="s">
        <v>36</v>
      </c>
      <c r="P551" s="112" t="s">
        <v>36</v>
      </c>
      <c r="Q551" s="112">
        <v>3940</v>
      </c>
      <c r="R551" s="112" t="s">
        <v>36</v>
      </c>
      <c r="S551" s="112" t="s">
        <v>36</v>
      </c>
      <c r="T551" s="112">
        <v>261299027</v>
      </c>
      <c r="V551" s="110" t="s">
        <v>578</v>
      </c>
      <c r="W551" s="136"/>
      <c r="X551" s="136"/>
      <c r="Y551" s="136"/>
      <c r="Z551" s="136"/>
      <c r="AA551" s="136"/>
      <c r="AB551" s="136"/>
      <c r="AC551" s="136"/>
      <c r="AD551" s="136"/>
      <c r="AE551" s="136"/>
      <c r="AF551" s="136"/>
      <c r="AG551" s="136">
        <f>+M551/'24 DS-016894'!M$109*100</f>
        <v>0.00025546240906393434</v>
      </c>
      <c r="AH551" s="136">
        <f>+N551/'24 DS-016894'!N$109*100</f>
        <v>0.0005537762695641247</v>
      </c>
      <c r="AI551" s="136"/>
      <c r="AJ551" s="136"/>
      <c r="AK551" s="136">
        <f>+Q551/'24 DS-016894'!Q$109*100</f>
        <v>0.000329060371658239</v>
      </c>
      <c r="AL551" s="136"/>
      <c r="AM551" s="136"/>
      <c r="AN551" s="136">
        <f>+T551/'24 DS-016894'!T$109*100</f>
        <v>0.010158855341886043</v>
      </c>
    </row>
    <row r="552" spans="2:40" ht="12">
      <c r="B552" s="110" t="s">
        <v>579</v>
      </c>
      <c r="C552" s="111" t="s">
        <v>36</v>
      </c>
      <c r="D552" s="111" t="s">
        <v>36</v>
      </c>
      <c r="E552" s="111" t="s">
        <v>36</v>
      </c>
      <c r="F552" s="111" t="s">
        <v>36</v>
      </c>
      <c r="G552" s="111" t="s">
        <v>36</v>
      </c>
      <c r="H552" s="111" t="s">
        <v>36</v>
      </c>
      <c r="I552" s="111" t="s">
        <v>36</v>
      </c>
      <c r="J552" s="111" t="s">
        <v>36</v>
      </c>
      <c r="K552" s="111" t="s">
        <v>36</v>
      </c>
      <c r="L552" s="111" t="s">
        <v>36</v>
      </c>
      <c r="M552" s="111" t="s">
        <v>36</v>
      </c>
      <c r="N552" s="111" t="s">
        <v>36</v>
      </c>
      <c r="O552" s="111" t="s">
        <v>36</v>
      </c>
      <c r="P552" s="111" t="s">
        <v>36</v>
      </c>
      <c r="Q552" s="111" t="s">
        <v>36</v>
      </c>
      <c r="R552" s="111" t="s">
        <v>36</v>
      </c>
      <c r="S552" s="111" t="s">
        <v>36</v>
      </c>
      <c r="T552" s="111">
        <v>2442874</v>
      </c>
      <c r="V552" s="110" t="s">
        <v>579</v>
      </c>
      <c r="W552" s="136"/>
      <c r="X552" s="136"/>
      <c r="Y552" s="136"/>
      <c r="Z552" s="136"/>
      <c r="AA552" s="136"/>
      <c r="AB552" s="136"/>
      <c r="AC552" s="136"/>
      <c r="AD552" s="136"/>
      <c r="AE552" s="136"/>
      <c r="AF552" s="136"/>
      <c r="AG552" s="136"/>
      <c r="AH552" s="136"/>
      <c r="AI552" s="136"/>
      <c r="AJ552" s="136"/>
      <c r="AK552" s="136"/>
      <c r="AL552" s="136"/>
      <c r="AM552" s="136"/>
      <c r="AN552" s="136">
        <f>+T552/'24 DS-016894'!T$109*100</f>
        <v>9.497472634850083E-05</v>
      </c>
    </row>
    <row r="553" spans="2:40" ht="12">
      <c r="B553" s="110" t="s">
        <v>580</v>
      </c>
      <c r="C553" s="112" t="s">
        <v>36</v>
      </c>
      <c r="D553" s="112" t="s">
        <v>36</v>
      </c>
      <c r="E553" s="112" t="s">
        <v>36</v>
      </c>
      <c r="F553" s="112" t="s">
        <v>36</v>
      </c>
      <c r="G553" s="112" t="s">
        <v>36</v>
      </c>
      <c r="H553" s="112" t="s">
        <v>36</v>
      </c>
      <c r="I553" s="112" t="s">
        <v>36</v>
      </c>
      <c r="J553" s="112">
        <v>7202</v>
      </c>
      <c r="K553" s="112">
        <v>3746</v>
      </c>
      <c r="L553" s="112" t="s">
        <v>36</v>
      </c>
      <c r="M553" s="112">
        <v>1080</v>
      </c>
      <c r="N553" s="112" t="s">
        <v>36</v>
      </c>
      <c r="O553" s="112">
        <v>2487</v>
      </c>
      <c r="P553" s="112" t="s">
        <v>36</v>
      </c>
      <c r="Q553" s="112">
        <v>26</v>
      </c>
      <c r="R553" s="112" t="s">
        <v>36</v>
      </c>
      <c r="S553" s="112" t="s">
        <v>36</v>
      </c>
      <c r="T553" s="112">
        <v>19774456</v>
      </c>
      <c r="V553" s="110" t="s">
        <v>580</v>
      </c>
      <c r="W553" s="136"/>
      <c r="X553" s="136"/>
      <c r="Y553" s="136"/>
      <c r="Z553" s="136"/>
      <c r="AA553" s="136"/>
      <c r="AB553" s="136"/>
      <c r="AC553" s="136"/>
      <c r="AD553" s="136">
        <f>+J553/'24 DS-016894'!J$109*100</f>
        <v>0.0004162383946651216</v>
      </c>
      <c r="AE553" s="136">
        <f>+K553/'24 DS-016894'!K$109*100</f>
        <v>0.0011495131880692965</v>
      </c>
      <c r="AF553" s="136"/>
      <c r="AG553" s="136">
        <f>+M553/'24 DS-016894'!M$109*100</f>
        <v>0.00023682352084896917</v>
      </c>
      <c r="AH553" s="136"/>
      <c r="AI553" s="136">
        <f>+O553/'24 DS-016894'!O$109*100</f>
        <v>0.0006269864560790844</v>
      </c>
      <c r="AJ553" s="136"/>
      <c r="AK553" s="136">
        <f>+Q553/'24 DS-016894'!Q$109*100</f>
        <v>2.1714643815010693E-06</v>
      </c>
      <c r="AL553" s="136"/>
      <c r="AM553" s="136"/>
      <c r="AN553" s="136">
        <f>+T553/'24 DS-016894'!T$109*100</f>
        <v>0.0007687967317554938</v>
      </c>
    </row>
    <row r="554" spans="2:40" ht="12">
      <c r="B554" s="110" t="s">
        <v>581</v>
      </c>
      <c r="C554" s="111" t="s">
        <v>36</v>
      </c>
      <c r="D554" s="111" t="s">
        <v>36</v>
      </c>
      <c r="E554" s="111" t="s">
        <v>36</v>
      </c>
      <c r="F554" s="111" t="s">
        <v>36</v>
      </c>
      <c r="G554" s="111" t="s">
        <v>36</v>
      </c>
      <c r="H554" s="111" t="s">
        <v>36</v>
      </c>
      <c r="I554" s="111" t="s">
        <v>36</v>
      </c>
      <c r="J554" s="111" t="s">
        <v>36</v>
      </c>
      <c r="K554" s="111" t="s">
        <v>36</v>
      </c>
      <c r="L554" s="111" t="s">
        <v>36</v>
      </c>
      <c r="M554" s="111" t="s">
        <v>36</v>
      </c>
      <c r="N554" s="111" t="s">
        <v>36</v>
      </c>
      <c r="O554" s="111" t="s">
        <v>36</v>
      </c>
      <c r="P554" s="111" t="s">
        <v>36</v>
      </c>
      <c r="Q554" s="111" t="s">
        <v>36</v>
      </c>
      <c r="R554" s="111" t="s">
        <v>36</v>
      </c>
      <c r="S554" s="111" t="s">
        <v>36</v>
      </c>
      <c r="T554" s="111">
        <v>604444940</v>
      </c>
      <c r="V554" s="110" t="s">
        <v>581</v>
      </c>
      <c r="W554" s="136"/>
      <c r="X554" s="136"/>
      <c r="Y554" s="136"/>
      <c r="Z554" s="136"/>
      <c r="AA554" s="136"/>
      <c r="AB554" s="136"/>
      <c r="AC554" s="136"/>
      <c r="AD554" s="136"/>
      <c r="AE554" s="136"/>
      <c r="AF554" s="136"/>
      <c r="AG554" s="136"/>
      <c r="AH554" s="136"/>
      <c r="AI554" s="136"/>
      <c r="AJ554" s="136"/>
      <c r="AK554" s="136"/>
      <c r="AL554" s="136"/>
      <c r="AM554" s="136"/>
      <c r="AN554" s="136">
        <f>+T554/'24 DS-016894'!T$109*100</f>
        <v>0.023499776398306256</v>
      </c>
    </row>
    <row r="555" spans="2:40" ht="12">
      <c r="B555" s="110" t="s">
        <v>150</v>
      </c>
      <c r="C555" s="112" t="s">
        <v>36</v>
      </c>
      <c r="D555" s="112">
        <v>1226608</v>
      </c>
      <c r="E555" s="112" t="s">
        <v>36</v>
      </c>
      <c r="F555" s="112" t="s">
        <v>36</v>
      </c>
      <c r="G555" s="112">
        <v>233</v>
      </c>
      <c r="H555" s="112" t="s">
        <v>36</v>
      </c>
      <c r="I555" s="112" t="s">
        <v>36</v>
      </c>
      <c r="J555" s="112">
        <v>55309</v>
      </c>
      <c r="K555" s="112">
        <v>284632</v>
      </c>
      <c r="L555" s="112">
        <v>3515</v>
      </c>
      <c r="M555" s="112">
        <v>1214645</v>
      </c>
      <c r="N555" s="112" t="s">
        <v>36</v>
      </c>
      <c r="O555" s="112">
        <v>22579</v>
      </c>
      <c r="P555" s="112" t="s">
        <v>36</v>
      </c>
      <c r="Q555" s="112" t="s">
        <v>36</v>
      </c>
      <c r="R555" s="112" t="s">
        <v>36</v>
      </c>
      <c r="S555" s="112">
        <v>1038414</v>
      </c>
      <c r="T555" s="112">
        <v>13631191795</v>
      </c>
      <c r="V555" s="110" t="s">
        <v>150</v>
      </c>
      <c r="W555" s="136"/>
      <c r="X555" s="136">
        <f>+D555/'24 DS-016894'!D$109*100</f>
        <v>0.14492086157416292</v>
      </c>
      <c r="Y555" s="136"/>
      <c r="Z555" s="136"/>
      <c r="AA555" s="136">
        <f>+G555/'24 DS-016894'!G$109*100</f>
        <v>0.00025977861621728776</v>
      </c>
      <c r="AB555" s="136"/>
      <c r="AC555" s="136"/>
      <c r="AD555" s="136">
        <f>+J555/'24 DS-016894'!J$109*100</f>
        <v>0.00319657447521983</v>
      </c>
      <c r="AE555" s="136">
        <f>+K555/'24 DS-016894'!K$109*100</f>
        <v>0.08734336298626269</v>
      </c>
      <c r="AF555" s="136">
        <f>+L555/'24 DS-016894'!L$109*100</f>
        <v>0.015679507477006215</v>
      </c>
      <c r="AG555" s="136">
        <f>+M555/'24 DS-016894'!M$109*100</f>
        <v>0.2663486161866631</v>
      </c>
      <c r="AH555" s="136"/>
      <c r="AI555" s="136">
        <f>+O555/'24 DS-016894'!O$109*100</f>
        <v>0.005692290788825753</v>
      </c>
      <c r="AJ555" s="136"/>
      <c r="AK555" s="136"/>
      <c r="AL555" s="136"/>
      <c r="AM555" s="136">
        <f>+S555/'24 DS-016894'!S$109*100</f>
        <v>0.08244669063814752</v>
      </c>
      <c r="AN555" s="136">
        <f>+T555/'24 DS-016894'!T$109*100</f>
        <v>0.5299572186424902</v>
      </c>
    </row>
    <row r="556" spans="2:40" ht="12">
      <c r="B556" s="110" t="s">
        <v>582</v>
      </c>
      <c r="C556" s="111" t="s">
        <v>36</v>
      </c>
      <c r="D556" s="111" t="s">
        <v>36</v>
      </c>
      <c r="E556" s="111" t="s">
        <v>36</v>
      </c>
      <c r="F556" s="111" t="s">
        <v>36</v>
      </c>
      <c r="G556" s="111" t="s">
        <v>36</v>
      </c>
      <c r="H556" s="111" t="s">
        <v>36</v>
      </c>
      <c r="I556" s="111" t="s">
        <v>36</v>
      </c>
      <c r="J556" s="111" t="s">
        <v>36</v>
      </c>
      <c r="K556" s="111" t="s">
        <v>36</v>
      </c>
      <c r="L556" s="111" t="s">
        <v>36</v>
      </c>
      <c r="M556" s="111" t="s">
        <v>36</v>
      </c>
      <c r="N556" s="111" t="s">
        <v>36</v>
      </c>
      <c r="O556" s="111" t="s">
        <v>36</v>
      </c>
      <c r="P556" s="111" t="s">
        <v>36</v>
      </c>
      <c r="Q556" s="111" t="s">
        <v>36</v>
      </c>
      <c r="R556" s="111" t="s">
        <v>36</v>
      </c>
      <c r="S556" s="111" t="s">
        <v>36</v>
      </c>
      <c r="T556" s="111">
        <v>4072708</v>
      </c>
      <c r="V556" s="110" t="s">
        <v>582</v>
      </c>
      <c r="W556" s="136"/>
      <c r="X556" s="136"/>
      <c r="Y556" s="136"/>
      <c r="Z556" s="136"/>
      <c r="AA556" s="136"/>
      <c r="AB556" s="136"/>
      <c r="AC556" s="136"/>
      <c r="AD556" s="136"/>
      <c r="AE556" s="136"/>
      <c r="AF556" s="136"/>
      <c r="AG556" s="136"/>
      <c r="AH556" s="136"/>
      <c r="AI556" s="136"/>
      <c r="AJ556" s="136"/>
      <c r="AK556" s="136"/>
      <c r="AL556" s="136"/>
      <c r="AM556" s="136"/>
      <c r="AN556" s="136">
        <f>+T556/'24 DS-016894'!T$109*100</f>
        <v>0.0001583398602618678</v>
      </c>
    </row>
    <row r="557" spans="2:40" ht="12">
      <c r="B557" s="110" t="s">
        <v>583</v>
      </c>
      <c r="C557" s="112" t="s">
        <v>36</v>
      </c>
      <c r="D557" s="112" t="s">
        <v>36</v>
      </c>
      <c r="E557" s="112" t="s">
        <v>36</v>
      </c>
      <c r="F557" s="112" t="s">
        <v>36</v>
      </c>
      <c r="G557" s="112" t="s">
        <v>36</v>
      </c>
      <c r="H557" s="112" t="s">
        <v>36</v>
      </c>
      <c r="I557" s="112" t="s">
        <v>36</v>
      </c>
      <c r="J557" s="112" t="s">
        <v>36</v>
      </c>
      <c r="K557" s="112" t="s">
        <v>36</v>
      </c>
      <c r="L557" s="112" t="s">
        <v>36</v>
      </c>
      <c r="M557" s="112" t="s">
        <v>36</v>
      </c>
      <c r="N557" s="112" t="s">
        <v>36</v>
      </c>
      <c r="O557" s="112" t="s">
        <v>36</v>
      </c>
      <c r="P557" s="112" t="s">
        <v>36</v>
      </c>
      <c r="Q557" s="112" t="s">
        <v>36</v>
      </c>
      <c r="R557" s="112" t="s">
        <v>36</v>
      </c>
      <c r="S557" s="112" t="s">
        <v>36</v>
      </c>
      <c r="T557" s="112" t="s">
        <v>36</v>
      </c>
      <c r="V557" s="110" t="s">
        <v>583</v>
      </c>
      <c r="W557" s="136"/>
      <c r="X557" s="136"/>
      <c r="Y557" s="136"/>
      <c r="Z557" s="136"/>
      <c r="AA557" s="136"/>
      <c r="AB557" s="136"/>
      <c r="AC557" s="136"/>
      <c r="AD557" s="136"/>
      <c r="AE557" s="136"/>
      <c r="AF557" s="136"/>
      <c r="AG557" s="136"/>
      <c r="AH557" s="136"/>
      <c r="AI557" s="136"/>
      <c r="AJ557" s="136"/>
      <c r="AK557" s="136"/>
      <c r="AL557" s="136"/>
      <c r="AM557" s="136"/>
      <c r="AN557" s="136"/>
    </row>
    <row r="558" spans="2:40" ht="12">
      <c r="B558" s="110" t="s">
        <v>202</v>
      </c>
      <c r="C558" s="111" t="s">
        <v>36</v>
      </c>
      <c r="D558" s="111">
        <v>104653</v>
      </c>
      <c r="E558" s="111">
        <v>42351</v>
      </c>
      <c r="F558" s="111">
        <v>7485</v>
      </c>
      <c r="G558" s="111">
        <v>91789</v>
      </c>
      <c r="H558" s="111" t="s">
        <v>36</v>
      </c>
      <c r="I558" s="111">
        <v>5837</v>
      </c>
      <c r="J558" s="111">
        <v>1196584</v>
      </c>
      <c r="K558" s="111">
        <v>27480287</v>
      </c>
      <c r="L558" s="111">
        <v>212059</v>
      </c>
      <c r="M558" s="111">
        <v>3485630</v>
      </c>
      <c r="N558" s="111">
        <v>673152</v>
      </c>
      <c r="O558" s="111">
        <v>1802743</v>
      </c>
      <c r="P558" s="111">
        <v>115157</v>
      </c>
      <c r="Q558" s="111">
        <v>549964</v>
      </c>
      <c r="R558" s="111">
        <v>333195</v>
      </c>
      <c r="S558" s="111">
        <v>1986141</v>
      </c>
      <c r="T558" s="111">
        <v>99622133541</v>
      </c>
      <c r="V558" s="110" t="s">
        <v>202</v>
      </c>
      <c r="W558" s="136"/>
      <c r="X558" s="136">
        <f>+D558/'24 DS-016894'!D$109*100</f>
        <v>0.012364506775042127</v>
      </c>
      <c r="Y558" s="136">
        <f>+E558/'24 DS-016894'!E$109*100</f>
        <v>0.011696259128366025</v>
      </c>
      <c r="Z558" s="136">
        <f>+F558/'24 DS-016894'!F$109*100</f>
        <v>0.0024145457812122227</v>
      </c>
      <c r="AA558" s="136">
        <f>+G558/'24 DS-016894'!G$109*100</f>
        <v>0.10233828070372801</v>
      </c>
      <c r="AB558" s="136"/>
      <c r="AC558" s="136">
        <f>+I558/'24 DS-016894'!I$109*100</f>
        <v>0.015948574168233493</v>
      </c>
      <c r="AD558" s="136">
        <f>+J558/'24 DS-016894'!J$109*100</f>
        <v>0.06915637367980698</v>
      </c>
      <c r="AE558" s="136">
        <f>+K558/'24 DS-016894'!K$109*100</f>
        <v>8.432715514796914</v>
      </c>
      <c r="AF558" s="136">
        <f>+L558/'24 DS-016894'!L$109*100</f>
        <v>0.9459404483830613</v>
      </c>
      <c r="AG558" s="136">
        <f>+M558/'24 DS-016894'!M$109*100</f>
        <v>0.7643325638674003</v>
      </c>
      <c r="AH558" s="136">
        <f>+N558/'24 DS-016894'!N$109*100</f>
        <v>0.07192274810141418</v>
      </c>
      <c r="AI558" s="136">
        <f>+O558/'24 DS-016894'!O$109*100</f>
        <v>0.4544814816209799</v>
      </c>
      <c r="AJ558" s="136">
        <f>+P558/'24 DS-016894'!P$109*100</f>
        <v>0.04680588194390623</v>
      </c>
      <c r="AK558" s="136">
        <f>+Q558/'24 DS-016894'!Q$109*100</f>
        <v>0.045931816811840546</v>
      </c>
      <c r="AL558" s="136">
        <f>+R558/'24 DS-016894'!R$109*100</f>
        <v>0.0811095041110319</v>
      </c>
      <c r="AM558" s="136">
        <f>+S558/'24 DS-016894'!S$109*100</f>
        <v>0.1576931287431997</v>
      </c>
      <c r="AN558" s="136">
        <f>+T558/'24 DS-016894'!T$109*100</f>
        <v>3.8731366707043753</v>
      </c>
    </row>
    <row r="559" spans="2:40" ht="12">
      <c r="B559" s="110" t="s">
        <v>584</v>
      </c>
      <c r="C559" s="112" t="s">
        <v>36</v>
      </c>
      <c r="D559" s="112">
        <v>3343644</v>
      </c>
      <c r="E559" s="112" t="s">
        <v>36</v>
      </c>
      <c r="F559" s="112" t="s">
        <v>36</v>
      </c>
      <c r="G559" s="112" t="s">
        <v>36</v>
      </c>
      <c r="H559" s="112" t="s">
        <v>36</v>
      </c>
      <c r="I559" s="112" t="s">
        <v>36</v>
      </c>
      <c r="J559" s="112" t="s">
        <v>36</v>
      </c>
      <c r="K559" s="112" t="s">
        <v>36</v>
      </c>
      <c r="L559" s="112" t="s">
        <v>36</v>
      </c>
      <c r="M559" s="112" t="s">
        <v>36</v>
      </c>
      <c r="N559" s="112" t="s">
        <v>36</v>
      </c>
      <c r="O559" s="112">
        <v>486004</v>
      </c>
      <c r="P559" s="112" t="s">
        <v>36</v>
      </c>
      <c r="Q559" s="112" t="s">
        <v>36</v>
      </c>
      <c r="R559" s="112" t="s">
        <v>36</v>
      </c>
      <c r="S559" s="112" t="s">
        <v>36</v>
      </c>
      <c r="T559" s="112">
        <v>1059980619</v>
      </c>
      <c r="V559" s="110" t="s">
        <v>584</v>
      </c>
      <c r="W559" s="136"/>
      <c r="X559" s="136">
        <f>+D559/'24 DS-016894'!D$109*100</f>
        <v>0.395043705305428</v>
      </c>
      <c r="Y559" s="136"/>
      <c r="Z559" s="136"/>
      <c r="AA559" s="136"/>
      <c r="AB559" s="136"/>
      <c r="AC559" s="136"/>
      <c r="AD559" s="136"/>
      <c r="AE559" s="136"/>
      <c r="AF559" s="136"/>
      <c r="AG559" s="136"/>
      <c r="AH559" s="136"/>
      <c r="AI559" s="136">
        <f>+O559/'24 DS-016894'!O$109*100</f>
        <v>0.12252429658233188</v>
      </c>
      <c r="AJ559" s="136"/>
      <c r="AK559" s="136"/>
      <c r="AL559" s="136"/>
      <c r="AM559" s="136"/>
      <c r="AN559" s="136">
        <f>+T559/'24 DS-016894'!T$109*100</f>
        <v>0.041210217647017204</v>
      </c>
    </row>
    <row r="560" spans="2:40" ht="12">
      <c r="B560" s="110" t="s">
        <v>585</v>
      </c>
      <c r="C560" s="111" t="s">
        <v>36</v>
      </c>
      <c r="D560" s="111" t="s">
        <v>36</v>
      </c>
      <c r="E560" s="111" t="s">
        <v>36</v>
      </c>
      <c r="F560" s="111" t="s">
        <v>36</v>
      </c>
      <c r="G560" s="111" t="s">
        <v>36</v>
      </c>
      <c r="H560" s="111" t="s">
        <v>36</v>
      </c>
      <c r="I560" s="111" t="s">
        <v>36</v>
      </c>
      <c r="J560" s="111" t="s">
        <v>36</v>
      </c>
      <c r="K560" s="111" t="s">
        <v>36</v>
      </c>
      <c r="L560" s="111" t="s">
        <v>36</v>
      </c>
      <c r="M560" s="111" t="s">
        <v>36</v>
      </c>
      <c r="N560" s="111" t="s">
        <v>36</v>
      </c>
      <c r="O560" s="111" t="s">
        <v>36</v>
      </c>
      <c r="P560" s="111" t="s">
        <v>36</v>
      </c>
      <c r="Q560" s="111" t="s">
        <v>36</v>
      </c>
      <c r="R560" s="111" t="s">
        <v>36</v>
      </c>
      <c r="S560" s="111" t="s">
        <v>36</v>
      </c>
      <c r="T560" s="111">
        <v>1491987</v>
      </c>
      <c r="V560" s="110" t="s">
        <v>585</v>
      </c>
      <c r="W560" s="136"/>
      <c r="X560" s="136"/>
      <c r="Y560" s="136"/>
      <c r="Z560" s="136"/>
      <c r="AA560" s="136"/>
      <c r="AB560" s="136"/>
      <c r="AC560" s="136"/>
      <c r="AD560" s="136"/>
      <c r="AE560" s="136"/>
      <c r="AF560" s="136"/>
      <c r="AG560" s="136"/>
      <c r="AH560" s="136"/>
      <c r="AI560" s="136"/>
      <c r="AJ560" s="136"/>
      <c r="AK560" s="136"/>
      <c r="AL560" s="136"/>
      <c r="AM560" s="136"/>
      <c r="AN560" s="136">
        <f>+T560/'24 DS-016894'!T$109*100</f>
        <v>5.800588038536605E-05</v>
      </c>
    </row>
    <row r="561" spans="2:40" ht="12">
      <c r="B561" s="110" t="s">
        <v>148</v>
      </c>
      <c r="C561" s="112" t="s">
        <v>36</v>
      </c>
      <c r="D561" s="112">
        <v>4237271</v>
      </c>
      <c r="E561" s="112">
        <v>89180</v>
      </c>
      <c r="F561" s="112">
        <v>42367</v>
      </c>
      <c r="G561" s="112" t="s">
        <v>36</v>
      </c>
      <c r="H561" s="112" t="s">
        <v>36</v>
      </c>
      <c r="I561" s="112">
        <v>415</v>
      </c>
      <c r="J561" s="112">
        <v>922617</v>
      </c>
      <c r="K561" s="112">
        <v>779570</v>
      </c>
      <c r="L561" s="112">
        <v>16</v>
      </c>
      <c r="M561" s="112">
        <v>71865</v>
      </c>
      <c r="N561" s="112" t="s">
        <v>36</v>
      </c>
      <c r="O561" s="112">
        <v>80548</v>
      </c>
      <c r="P561" s="112" t="s">
        <v>36</v>
      </c>
      <c r="Q561" s="112">
        <v>1595380</v>
      </c>
      <c r="R561" s="112" t="s">
        <v>36</v>
      </c>
      <c r="S561" s="112">
        <v>15883790</v>
      </c>
      <c r="T561" s="112">
        <v>35069535702</v>
      </c>
      <c r="V561" s="110" t="s">
        <v>148</v>
      </c>
      <c r="W561" s="136"/>
      <c r="X561" s="136">
        <f>+D561/'24 DS-016894'!D$109*100</f>
        <v>0.5006236418180992</v>
      </c>
      <c r="Y561" s="136">
        <f>+E561/'24 DS-016894'!E$109*100</f>
        <v>0.02462922691477609</v>
      </c>
      <c r="Z561" s="136">
        <f>+F561/'24 DS-016894'!F$109*100</f>
        <v>0.013666942032413927</v>
      </c>
      <c r="AA561" s="136"/>
      <c r="AB561" s="136"/>
      <c r="AC561" s="136">
        <f>+I561/'24 DS-016894'!I$109*100</f>
        <v>0.0011339143874964709</v>
      </c>
      <c r="AD561" s="136">
        <f>+J561/'24 DS-016894'!J$109*100</f>
        <v>0.05332249638583039</v>
      </c>
      <c r="AE561" s="136">
        <f>+K561/'24 DS-016894'!K$109*100</f>
        <v>0.2392221025155316</v>
      </c>
      <c r="AF561" s="136">
        <f>+L561/'24 DS-016894'!L$109*100</f>
        <v>7.137186902762431E-05</v>
      </c>
      <c r="AG561" s="136">
        <f>+M561/'24 DS-016894'!M$109*100</f>
        <v>0.015758631783158488</v>
      </c>
      <c r="AH561" s="136"/>
      <c r="AI561" s="136">
        <f>+O561/'24 DS-016894'!O$109*100</f>
        <v>0.02030659632660157</v>
      </c>
      <c r="AJ561" s="136"/>
      <c r="AK561" s="136">
        <f>+Q561/'24 DS-016894'!Q$109*100</f>
        <v>0.13324272480612218</v>
      </c>
      <c r="AL561" s="136"/>
      <c r="AM561" s="136">
        <f>+S561/'24 DS-016894'!S$109*100</f>
        <v>1.2611212101255387</v>
      </c>
      <c r="AN561" s="136">
        <f>+T561/'24 DS-016894'!T$109*100</f>
        <v>1.3634430414611762</v>
      </c>
    </row>
    <row r="562" spans="2:40" ht="12">
      <c r="B562" s="110" t="s">
        <v>586</v>
      </c>
      <c r="C562" s="111" t="s">
        <v>36</v>
      </c>
      <c r="D562" s="111" t="s">
        <v>36</v>
      </c>
      <c r="E562" s="111" t="s">
        <v>36</v>
      </c>
      <c r="F562" s="111" t="s">
        <v>36</v>
      </c>
      <c r="G562" s="111">
        <v>333</v>
      </c>
      <c r="H562" s="111" t="s">
        <v>36</v>
      </c>
      <c r="I562" s="111" t="s">
        <v>36</v>
      </c>
      <c r="J562" s="111">
        <v>13110</v>
      </c>
      <c r="K562" s="111">
        <v>6865</v>
      </c>
      <c r="L562" s="111" t="s">
        <v>36</v>
      </c>
      <c r="M562" s="111">
        <v>5486</v>
      </c>
      <c r="N562" s="111" t="s">
        <v>36</v>
      </c>
      <c r="O562" s="111" t="s">
        <v>36</v>
      </c>
      <c r="P562" s="111" t="s">
        <v>36</v>
      </c>
      <c r="Q562" s="111" t="s">
        <v>36</v>
      </c>
      <c r="R562" s="111" t="s">
        <v>36</v>
      </c>
      <c r="S562" s="111" t="s">
        <v>36</v>
      </c>
      <c r="T562" s="111">
        <v>1299356018</v>
      </c>
      <c r="V562" s="110" t="s">
        <v>586</v>
      </c>
      <c r="W562" s="136"/>
      <c r="X562" s="136"/>
      <c r="Y562" s="136"/>
      <c r="Z562" s="136"/>
      <c r="AA562" s="136">
        <f>+G562/'24 DS-016894'!G$109*100</f>
        <v>0.0003712715845508876</v>
      </c>
      <c r="AB562" s="136"/>
      <c r="AC562" s="136"/>
      <c r="AD562" s="136">
        <f>+J562/'24 DS-016894'!J$109*100</f>
        <v>0.0007576902740988259</v>
      </c>
      <c r="AE562" s="136">
        <f>+K562/'24 DS-016894'!K$109*100</f>
        <v>0.0021066225403352165</v>
      </c>
      <c r="AF562" s="136"/>
      <c r="AG562" s="136">
        <f>+M562/'24 DS-016894'!M$109*100</f>
        <v>0.0012029757734976342</v>
      </c>
      <c r="AH562" s="136"/>
      <c r="AI562" s="136"/>
      <c r="AJ562" s="136"/>
      <c r="AK562" s="136"/>
      <c r="AL562" s="136"/>
      <c r="AM562" s="136"/>
      <c r="AN562" s="136">
        <f>+T562/'24 DS-016894'!T$109*100</f>
        <v>0.050516720157825455</v>
      </c>
    </row>
    <row r="563" spans="2:40" ht="12">
      <c r="B563" s="110" t="s">
        <v>151</v>
      </c>
      <c r="C563" s="112">
        <v>22613052</v>
      </c>
      <c r="D563" s="112">
        <v>32206077</v>
      </c>
      <c r="E563" s="112">
        <v>13881123</v>
      </c>
      <c r="F563" s="112">
        <v>7822846</v>
      </c>
      <c r="G563" s="112">
        <v>14459365</v>
      </c>
      <c r="H563" s="112">
        <v>9231463</v>
      </c>
      <c r="I563" s="112">
        <v>132587</v>
      </c>
      <c r="J563" s="112">
        <v>16760618</v>
      </c>
      <c r="K563" s="112">
        <v>2001479</v>
      </c>
      <c r="L563" s="112">
        <v>1780193</v>
      </c>
      <c r="M563" s="112">
        <v>28187262</v>
      </c>
      <c r="N563" s="112">
        <v>46684053</v>
      </c>
      <c r="O563" s="112">
        <v>4190811</v>
      </c>
      <c r="P563" s="112">
        <v>5304542</v>
      </c>
      <c r="Q563" s="112">
        <v>4810014</v>
      </c>
      <c r="R563" s="112">
        <v>14536109</v>
      </c>
      <c r="S563" s="112">
        <v>18924241</v>
      </c>
      <c r="T563" s="112">
        <v>30094060983</v>
      </c>
      <c r="V563" s="110" t="s">
        <v>151</v>
      </c>
      <c r="W563" s="136">
        <f>+C563/'24 DS-016894'!C$109*100</f>
        <v>3.2585426574480985</v>
      </c>
      <c r="X563" s="136">
        <f>+D563/'24 DS-016894'!D$109*100</f>
        <v>3.805072547027113</v>
      </c>
      <c r="Y563" s="136">
        <f>+E563/'24 DS-016894'!E$109*100</f>
        <v>3.833609869913853</v>
      </c>
      <c r="Z563" s="136">
        <f>+F563/'24 DS-016894'!F$109*100</f>
        <v>2.523529700250222</v>
      </c>
      <c r="AA563" s="136">
        <f>+G563/'24 DS-016894'!G$109*100</f>
        <v>16.121175240689624</v>
      </c>
      <c r="AB563" s="136">
        <f>+H563/'24 DS-016894'!H$109*100</f>
        <v>2.713914459983818</v>
      </c>
      <c r="AC563" s="136">
        <f>+I563/'24 DS-016894'!I$109*100</f>
        <v>0.3622706190240833</v>
      </c>
      <c r="AD563" s="136">
        <f>+J563/'24 DS-016894'!J$109*100</f>
        <v>0.9686771355061569</v>
      </c>
      <c r="AE563" s="136">
        <f>+K563/'24 DS-016894'!K$109*100</f>
        <v>0.6141821959807121</v>
      </c>
      <c r="AF563" s="136">
        <f>+L563/'24 DS-016894'!L$109*100</f>
        <v>7.94098135249335</v>
      </c>
      <c r="AG563" s="136">
        <f>+M563/'24 DS-016894'!M$109*100</f>
        <v>6.180932064752182</v>
      </c>
      <c r="AH563" s="136">
        <f>+N563/'24 DS-016894'!N$109*100</f>
        <v>4.987945344100692</v>
      </c>
      <c r="AI563" s="136">
        <f>+O563/'24 DS-016894'!O$109*100</f>
        <v>1.0565266332879952</v>
      </c>
      <c r="AJ563" s="136">
        <f>+P563/'24 DS-016894'!P$109*100</f>
        <v>2.1560458037157297</v>
      </c>
      <c r="AK563" s="136">
        <f>+Q563/'24 DS-016894'!Q$109*100</f>
        <v>0.40172207982774943</v>
      </c>
      <c r="AL563" s="136">
        <f>+R563/'24 DS-016894'!R$109*100</f>
        <v>3.5385182631609355</v>
      </c>
      <c r="AM563" s="136">
        <f>+S563/'24 DS-016894'!S$109*100</f>
        <v>1.5025231201512572</v>
      </c>
      <c r="AN563" s="136">
        <f>+T563/'24 DS-016894'!T$109*100</f>
        <v>1.1700051687379376</v>
      </c>
    </row>
    <row r="564" spans="2:40" ht="12">
      <c r="B564" s="110" t="s">
        <v>587</v>
      </c>
      <c r="C564" s="111" t="s">
        <v>36</v>
      </c>
      <c r="D564" s="111">
        <v>14</v>
      </c>
      <c r="E564" s="111" t="s">
        <v>36</v>
      </c>
      <c r="F564" s="111" t="s">
        <v>36</v>
      </c>
      <c r="G564" s="111" t="s">
        <v>36</v>
      </c>
      <c r="H564" s="111" t="s">
        <v>36</v>
      </c>
      <c r="I564" s="111" t="s">
        <v>36</v>
      </c>
      <c r="J564" s="111">
        <v>17629</v>
      </c>
      <c r="K564" s="111">
        <v>291</v>
      </c>
      <c r="L564" s="111" t="s">
        <v>36</v>
      </c>
      <c r="M564" s="111" t="s">
        <v>36</v>
      </c>
      <c r="N564" s="111" t="s">
        <v>36</v>
      </c>
      <c r="O564" s="111">
        <v>330</v>
      </c>
      <c r="P564" s="111" t="s">
        <v>36</v>
      </c>
      <c r="Q564" s="111" t="s">
        <v>36</v>
      </c>
      <c r="R564" s="111">
        <v>11</v>
      </c>
      <c r="S564" s="111">
        <v>22</v>
      </c>
      <c r="T564" s="111">
        <v>683087516</v>
      </c>
      <c r="V564" s="110" t="s">
        <v>587</v>
      </c>
      <c r="W564" s="136"/>
      <c r="X564" s="136">
        <f>+D564/'24 DS-016894'!D$109*100</f>
        <v>1.6540672016147629E-06</v>
      </c>
      <c r="Y564" s="136"/>
      <c r="Z564" s="136"/>
      <c r="AA564" s="136"/>
      <c r="AB564" s="136"/>
      <c r="AC564" s="136"/>
      <c r="AD564" s="136">
        <f>+J564/'24 DS-016894'!J$109*100</f>
        <v>0.001018865129068513</v>
      </c>
      <c r="AE564" s="136">
        <f>+K564/'24 DS-016894'!K$109*100</f>
        <v>8.929747403314609E-05</v>
      </c>
      <c r="AF564" s="136"/>
      <c r="AG564" s="136"/>
      <c r="AH564" s="136"/>
      <c r="AI564" s="136">
        <f>+O564/'24 DS-016894'!O$109*100</f>
        <v>8.319482529396779E-05</v>
      </c>
      <c r="AJ564" s="136"/>
      <c r="AK564" s="136"/>
      <c r="AL564" s="136">
        <f>+R564/'24 DS-016894'!R$109*100</f>
        <v>2.677724891494023E-06</v>
      </c>
      <c r="AM564" s="136">
        <f>+S564/'24 DS-016894'!S$109*100</f>
        <v>1.7467283704180084E-06</v>
      </c>
      <c r="AN564" s="136">
        <f>+T564/'24 DS-016894'!T$109*100</f>
        <v>0.026557264068542703</v>
      </c>
    </row>
    <row r="565" spans="2:40" ht="12">
      <c r="B565" s="110" t="s">
        <v>588</v>
      </c>
      <c r="C565" s="112" t="s">
        <v>36</v>
      </c>
      <c r="D565" s="112" t="s">
        <v>36</v>
      </c>
      <c r="E565" s="112" t="s">
        <v>36</v>
      </c>
      <c r="F565" s="112" t="s">
        <v>36</v>
      </c>
      <c r="G565" s="112" t="s">
        <v>36</v>
      </c>
      <c r="H565" s="112" t="s">
        <v>36</v>
      </c>
      <c r="I565" s="112" t="s">
        <v>36</v>
      </c>
      <c r="J565" s="112" t="s">
        <v>36</v>
      </c>
      <c r="K565" s="112" t="s">
        <v>36</v>
      </c>
      <c r="L565" s="112" t="s">
        <v>36</v>
      </c>
      <c r="M565" s="112" t="s">
        <v>36</v>
      </c>
      <c r="N565" s="112" t="s">
        <v>36</v>
      </c>
      <c r="O565" s="112" t="s">
        <v>36</v>
      </c>
      <c r="P565" s="112" t="s">
        <v>36</v>
      </c>
      <c r="Q565" s="112" t="s">
        <v>36</v>
      </c>
      <c r="R565" s="112" t="s">
        <v>36</v>
      </c>
      <c r="S565" s="112" t="s">
        <v>36</v>
      </c>
      <c r="T565" s="112">
        <v>6245018</v>
      </c>
      <c r="V565" s="110" t="s">
        <v>588</v>
      </c>
      <c r="W565" s="136"/>
      <c r="X565" s="136"/>
      <c r="Y565" s="136"/>
      <c r="Z565" s="136"/>
      <c r="AA565" s="136"/>
      <c r="AB565" s="136"/>
      <c r="AC565" s="136"/>
      <c r="AD565" s="136"/>
      <c r="AE565" s="136"/>
      <c r="AF565" s="136"/>
      <c r="AG565" s="136"/>
      <c r="AH565" s="136"/>
      <c r="AI565" s="136"/>
      <c r="AJ565" s="136"/>
      <c r="AK565" s="136"/>
      <c r="AL565" s="136"/>
      <c r="AM565" s="136"/>
      <c r="AN565" s="136">
        <f>+T565/'24 DS-016894'!T$109*100</f>
        <v>0.0002427955251034077</v>
      </c>
    </row>
    <row r="566" spans="2:40" ht="12">
      <c r="B566" s="110" t="s">
        <v>589</v>
      </c>
      <c r="C566" s="111">
        <v>229399</v>
      </c>
      <c r="D566" s="111">
        <v>82778330</v>
      </c>
      <c r="E566" s="111">
        <v>176884</v>
      </c>
      <c r="F566" s="111">
        <v>3922343</v>
      </c>
      <c r="G566" s="111">
        <v>531424</v>
      </c>
      <c r="H566" s="111">
        <v>3460588</v>
      </c>
      <c r="I566" s="111">
        <v>58338</v>
      </c>
      <c r="J566" s="111">
        <v>48270994</v>
      </c>
      <c r="K566" s="111">
        <v>33109185</v>
      </c>
      <c r="L566" s="111">
        <v>41854</v>
      </c>
      <c r="M566" s="111">
        <v>3116802</v>
      </c>
      <c r="N566" s="111">
        <v>11568231</v>
      </c>
      <c r="O566" s="111">
        <v>3704788</v>
      </c>
      <c r="P566" s="111">
        <v>59763</v>
      </c>
      <c r="Q566" s="111">
        <v>247106</v>
      </c>
      <c r="R566" s="111">
        <v>26157</v>
      </c>
      <c r="S566" s="111">
        <v>59342231</v>
      </c>
      <c r="T566" s="111">
        <v>509024637114</v>
      </c>
      <c r="V566" s="110" t="s">
        <v>589</v>
      </c>
      <c r="W566" s="136">
        <f>+C566/'24 DS-016894'!C$109*100</f>
        <v>0.033056414811938536</v>
      </c>
      <c r="X566" s="136">
        <f>+D566/'24 DS-016894'!D$109*100</f>
        <v>9.780065761245956</v>
      </c>
      <c r="Y566" s="136">
        <f>+E566/'24 DS-016894'!E$109*100</f>
        <v>0.048850820515735076</v>
      </c>
      <c r="Z566" s="136">
        <f>+F566/'24 DS-016894'!F$109*100</f>
        <v>1.2652874740303666</v>
      </c>
      <c r="AA566" s="136">
        <f>+G566/'24 DS-016894'!G$109*100</f>
        <v>0.5925003920371499</v>
      </c>
      <c r="AB566" s="136">
        <f>+H566/'24 DS-016894'!H$109*100</f>
        <v>1.0173620165348096</v>
      </c>
      <c r="AC566" s="136">
        <f>+I566/'24 DS-016894'!I$109*100</f>
        <v>0.1593983073199256</v>
      </c>
      <c r="AD566" s="136">
        <f>+J566/'24 DS-016894'!J$109*100</f>
        <v>2.7898140865661922</v>
      </c>
      <c r="AE566" s="136">
        <f>+K566/'24 DS-016894'!K$109*100</f>
        <v>10.160022638474675</v>
      </c>
      <c r="AF566" s="136">
        <f>+L566/'24 DS-016894'!L$109*100</f>
        <v>0.18669988789263672</v>
      </c>
      <c r="AG566" s="136">
        <f>+M566/'24 DS-016894'!M$109*100</f>
        <v>0.6834555772491748</v>
      </c>
      <c r="AH566" s="136">
        <f>+N566/'24 DS-016894'!N$109*100</f>
        <v>1.2360045936014015</v>
      </c>
      <c r="AI566" s="136">
        <f>+O566/'24 DS-016894'!O$109*100</f>
        <v>0.9339975467005707</v>
      </c>
      <c r="AJ566" s="136">
        <f>+P566/'24 DS-016894'!P$109*100</f>
        <v>0.02429083705388008</v>
      </c>
      <c r="AK566" s="136">
        <f>+Q566/'24 DS-016894'!Q$109*100</f>
        <v>0.020637764517507817</v>
      </c>
      <c r="AL566" s="136">
        <f>+R566/'24 DS-016894'!R$109*100</f>
        <v>0.006367386362437197</v>
      </c>
      <c r="AM566" s="136">
        <f>+S566/'24 DS-016894'!S$109*100</f>
        <v>4.7115799296181375</v>
      </c>
      <c r="AN566" s="136">
        <f>+T566/'24 DS-016894'!T$109*100</f>
        <v>19.789999653910552</v>
      </c>
    </row>
    <row r="567" spans="2:40" ht="12">
      <c r="B567" s="110" t="s">
        <v>152</v>
      </c>
      <c r="C567" s="112" t="s">
        <v>36</v>
      </c>
      <c r="D567" s="112">
        <v>25984</v>
      </c>
      <c r="E567" s="112" t="s">
        <v>36</v>
      </c>
      <c r="F567" s="112" t="s">
        <v>36</v>
      </c>
      <c r="G567" s="112" t="s">
        <v>36</v>
      </c>
      <c r="H567" s="112" t="s">
        <v>36</v>
      </c>
      <c r="I567" s="112">
        <v>56</v>
      </c>
      <c r="J567" s="112">
        <v>98</v>
      </c>
      <c r="K567" s="112">
        <v>23342</v>
      </c>
      <c r="L567" s="112" t="s">
        <v>36</v>
      </c>
      <c r="M567" s="112">
        <v>21739</v>
      </c>
      <c r="N567" s="112">
        <v>142499</v>
      </c>
      <c r="O567" s="112">
        <v>83976</v>
      </c>
      <c r="P567" s="112" t="s">
        <v>36</v>
      </c>
      <c r="Q567" s="112">
        <v>531470</v>
      </c>
      <c r="R567" s="112">
        <v>249033</v>
      </c>
      <c r="S567" s="112">
        <v>1328410</v>
      </c>
      <c r="T567" s="112">
        <v>1869448958</v>
      </c>
      <c r="V567" s="110" t="s">
        <v>152</v>
      </c>
      <c r="W567" s="136"/>
      <c r="X567" s="136">
        <f>+D567/'24 DS-016894'!D$109*100</f>
        <v>0.0030699487261969995</v>
      </c>
      <c r="Y567" s="136"/>
      <c r="Z567" s="136"/>
      <c r="AA567" s="136"/>
      <c r="AB567" s="136"/>
      <c r="AC567" s="136">
        <f>+I567/'24 DS-016894'!I$109*100</f>
        <v>0.00015301013421639126</v>
      </c>
      <c r="AD567" s="136">
        <f>+J567/'24 DS-016894'!J$109*100</f>
        <v>5.663893734682299E-06</v>
      </c>
      <c r="AE567" s="136">
        <f>+K567/'24 DS-016894'!K$109*100</f>
        <v>0.0071628235013116714</v>
      </c>
      <c r="AF567" s="136"/>
      <c r="AG567" s="136">
        <f>+M567/'24 DS-016894'!M$109*100</f>
        <v>0.004766950481236797</v>
      </c>
      <c r="AH567" s="136">
        <f>+N567/'24 DS-016894'!N$109*100</f>
        <v>0.01522526811433884</v>
      </c>
      <c r="AI567" s="136">
        <f>+O567/'24 DS-016894'!O$109*100</f>
        <v>0.021170814087534056</v>
      </c>
      <c r="AJ567" s="136"/>
      <c r="AK567" s="136">
        <f>+Q567/'24 DS-016894'!Q$109*100</f>
        <v>0.04438723749370667</v>
      </c>
      <c r="AL567" s="136">
        <f>+R567/'24 DS-016894'!R$109*100</f>
        <v>0.06062198753667555</v>
      </c>
      <c r="AM567" s="136">
        <f>+S567/'24 DS-016894'!S$109*100</f>
        <v>0.10547142884304483</v>
      </c>
      <c r="AN567" s="136">
        <f>+T567/'24 DS-016894'!T$109*100</f>
        <v>0.07268095006477616</v>
      </c>
    </row>
    <row r="568" spans="2:40" ht="12">
      <c r="B568" s="110" t="s">
        <v>590</v>
      </c>
      <c r="C568" s="111" t="s">
        <v>36</v>
      </c>
      <c r="D568" s="111" t="s">
        <v>36</v>
      </c>
      <c r="E568" s="111" t="s">
        <v>36</v>
      </c>
      <c r="F568" s="111" t="s">
        <v>36</v>
      </c>
      <c r="G568" s="111" t="s">
        <v>36</v>
      </c>
      <c r="H568" s="111" t="s">
        <v>36</v>
      </c>
      <c r="I568" s="111" t="s">
        <v>36</v>
      </c>
      <c r="J568" s="111">
        <v>16598</v>
      </c>
      <c r="K568" s="111">
        <v>3</v>
      </c>
      <c r="L568" s="111" t="s">
        <v>36</v>
      </c>
      <c r="M568" s="111">
        <v>164089</v>
      </c>
      <c r="N568" s="111">
        <v>180488</v>
      </c>
      <c r="O568" s="111" t="s">
        <v>36</v>
      </c>
      <c r="P568" s="111" t="s">
        <v>36</v>
      </c>
      <c r="Q568" s="111">
        <v>2666844</v>
      </c>
      <c r="R568" s="111" t="s">
        <v>36</v>
      </c>
      <c r="S568" s="111">
        <v>35501</v>
      </c>
      <c r="T568" s="111">
        <v>3766844304</v>
      </c>
      <c r="V568" s="110" t="s">
        <v>590</v>
      </c>
      <c r="W568" s="136"/>
      <c r="X568" s="136"/>
      <c r="Y568" s="136"/>
      <c r="Z568" s="136"/>
      <c r="AA568" s="136"/>
      <c r="AB568" s="136"/>
      <c r="AC568" s="136"/>
      <c r="AD568" s="136">
        <f>+J568/'24 DS-016894'!J$109*100</f>
        <v>0.0009592786551862938</v>
      </c>
      <c r="AE568" s="136">
        <f>+K568/'24 DS-016894'!K$109*100</f>
        <v>9.2059251580563E-07</v>
      </c>
      <c r="AF568" s="136"/>
      <c r="AG568" s="136">
        <f>+M568/'24 DS-016894'!M$109*100</f>
        <v>0.03598160621535787</v>
      </c>
      <c r="AH568" s="136">
        <f>+N568/'24 DS-016894'!N$109*100</f>
        <v>0.019284192811323507</v>
      </c>
      <c r="AI568" s="136"/>
      <c r="AJ568" s="136"/>
      <c r="AK568" s="136">
        <f>+Q568/'24 DS-016894'!Q$109*100</f>
        <v>0.22272910603922452</v>
      </c>
      <c r="AL568" s="136"/>
      <c r="AM568" s="136">
        <f>+S568/'24 DS-016894'!S$109*100</f>
        <v>0.002818663812645896</v>
      </c>
      <c r="AN568" s="136">
        <f>+T568/'24 DS-016894'!T$109*100</f>
        <v>0.14644840747816262</v>
      </c>
    </row>
    <row r="569" spans="2:40" ht="12">
      <c r="B569" s="110" t="s">
        <v>591</v>
      </c>
      <c r="C569" s="112" t="s">
        <v>36</v>
      </c>
      <c r="D569" s="112" t="s">
        <v>36</v>
      </c>
      <c r="E569" s="112" t="s">
        <v>36</v>
      </c>
      <c r="F569" s="112" t="s">
        <v>36</v>
      </c>
      <c r="G569" s="112" t="s">
        <v>36</v>
      </c>
      <c r="H569" s="112" t="s">
        <v>36</v>
      </c>
      <c r="I569" s="112" t="s">
        <v>36</v>
      </c>
      <c r="J569" s="112" t="s">
        <v>36</v>
      </c>
      <c r="K569" s="112" t="s">
        <v>36</v>
      </c>
      <c r="L569" s="112" t="s">
        <v>36</v>
      </c>
      <c r="M569" s="112" t="s">
        <v>36</v>
      </c>
      <c r="N569" s="112" t="s">
        <v>36</v>
      </c>
      <c r="O569" s="112" t="s">
        <v>36</v>
      </c>
      <c r="P569" s="112" t="s">
        <v>36</v>
      </c>
      <c r="Q569" s="112" t="s">
        <v>36</v>
      </c>
      <c r="R569" s="112" t="s">
        <v>36</v>
      </c>
      <c r="S569" s="112" t="s">
        <v>36</v>
      </c>
      <c r="T569" s="112">
        <v>61799976</v>
      </c>
      <c r="V569" s="110" t="s">
        <v>591</v>
      </c>
      <c r="W569" s="136"/>
      <c r="X569" s="136"/>
      <c r="Y569" s="136"/>
      <c r="Z569" s="136"/>
      <c r="AA569" s="136"/>
      <c r="AB569" s="136"/>
      <c r="AC569" s="136"/>
      <c r="AD569" s="136"/>
      <c r="AE569" s="136"/>
      <c r="AF569" s="136"/>
      <c r="AG569" s="136"/>
      <c r="AH569" s="136"/>
      <c r="AI569" s="136"/>
      <c r="AJ569" s="136"/>
      <c r="AK569" s="136"/>
      <c r="AL569" s="136"/>
      <c r="AM569" s="136"/>
      <c r="AN569" s="136">
        <f>+T569/'24 DS-016894'!T$109*100</f>
        <v>0.0024026764413325936</v>
      </c>
    </row>
    <row r="570" spans="2:40" ht="12">
      <c r="B570" s="110" t="s">
        <v>592</v>
      </c>
      <c r="C570" s="111">
        <v>1232</v>
      </c>
      <c r="D570" s="111">
        <v>63901</v>
      </c>
      <c r="E570" s="111" t="s">
        <v>36</v>
      </c>
      <c r="F570" s="111">
        <v>185</v>
      </c>
      <c r="G570" s="111" t="s">
        <v>36</v>
      </c>
      <c r="H570" s="111" t="s">
        <v>36</v>
      </c>
      <c r="I570" s="111" t="s">
        <v>36</v>
      </c>
      <c r="J570" s="111">
        <v>9338</v>
      </c>
      <c r="K570" s="111">
        <v>125</v>
      </c>
      <c r="L570" s="111" t="s">
        <v>36</v>
      </c>
      <c r="M570" s="111" t="s">
        <v>36</v>
      </c>
      <c r="N570" s="111" t="s">
        <v>36</v>
      </c>
      <c r="O570" s="111">
        <v>204</v>
      </c>
      <c r="P570" s="111" t="s">
        <v>36</v>
      </c>
      <c r="Q570" s="111">
        <v>298</v>
      </c>
      <c r="R570" s="111">
        <v>19</v>
      </c>
      <c r="S570" s="111">
        <v>1346</v>
      </c>
      <c r="T570" s="111">
        <v>23967743</v>
      </c>
      <c r="V570" s="110" t="s">
        <v>592</v>
      </c>
      <c r="W570" s="136">
        <f>+C570/'24 DS-016894'!C$109*100</f>
        <v>0.00017753130156761046</v>
      </c>
      <c r="X570" s="136">
        <f>+D570/'24 DS-016894'!D$109*100</f>
        <v>0.0075497534464560685</v>
      </c>
      <c r="Y570" s="136"/>
      <c r="Z570" s="136">
        <f>+F570/'24 DS-016894'!F$109*100</f>
        <v>5.967815224105026E-05</v>
      </c>
      <c r="AA570" s="136"/>
      <c r="AB570" s="136"/>
      <c r="AC570" s="136"/>
      <c r="AD570" s="136">
        <f>+J570/'24 DS-016894'!J$109*100</f>
        <v>0.0005396881601475848</v>
      </c>
      <c r="AE570" s="136">
        <f>+K570/'24 DS-016894'!K$109*100</f>
        <v>3.835802149190124E-05</v>
      </c>
      <c r="AF570" s="136"/>
      <c r="AG570" s="136"/>
      <c r="AH570" s="136"/>
      <c r="AI570" s="136">
        <f>+O570/'24 DS-016894'!O$109*100</f>
        <v>5.142952836354372E-05</v>
      </c>
      <c r="AJ570" s="136"/>
      <c r="AK570" s="136">
        <f>+Q570/'24 DS-016894'!Q$109*100</f>
        <v>2.4888322526435338E-05</v>
      </c>
      <c r="AL570" s="136">
        <f>+R570/'24 DS-016894'!R$109*100</f>
        <v>4.625161176216949E-06</v>
      </c>
      <c r="AM570" s="136">
        <f>+S570/'24 DS-016894'!S$109*100</f>
        <v>0.00010686801757193815</v>
      </c>
      <c r="AN570" s="136">
        <f>+T570/'24 DS-016894'!T$109*100</f>
        <v>0.0009318244954984155</v>
      </c>
    </row>
    <row r="571" spans="2:40" ht="12">
      <c r="B571" s="110" t="s">
        <v>593</v>
      </c>
      <c r="C571" s="112" t="s">
        <v>36</v>
      </c>
      <c r="D571" s="112" t="s">
        <v>36</v>
      </c>
      <c r="E571" s="112" t="s">
        <v>36</v>
      </c>
      <c r="F571" s="112" t="s">
        <v>36</v>
      </c>
      <c r="G571" s="112" t="s">
        <v>36</v>
      </c>
      <c r="H571" s="112" t="s">
        <v>36</v>
      </c>
      <c r="I571" s="112" t="s">
        <v>36</v>
      </c>
      <c r="J571" s="112">
        <v>12011</v>
      </c>
      <c r="K571" s="112">
        <v>989384</v>
      </c>
      <c r="L571" s="112" t="s">
        <v>36</v>
      </c>
      <c r="M571" s="112">
        <v>3567</v>
      </c>
      <c r="N571" s="112" t="s">
        <v>36</v>
      </c>
      <c r="O571" s="112">
        <v>60206</v>
      </c>
      <c r="P571" s="112" t="s">
        <v>36</v>
      </c>
      <c r="Q571" s="112">
        <v>2687348</v>
      </c>
      <c r="R571" s="112">
        <v>195576</v>
      </c>
      <c r="S571" s="112">
        <v>16815</v>
      </c>
      <c r="T571" s="112">
        <v>533478202</v>
      </c>
      <c r="V571" s="110" t="s">
        <v>593</v>
      </c>
      <c r="W571" s="136"/>
      <c r="X571" s="136"/>
      <c r="Y571" s="136"/>
      <c r="Z571" s="136"/>
      <c r="AA571" s="136"/>
      <c r="AB571" s="136"/>
      <c r="AC571" s="136"/>
      <c r="AD571" s="136">
        <f>+J571/'24 DS-016894'!J$109*100</f>
        <v>0.0006941737515027459</v>
      </c>
      <c r="AE571" s="136">
        <f>+K571/'24 DS-016894'!K$109*100</f>
        <v>0.3036065018859458</v>
      </c>
      <c r="AF571" s="136"/>
      <c r="AG571" s="136">
        <f>+M571/'24 DS-016894'!M$109*100</f>
        <v>0.0007821754619150676</v>
      </c>
      <c r="AH571" s="136"/>
      <c r="AI571" s="136">
        <f>+O571/'24 DS-016894'!O$109*100</f>
        <v>0.015178265611056436</v>
      </c>
      <c r="AJ571" s="136"/>
      <c r="AK571" s="136">
        <f>+Q571/'24 DS-016894'!Q$109*100</f>
        <v>0.2244415562576206</v>
      </c>
      <c r="AL571" s="136">
        <f>+R571/'24 DS-016894'!R$109*100</f>
        <v>0.04760897485262137</v>
      </c>
      <c r="AM571" s="136">
        <f>+S571/'24 DS-016894'!S$109*100</f>
        <v>0.0013350562522081277</v>
      </c>
      <c r="AN571" s="136">
        <f>+T571/'24 DS-016894'!T$109*100</f>
        <v>0.02074071206613204</v>
      </c>
    </row>
    <row r="572" spans="2:40" ht="12">
      <c r="B572" s="110" t="s">
        <v>594</v>
      </c>
      <c r="C572" s="111" t="s">
        <v>36</v>
      </c>
      <c r="D572" s="111" t="s">
        <v>36</v>
      </c>
      <c r="E572" s="111" t="s">
        <v>36</v>
      </c>
      <c r="F572" s="111" t="s">
        <v>36</v>
      </c>
      <c r="G572" s="111">
        <v>1094</v>
      </c>
      <c r="H572" s="111" t="s">
        <v>36</v>
      </c>
      <c r="I572" s="111" t="s">
        <v>36</v>
      </c>
      <c r="J572" s="111">
        <v>8665</v>
      </c>
      <c r="K572" s="111">
        <v>50</v>
      </c>
      <c r="L572" s="111" t="s">
        <v>36</v>
      </c>
      <c r="M572" s="111">
        <v>3336</v>
      </c>
      <c r="N572" s="111">
        <v>426</v>
      </c>
      <c r="O572" s="111" t="s">
        <v>36</v>
      </c>
      <c r="P572" s="111" t="s">
        <v>36</v>
      </c>
      <c r="Q572" s="111" t="s">
        <v>36</v>
      </c>
      <c r="R572" s="111" t="s">
        <v>36</v>
      </c>
      <c r="S572" s="111">
        <v>41</v>
      </c>
      <c r="T572" s="111">
        <v>222937403</v>
      </c>
      <c r="V572" s="110" t="s">
        <v>594</v>
      </c>
      <c r="W572" s="136"/>
      <c r="X572" s="136"/>
      <c r="Y572" s="136"/>
      <c r="Z572" s="136"/>
      <c r="AA572" s="136">
        <f>+G572/'24 DS-016894'!G$109*100</f>
        <v>0.0012197330735695827</v>
      </c>
      <c r="AB572" s="136"/>
      <c r="AC572" s="136"/>
      <c r="AD572" s="136">
        <f>+J572/'24 DS-016894'!J$109*100</f>
        <v>0.0005007922368471645</v>
      </c>
      <c r="AE572" s="136">
        <f>+K572/'24 DS-016894'!K$109*100</f>
        <v>1.5343208596760496E-05</v>
      </c>
      <c r="AF572" s="136"/>
      <c r="AG572" s="136">
        <f>+M572/'24 DS-016894'!M$109*100</f>
        <v>0.000731521542177927</v>
      </c>
      <c r="AH572" s="136">
        <f>+N572/'24 DS-016894'!N$109*100</f>
        <v>4.5515857772393805E-05</v>
      </c>
      <c r="AI572" s="136"/>
      <c r="AJ572" s="136"/>
      <c r="AK572" s="136"/>
      <c r="AL572" s="136"/>
      <c r="AM572" s="136">
        <f>+S572/'24 DS-016894'!S$109*100</f>
        <v>3.255266508506288E-06</v>
      </c>
      <c r="AN572" s="136">
        <f>+T572/'24 DS-016894'!T$109*100</f>
        <v>0.008667421587347708</v>
      </c>
    </row>
    <row r="573" spans="2:40" ht="12">
      <c r="B573" s="110" t="s">
        <v>595</v>
      </c>
      <c r="C573" s="112" t="s">
        <v>36</v>
      </c>
      <c r="D573" s="112" t="s">
        <v>36</v>
      </c>
      <c r="E573" s="112" t="s">
        <v>36</v>
      </c>
      <c r="F573" s="112" t="s">
        <v>36</v>
      </c>
      <c r="G573" s="112" t="s">
        <v>36</v>
      </c>
      <c r="H573" s="112" t="s">
        <v>36</v>
      </c>
      <c r="I573" s="112" t="s">
        <v>36</v>
      </c>
      <c r="J573" s="112" t="s">
        <v>36</v>
      </c>
      <c r="K573" s="112" t="s">
        <v>36</v>
      </c>
      <c r="L573" s="112" t="s">
        <v>36</v>
      </c>
      <c r="M573" s="112" t="s">
        <v>36</v>
      </c>
      <c r="N573" s="112" t="s">
        <v>36</v>
      </c>
      <c r="O573" s="112" t="s">
        <v>36</v>
      </c>
      <c r="P573" s="112" t="s">
        <v>36</v>
      </c>
      <c r="Q573" s="112" t="s">
        <v>36</v>
      </c>
      <c r="R573" s="112" t="s">
        <v>36</v>
      </c>
      <c r="S573" s="112" t="s">
        <v>36</v>
      </c>
      <c r="T573" s="112">
        <v>72536699</v>
      </c>
      <c r="V573" s="110" t="s">
        <v>595</v>
      </c>
      <c r="W573" s="136"/>
      <c r="X573" s="136"/>
      <c r="Y573" s="136"/>
      <c r="Z573" s="136"/>
      <c r="AA573" s="136"/>
      <c r="AB573" s="136"/>
      <c r="AC573" s="136"/>
      <c r="AD573" s="136"/>
      <c r="AE573" s="136"/>
      <c r="AF573" s="136"/>
      <c r="AG573" s="136"/>
      <c r="AH573" s="136"/>
      <c r="AI573" s="136"/>
      <c r="AJ573" s="136"/>
      <c r="AK573" s="136"/>
      <c r="AL573" s="136"/>
      <c r="AM573" s="136"/>
      <c r="AN573" s="136">
        <f>+T573/'24 DS-016894'!T$109*100</f>
        <v>0.002820101707148454</v>
      </c>
    </row>
    <row r="574" spans="2:40" ht="12">
      <c r="B574" s="110" t="s">
        <v>596</v>
      </c>
      <c r="C574" s="111">
        <v>22225</v>
      </c>
      <c r="D574" s="111">
        <v>818816</v>
      </c>
      <c r="E574" s="111">
        <v>14763</v>
      </c>
      <c r="F574" s="111">
        <v>35461</v>
      </c>
      <c r="G574" s="111" t="s">
        <v>36</v>
      </c>
      <c r="H574" s="111" t="s">
        <v>36</v>
      </c>
      <c r="I574" s="111" t="s">
        <v>36</v>
      </c>
      <c r="J574" s="111">
        <v>316959</v>
      </c>
      <c r="K574" s="111">
        <v>780979</v>
      </c>
      <c r="L574" s="111">
        <v>106384</v>
      </c>
      <c r="M574" s="111">
        <v>63448</v>
      </c>
      <c r="N574" s="111">
        <v>1873</v>
      </c>
      <c r="O574" s="111">
        <v>64235</v>
      </c>
      <c r="P574" s="111" t="s">
        <v>36</v>
      </c>
      <c r="Q574" s="111">
        <v>14725268</v>
      </c>
      <c r="R574" s="111">
        <v>7475</v>
      </c>
      <c r="S574" s="111">
        <v>593160</v>
      </c>
      <c r="T574" s="111">
        <v>12696024584</v>
      </c>
      <c r="V574" s="110" t="s">
        <v>596</v>
      </c>
      <c r="W574" s="136">
        <f>+C574/'24 DS-016894'!C$109*100</f>
        <v>0.003202624332256609</v>
      </c>
      <c r="X574" s="136">
        <f>+D574/'24 DS-016894'!D$109*100</f>
        <v>0.0967411921255281</v>
      </c>
      <c r="Y574" s="136">
        <f>+E574/'24 DS-016894'!E$109*100</f>
        <v>0.0040771616611666225</v>
      </c>
      <c r="Z574" s="136">
        <f>+F574/'24 DS-016894'!F$109*100</f>
        <v>0.011439172738485857</v>
      </c>
      <c r="AA574" s="136"/>
      <c r="AB574" s="136"/>
      <c r="AC574" s="136"/>
      <c r="AD574" s="136">
        <f>+J574/'24 DS-016894'!J$109*100</f>
        <v>0.018318592798481297</v>
      </c>
      <c r="AE574" s="136">
        <f>+K574/'24 DS-016894'!K$109*100</f>
        <v>0.23965447413378835</v>
      </c>
      <c r="AF574" s="136">
        <f>+L574/'24 DS-016894'!L$109*100</f>
        <v>0.474551557164674</v>
      </c>
      <c r="AG574" s="136">
        <f>+M574/'24 DS-016894'!M$109*100</f>
        <v>0.01391294328780129</v>
      </c>
      <c r="AH574" s="136">
        <f>+N574/'24 DS-016894'!N$109*100</f>
        <v>0.00020012019156735587</v>
      </c>
      <c r="AI574" s="136">
        <f>+O574/'24 DS-016894'!O$109*100</f>
        <v>0.016193998796236425</v>
      </c>
      <c r="AJ574" s="136"/>
      <c r="AK574" s="136">
        <f>+Q574/'24 DS-016894'!Q$109*100</f>
        <v>1.2298228834637497</v>
      </c>
      <c r="AL574" s="136">
        <f>+R574/'24 DS-016894'!R$109*100</f>
        <v>0.0018196357785379839</v>
      </c>
      <c r="AM574" s="136">
        <f>+S574/'24 DS-016894'!S$109*100</f>
        <v>0.0470949727362339</v>
      </c>
      <c r="AN574" s="136">
        <f>+T574/'24 DS-016894'!T$109*100</f>
        <v>0.4935995309538024</v>
      </c>
    </row>
    <row r="575" spans="2:40" ht="12">
      <c r="B575" s="110" t="s">
        <v>597</v>
      </c>
      <c r="C575" s="112" t="s">
        <v>36</v>
      </c>
      <c r="D575" s="112" t="s">
        <v>36</v>
      </c>
      <c r="E575" s="112" t="s">
        <v>36</v>
      </c>
      <c r="F575" s="112" t="s">
        <v>36</v>
      </c>
      <c r="G575" s="112" t="s">
        <v>36</v>
      </c>
      <c r="H575" s="112" t="s">
        <v>36</v>
      </c>
      <c r="I575" s="112" t="s">
        <v>36</v>
      </c>
      <c r="J575" s="112">
        <v>54</v>
      </c>
      <c r="K575" s="112">
        <v>8329</v>
      </c>
      <c r="L575" s="112" t="s">
        <v>36</v>
      </c>
      <c r="M575" s="112">
        <v>708</v>
      </c>
      <c r="N575" s="112" t="s">
        <v>36</v>
      </c>
      <c r="O575" s="112">
        <v>2241</v>
      </c>
      <c r="P575" s="112" t="s">
        <v>36</v>
      </c>
      <c r="Q575" s="112" t="s">
        <v>36</v>
      </c>
      <c r="R575" s="112" t="s">
        <v>36</v>
      </c>
      <c r="S575" s="112">
        <v>196</v>
      </c>
      <c r="T575" s="112">
        <v>16603046</v>
      </c>
      <c r="V575" s="110" t="s">
        <v>597</v>
      </c>
      <c r="W575" s="136"/>
      <c r="X575" s="136"/>
      <c r="Y575" s="136"/>
      <c r="Z575" s="136"/>
      <c r="AA575" s="136"/>
      <c r="AB575" s="136"/>
      <c r="AC575" s="136"/>
      <c r="AD575" s="136">
        <f>+J575/'24 DS-016894'!J$109*100</f>
        <v>3.120921037478002E-06</v>
      </c>
      <c r="AE575" s="136">
        <f>+K575/'24 DS-016894'!K$109*100</f>
        <v>0.002555871688048364</v>
      </c>
      <c r="AF575" s="136"/>
      <c r="AG575" s="136">
        <f>+M575/'24 DS-016894'!M$109*100</f>
        <v>0.00015525097477876867</v>
      </c>
      <c r="AH575" s="136"/>
      <c r="AI575" s="136">
        <f>+O575/'24 DS-016894'!O$109*100</f>
        <v>0.0005649684954053994</v>
      </c>
      <c r="AJ575" s="136"/>
      <c r="AK575" s="136"/>
      <c r="AL575" s="136"/>
      <c r="AM575" s="136">
        <f>+S575/'24 DS-016894'!S$109*100</f>
        <v>1.5561761845542258E-05</v>
      </c>
      <c r="AN575" s="136">
        <f>+T575/'24 DS-016894'!T$109*100</f>
        <v>0.0006454977826943065</v>
      </c>
    </row>
    <row r="576" spans="2:40" ht="12">
      <c r="B576" s="110" t="s">
        <v>598</v>
      </c>
      <c r="C576" s="111" t="s">
        <v>36</v>
      </c>
      <c r="D576" s="111" t="s">
        <v>36</v>
      </c>
      <c r="E576" s="111" t="s">
        <v>36</v>
      </c>
      <c r="F576" s="111" t="s">
        <v>36</v>
      </c>
      <c r="G576" s="111" t="s">
        <v>36</v>
      </c>
      <c r="H576" s="111" t="s">
        <v>36</v>
      </c>
      <c r="I576" s="111" t="s">
        <v>36</v>
      </c>
      <c r="J576" s="111">
        <v>167663</v>
      </c>
      <c r="K576" s="111">
        <v>3130</v>
      </c>
      <c r="L576" s="111" t="s">
        <v>36</v>
      </c>
      <c r="M576" s="111" t="s">
        <v>36</v>
      </c>
      <c r="N576" s="111" t="s">
        <v>36</v>
      </c>
      <c r="O576" s="111">
        <v>12</v>
      </c>
      <c r="P576" s="111" t="s">
        <v>36</v>
      </c>
      <c r="Q576" s="111" t="s">
        <v>36</v>
      </c>
      <c r="R576" s="111" t="s">
        <v>36</v>
      </c>
      <c r="S576" s="111">
        <v>342</v>
      </c>
      <c r="T576" s="111">
        <v>19778960</v>
      </c>
      <c r="V576" s="110" t="s">
        <v>598</v>
      </c>
      <c r="W576" s="136"/>
      <c r="X576" s="136"/>
      <c r="Y576" s="136"/>
      <c r="Z576" s="136"/>
      <c r="AA576" s="136"/>
      <c r="AB576" s="136"/>
      <c r="AC576" s="136"/>
      <c r="AD576" s="136">
        <f>+J576/'24 DS-016894'!J$109*100</f>
        <v>0.009690055257531003</v>
      </c>
      <c r="AE576" s="136">
        <f>+K576/'24 DS-016894'!K$109*100</f>
        <v>0.0009604848581572072</v>
      </c>
      <c r="AF576" s="136"/>
      <c r="AG576" s="136"/>
      <c r="AH576" s="136"/>
      <c r="AI576" s="136">
        <f>+O576/'24 DS-016894'!O$109*100</f>
        <v>3.025266374326101E-06</v>
      </c>
      <c r="AJ576" s="136"/>
      <c r="AK576" s="136"/>
      <c r="AL576" s="136"/>
      <c r="AM576" s="136">
        <f>+S576/'24 DS-016894'!S$109*100</f>
        <v>2.715368648558904E-05</v>
      </c>
      <c r="AN576" s="136">
        <f>+T576/'24 DS-016894'!T$109*100</f>
        <v>0.0007689718395045932</v>
      </c>
    </row>
    <row r="577" spans="2:40" ht="12">
      <c r="B577" s="110" t="s">
        <v>599</v>
      </c>
      <c r="C577" s="112" t="s">
        <v>36</v>
      </c>
      <c r="D577" s="112" t="s">
        <v>36</v>
      </c>
      <c r="E577" s="112" t="s">
        <v>36</v>
      </c>
      <c r="F577" s="112" t="s">
        <v>36</v>
      </c>
      <c r="G577" s="112" t="s">
        <v>36</v>
      </c>
      <c r="H577" s="112" t="s">
        <v>36</v>
      </c>
      <c r="I577" s="112" t="s">
        <v>36</v>
      </c>
      <c r="J577" s="112" t="s">
        <v>36</v>
      </c>
      <c r="K577" s="112" t="s">
        <v>36</v>
      </c>
      <c r="L577" s="112" t="s">
        <v>36</v>
      </c>
      <c r="M577" s="112" t="s">
        <v>36</v>
      </c>
      <c r="N577" s="112" t="s">
        <v>36</v>
      </c>
      <c r="O577" s="112" t="s">
        <v>36</v>
      </c>
      <c r="P577" s="112" t="s">
        <v>36</v>
      </c>
      <c r="Q577" s="112" t="s">
        <v>36</v>
      </c>
      <c r="R577" s="112" t="s">
        <v>36</v>
      </c>
      <c r="S577" s="112" t="s">
        <v>36</v>
      </c>
      <c r="T577" s="112" t="s">
        <v>36</v>
      </c>
      <c r="V577" s="110" t="s">
        <v>599</v>
      </c>
      <c r="W577" s="136"/>
      <c r="X577" s="136"/>
      <c r="Y577" s="136"/>
      <c r="Z577" s="136"/>
      <c r="AA577" s="136"/>
      <c r="AB577" s="136"/>
      <c r="AC577" s="136"/>
      <c r="AD577" s="136"/>
      <c r="AE577" s="136"/>
      <c r="AF577" s="136"/>
      <c r="AG577" s="136"/>
      <c r="AH577" s="136"/>
      <c r="AI577" s="136"/>
      <c r="AJ577" s="136"/>
      <c r="AK577" s="136"/>
      <c r="AL577" s="136"/>
      <c r="AM577" s="136"/>
      <c r="AN577" s="136"/>
    </row>
    <row r="578" spans="2:40" ht="12">
      <c r="B578" s="110" t="s">
        <v>600</v>
      </c>
      <c r="C578" s="111" t="s">
        <v>36</v>
      </c>
      <c r="D578" s="111" t="s">
        <v>36</v>
      </c>
      <c r="E578" s="111" t="s">
        <v>36</v>
      </c>
      <c r="F578" s="111" t="s">
        <v>36</v>
      </c>
      <c r="G578" s="111" t="s">
        <v>36</v>
      </c>
      <c r="H578" s="111" t="s">
        <v>36</v>
      </c>
      <c r="I578" s="111" t="s">
        <v>36</v>
      </c>
      <c r="J578" s="111" t="s">
        <v>36</v>
      </c>
      <c r="K578" s="111" t="s">
        <v>36</v>
      </c>
      <c r="L578" s="111" t="s">
        <v>36</v>
      </c>
      <c r="M578" s="111" t="s">
        <v>36</v>
      </c>
      <c r="N578" s="111" t="s">
        <v>36</v>
      </c>
      <c r="O578" s="111" t="s">
        <v>36</v>
      </c>
      <c r="P578" s="111" t="s">
        <v>36</v>
      </c>
      <c r="Q578" s="111" t="s">
        <v>36</v>
      </c>
      <c r="R578" s="111" t="s">
        <v>36</v>
      </c>
      <c r="S578" s="111" t="s">
        <v>36</v>
      </c>
      <c r="T578" s="111">
        <v>7298088</v>
      </c>
      <c r="V578" s="110" t="s">
        <v>600</v>
      </c>
      <c r="W578" s="136"/>
      <c r="X578" s="136"/>
      <c r="Y578" s="136"/>
      <c r="Z578" s="136"/>
      <c r="AA578" s="136"/>
      <c r="AB578" s="136"/>
      <c r="AC578" s="136"/>
      <c r="AD578" s="136"/>
      <c r="AE578" s="136"/>
      <c r="AF578" s="136"/>
      <c r="AG578" s="136"/>
      <c r="AH578" s="136"/>
      <c r="AI578" s="136"/>
      <c r="AJ578" s="136"/>
      <c r="AK578" s="136"/>
      <c r="AL578" s="136"/>
      <c r="AM578" s="136"/>
      <c r="AN578" s="136">
        <f>+T578/'24 DS-016894'!T$109*100</f>
        <v>0.000283737069806825</v>
      </c>
    </row>
    <row r="579" spans="2:40" ht="12">
      <c r="B579" s="110" t="s">
        <v>601</v>
      </c>
      <c r="C579" s="112" t="s">
        <v>36</v>
      </c>
      <c r="D579" s="112" t="s">
        <v>36</v>
      </c>
      <c r="E579" s="112" t="s">
        <v>36</v>
      </c>
      <c r="F579" s="112" t="s">
        <v>36</v>
      </c>
      <c r="G579" s="112" t="s">
        <v>36</v>
      </c>
      <c r="H579" s="112" t="s">
        <v>36</v>
      </c>
      <c r="I579" s="112" t="s">
        <v>36</v>
      </c>
      <c r="J579" s="112" t="s">
        <v>36</v>
      </c>
      <c r="K579" s="112" t="s">
        <v>36</v>
      </c>
      <c r="L579" s="112" t="s">
        <v>36</v>
      </c>
      <c r="M579" s="112" t="s">
        <v>36</v>
      </c>
      <c r="N579" s="112" t="s">
        <v>36</v>
      </c>
      <c r="O579" s="112" t="s">
        <v>36</v>
      </c>
      <c r="P579" s="112" t="s">
        <v>36</v>
      </c>
      <c r="Q579" s="112" t="s">
        <v>36</v>
      </c>
      <c r="R579" s="112" t="s">
        <v>36</v>
      </c>
      <c r="S579" s="112" t="s">
        <v>36</v>
      </c>
      <c r="T579" s="112" t="s">
        <v>36</v>
      </c>
      <c r="V579" s="110" t="s">
        <v>601</v>
      </c>
      <c r="W579" s="136"/>
      <c r="X579" s="136"/>
      <c r="Y579" s="136"/>
      <c r="Z579" s="136"/>
      <c r="AA579" s="136"/>
      <c r="AB579" s="136"/>
      <c r="AC579" s="136"/>
      <c r="AD579" s="136"/>
      <c r="AE579" s="136"/>
      <c r="AF579" s="136"/>
      <c r="AG579" s="136"/>
      <c r="AH579" s="136"/>
      <c r="AI579" s="136"/>
      <c r="AJ579" s="136"/>
      <c r="AK579" s="136"/>
      <c r="AL579" s="136"/>
      <c r="AM579" s="136"/>
      <c r="AN579" s="136"/>
    </row>
    <row r="580" spans="2:40" ht="12">
      <c r="B580" s="110" t="s">
        <v>602</v>
      </c>
      <c r="C580" s="111" t="s">
        <v>36</v>
      </c>
      <c r="D580" s="111" t="s">
        <v>36</v>
      </c>
      <c r="E580" s="111" t="s">
        <v>36</v>
      </c>
      <c r="F580" s="111" t="s">
        <v>36</v>
      </c>
      <c r="G580" s="111" t="s">
        <v>36</v>
      </c>
      <c r="H580" s="111" t="s">
        <v>36</v>
      </c>
      <c r="I580" s="111" t="s">
        <v>36</v>
      </c>
      <c r="J580" s="111" t="s">
        <v>36</v>
      </c>
      <c r="K580" s="111" t="s">
        <v>36</v>
      </c>
      <c r="L580" s="111" t="s">
        <v>36</v>
      </c>
      <c r="M580" s="111" t="s">
        <v>36</v>
      </c>
      <c r="N580" s="111" t="s">
        <v>36</v>
      </c>
      <c r="O580" s="111" t="s">
        <v>36</v>
      </c>
      <c r="P580" s="111" t="s">
        <v>36</v>
      </c>
      <c r="Q580" s="111" t="s">
        <v>36</v>
      </c>
      <c r="R580" s="111" t="s">
        <v>36</v>
      </c>
      <c r="S580" s="111" t="s">
        <v>36</v>
      </c>
      <c r="T580" s="111" t="s">
        <v>36</v>
      </c>
      <c r="V580" s="110" t="s">
        <v>602</v>
      </c>
      <c r="W580" s="136"/>
      <c r="X580" s="136"/>
      <c r="Y580" s="136"/>
      <c r="Z580" s="136"/>
      <c r="AA580" s="136"/>
      <c r="AB580" s="136"/>
      <c r="AC580" s="136"/>
      <c r="AD580" s="136"/>
      <c r="AE580" s="136"/>
      <c r="AF580" s="136"/>
      <c r="AG580" s="136"/>
      <c r="AH580" s="136"/>
      <c r="AI580" s="136"/>
      <c r="AJ580" s="136"/>
      <c r="AK580" s="136"/>
      <c r="AL580" s="136"/>
      <c r="AM580" s="136"/>
      <c r="AN580" s="136"/>
    </row>
    <row r="581" spans="2:40" ht="12">
      <c r="B581" s="110" t="s">
        <v>603</v>
      </c>
      <c r="C581" s="112">
        <v>755702</v>
      </c>
      <c r="D581" s="112">
        <v>544150</v>
      </c>
      <c r="E581" s="112">
        <v>98315</v>
      </c>
      <c r="F581" s="112">
        <v>285963</v>
      </c>
      <c r="G581" s="112">
        <v>137316</v>
      </c>
      <c r="H581" s="112">
        <v>49973</v>
      </c>
      <c r="I581" s="112">
        <v>91536</v>
      </c>
      <c r="J581" s="112">
        <v>4168228</v>
      </c>
      <c r="K581" s="112">
        <v>668339</v>
      </c>
      <c r="L581" s="112">
        <v>836219</v>
      </c>
      <c r="M581" s="112">
        <v>753276</v>
      </c>
      <c r="N581" s="112">
        <v>1442474</v>
      </c>
      <c r="O581" s="112">
        <v>249108</v>
      </c>
      <c r="P581" s="112">
        <v>386620</v>
      </c>
      <c r="Q581" s="112">
        <v>498214</v>
      </c>
      <c r="R581" s="112">
        <v>767391</v>
      </c>
      <c r="S581" s="112">
        <v>1476011</v>
      </c>
      <c r="T581" s="112">
        <v>643308539</v>
      </c>
      <c r="V581" s="110" t="s">
        <v>603</v>
      </c>
      <c r="W581" s="136">
        <f>+C581/'24 DS-016894'!C$109*100</f>
        <v>0.10889672050101167</v>
      </c>
      <c r="X581" s="136">
        <f>+D581/'24 DS-016894'!D$109*100</f>
        <v>0.06429004769704809</v>
      </c>
      <c r="Y581" s="136">
        <f>+E581/'24 DS-016894'!E$109*100</f>
        <v>0.027152079436266102</v>
      </c>
      <c r="Z581" s="136">
        <f>+F581/'24 DS-016894'!F$109*100</f>
        <v>0.09224726188814841</v>
      </c>
      <c r="AA581" s="136">
        <f>+G581/'24 DS-016894'!G$109*100</f>
        <v>0.15309768439696603</v>
      </c>
      <c r="AB581" s="136">
        <f>+H581/'24 DS-016894'!H$109*100</f>
        <v>0.014691327616085485</v>
      </c>
      <c r="AC581" s="136">
        <f>+I581/'24 DS-016894'!I$109*100</f>
        <v>0.25010599367199265</v>
      </c>
      <c r="AD581" s="136">
        <f>+J581/'24 DS-016894'!J$109*100</f>
        <v>0.24090204544823807</v>
      </c>
      <c r="AE581" s="136">
        <f>+K581/'24 DS-016894'!K$109*100</f>
        <v>0.2050892938070063</v>
      </c>
      <c r="AF581" s="136">
        <f>+L581/'24 DS-016894'!L$109*100</f>
        <v>3.730157059150686</v>
      </c>
      <c r="AG581" s="136">
        <f>+M581/'24 DS-016894'!M$109*100</f>
        <v>0.16517914304724823</v>
      </c>
      <c r="AH581" s="136">
        <f>+N581/'24 DS-016894'!N$109*100</f>
        <v>0.15412075451731452</v>
      </c>
      <c r="AI581" s="136">
        <f>+O581/'24 DS-016894'!O$109*100</f>
        <v>0.06280150466463554</v>
      </c>
      <c r="AJ581" s="136">
        <f>+P581/'24 DS-016894'!P$109*100</f>
        <v>0.15714277097486934</v>
      </c>
      <c r="AK581" s="136">
        <f>+Q581/'24 DS-016894'!Q$109*100</f>
        <v>0.041609767514045146</v>
      </c>
      <c r="AL581" s="136">
        <f>+R581/'24 DS-016894'!R$109*100</f>
        <v>0.18680563474622636</v>
      </c>
      <c r="AM581" s="136">
        <f>+S581/'24 DS-016894'!S$109*100</f>
        <v>0.11719046767041158</v>
      </c>
      <c r="AN581" s="136">
        <f>+T581/'24 DS-016894'!T$109*100</f>
        <v>0.025010726074770485</v>
      </c>
    </row>
    <row r="582" spans="2:40" ht="12">
      <c r="B582" s="110" t="s">
        <v>604</v>
      </c>
      <c r="C582" s="111" t="s">
        <v>36</v>
      </c>
      <c r="D582" s="111" t="s">
        <v>36</v>
      </c>
      <c r="E582" s="111" t="s">
        <v>36</v>
      </c>
      <c r="F582" s="111" t="s">
        <v>36</v>
      </c>
      <c r="G582" s="111" t="s">
        <v>36</v>
      </c>
      <c r="H582" s="111" t="s">
        <v>36</v>
      </c>
      <c r="I582" s="111" t="s">
        <v>36</v>
      </c>
      <c r="J582" s="111" t="s">
        <v>36</v>
      </c>
      <c r="K582" s="111" t="s">
        <v>36</v>
      </c>
      <c r="L582" s="111" t="s">
        <v>36</v>
      </c>
      <c r="M582" s="111" t="s">
        <v>36</v>
      </c>
      <c r="N582" s="111" t="s">
        <v>36</v>
      </c>
      <c r="O582" s="111" t="s">
        <v>36</v>
      </c>
      <c r="P582" s="111" t="s">
        <v>36</v>
      </c>
      <c r="Q582" s="111" t="s">
        <v>36</v>
      </c>
      <c r="R582" s="111" t="s">
        <v>36</v>
      </c>
      <c r="S582" s="111" t="s">
        <v>36</v>
      </c>
      <c r="T582" s="111" t="s">
        <v>36</v>
      </c>
      <c r="V582" s="110" t="s">
        <v>604</v>
      </c>
      <c r="W582" s="136"/>
      <c r="X582" s="136"/>
      <c r="Y582" s="136"/>
      <c r="Z582" s="136"/>
      <c r="AA582" s="136"/>
      <c r="AB582" s="136"/>
      <c r="AC582" s="136"/>
      <c r="AD582" s="136"/>
      <c r="AE582" s="136"/>
      <c r="AF582" s="136"/>
      <c r="AG582" s="136"/>
      <c r="AH582" s="136"/>
      <c r="AI582" s="136"/>
      <c r="AJ582" s="136"/>
      <c r="AK582" s="136"/>
      <c r="AL582" s="136"/>
      <c r="AM582" s="136"/>
      <c r="AN582" s="136"/>
    </row>
    <row r="583" spans="2:40" ht="12">
      <c r="B583" s="110" t="s">
        <v>37</v>
      </c>
      <c r="C583" s="112">
        <v>48943</v>
      </c>
      <c r="D583" s="112">
        <v>1341262</v>
      </c>
      <c r="E583" s="112">
        <v>23461</v>
      </c>
      <c r="F583" s="112">
        <v>55081</v>
      </c>
      <c r="G583" s="112">
        <v>5528</v>
      </c>
      <c r="H583" s="112">
        <v>3999</v>
      </c>
      <c r="I583" s="112">
        <v>74251</v>
      </c>
      <c r="J583" s="112">
        <v>1802035</v>
      </c>
      <c r="K583" s="112">
        <v>748976</v>
      </c>
      <c r="L583" s="112">
        <v>5048</v>
      </c>
      <c r="M583" s="112">
        <v>221169</v>
      </c>
      <c r="N583" s="112">
        <v>582853</v>
      </c>
      <c r="O583" s="112">
        <v>602328</v>
      </c>
      <c r="P583" s="112">
        <v>294336</v>
      </c>
      <c r="Q583" s="112">
        <v>1387889</v>
      </c>
      <c r="R583" s="112">
        <v>129959</v>
      </c>
      <c r="S583" s="112">
        <v>2727416</v>
      </c>
      <c r="T583" s="112">
        <v>1731737322</v>
      </c>
      <c r="V583" s="110" t="s">
        <v>37</v>
      </c>
      <c r="W583" s="136">
        <f>+C583/'24 DS-016894'!C$109*100</f>
        <v>0.00705269033492172</v>
      </c>
      <c r="X583" s="136">
        <f>+D583/'24 DS-016894'!D$109*100</f>
        <v>0.15846696306944427</v>
      </c>
      <c r="Y583" s="136">
        <f>+E583/'24 DS-016894'!E$109*100</f>
        <v>0.006479325999636262</v>
      </c>
      <c r="Z583" s="136">
        <f>+F583/'24 DS-016894'!F$109*100</f>
        <v>0.017768282722104265</v>
      </c>
      <c r="AA583" s="136">
        <f>+G583/'24 DS-016894'!G$109*100</f>
        <v>0.006163331289481402</v>
      </c>
      <c r="AB583" s="136">
        <f>+H583/'24 DS-016894'!H$109*100</f>
        <v>0.0011756472322399267</v>
      </c>
      <c r="AC583" s="136">
        <f>+I583/'24 DS-016894'!I$109*100</f>
        <v>0.20287777635180831</v>
      </c>
      <c r="AD583" s="136">
        <f>+J583/'24 DS-016894'!J$109*100</f>
        <v>0.10414831373651243</v>
      </c>
      <c r="AE583" s="136">
        <f>+K583/'24 DS-016894'!K$109*100</f>
        <v>0.2298339000393458</v>
      </c>
      <c r="AF583" s="136">
        <f>+L583/'24 DS-016894'!L$109*100</f>
        <v>0.022517824678215465</v>
      </c>
      <c r="AG583" s="136">
        <f>+M583/'24 DS-016894'!M$109*100</f>
        <v>0.04849816785430154</v>
      </c>
      <c r="AH583" s="136">
        <f>+N583/'24 DS-016894'!N$109*100</f>
        <v>0.0622747752352419</v>
      </c>
      <c r="AI583" s="136">
        <f>+O583/'24 DS-016894'!O$109*100</f>
        <v>0.1518502203929243</v>
      </c>
      <c r="AJ583" s="136">
        <f>+P583/'24 DS-016894'!P$109*100</f>
        <v>0.1196336833005513</v>
      </c>
      <c r="AK583" s="136">
        <f>+Q583/'24 DS-016894'!Q$109*100</f>
        <v>0.11591352034527452</v>
      </c>
      <c r="AL583" s="136">
        <f>+R583/'24 DS-016894'!R$109*100</f>
        <v>0.031635859015788345</v>
      </c>
      <c r="AM583" s="136">
        <f>+S583/'24 DS-016894'!S$109*100</f>
        <v>0.21654795023327283</v>
      </c>
      <c r="AN583" s="136">
        <f>+T583/'24 DS-016894'!T$109*100</f>
        <v>0.06732695925554721</v>
      </c>
    </row>
    <row r="584" spans="2:40" ht="12">
      <c r="B584" s="110" t="s">
        <v>134</v>
      </c>
      <c r="C584" s="111">
        <v>580088</v>
      </c>
      <c r="D584" s="111">
        <v>231604</v>
      </c>
      <c r="E584" s="111">
        <v>29210</v>
      </c>
      <c r="F584" s="111">
        <v>145477</v>
      </c>
      <c r="G584" s="111">
        <v>49633</v>
      </c>
      <c r="H584" s="111">
        <v>17771</v>
      </c>
      <c r="I584" s="111">
        <v>35025</v>
      </c>
      <c r="J584" s="111">
        <v>4107612</v>
      </c>
      <c r="K584" s="111">
        <v>585628</v>
      </c>
      <c r="L584" s="111">
        <v>674354</v>
      </c>
      <c r="M584" s="111">
        <v>677585</v>
      </c>
      <c r="N584" s="111">
        <v>3601023</v>
      </c>
      <c r="O584" s="111">
        <v>150974</v>
      </c>
      <c r="P584" s="111">
        <v>275777</v>
      </c>
      <c r="Q584" s="111">
        <v>224805</v>
      </c>
      <c r="R584" s="111">
        <v>153571</v>
      </c>
      <c r="S584" s="111">
        <v>1652603</v>
      </c>
      <c r="T584" s="111">
        <v>376616661</v>
      </c>
      <c r="V584" s="110" t="s">
        <v>134</v>
      </c>
      <c r="W584" s="136">
        <f>+C584/'24 DS-016894'!C$109*100</f>
        <v>0.08359072862317535</v>
      </c>
      <c r="X584" s="136">
        <f>+D584/'24 DS-016894'!D$109*100</f>
        <v>0.027363470011627537</v>
      </c>
      <c r="Y584" s="136">
        <f>+E584/'24 DS-016894'!E$109*100</f>
        <v>0.008067052233467252</v>
      </c>
      <c r="Z584" s="136">
        <f>+F584/'24 DS-016894'!F$109*100</f>
        <v>0.04692864083011497</v>
      </c>
      <c r="AA584" s="136">
        <f>+G584/'24 DS-016894'!G$109*100</f>
        <v>0.05533730497301563</v>
      </c>
      <c r="AB584" s="136">
        <f>+H584/'24 DS-016894'!H$109*100</f>
        <v>0.005224412844244995</v>
      </c>
      <c r="AC584" s="136">
        <f>+I584/'24 DS-016894'!I$109*100</f>
        <v>0.09569964198087685</v>
      </c>
      <c r="AD584" s="136">
        <f>+J584/'24 DS-016894'!J$109*100</f>
        <v>0.237398753788835</v>
      </c>
      <c r="AE584" s="136">
        <f>+K584/'24 DS-016894'!K$109*100</f>
        <v>0.17970825128207313</v>
      </c>
      <c r="AF584" s="136">
        <f>+L584/'24 DS-016894'!L$109*100</f>
        <v>3.00811908539091</v>
      </c>
      <c r="AG584" s="136">
        <f>+M584/'24 DS-016894'!M$109*100</f>
        <v>0.14858154201337848</v>
      </c>
      <c r="AH584" s="136">
        <f>+N584/'24 DS-016894'!N$109*100</f>
        <v>0.38475035376318983</v>
      </c>
      <c r="AI584" s="136">
        <f>+O584/'24 DS-016894'!O$109*100</f>
        <v>0.038061380466459065</v>
      </c>
      <c r="AJ584" s="136">
        <f>+P584/'24 DS-016894'!P$109*100</f>
        <v>0.11209032629231944</v>
      </c>
      <c r="AK584" s="136">
        <f>+Q584/'24 DS-016894'!Q$109*100</f>
        <v>0.018775232703205687</v>
      </c>
      <c r="AL584" s="136">
        <f>+R584/'24 DS-016894'!R$109*100</f>
        <v>0.037383717210148056</v>
      </c>
      <c r="AM584" s="136">
        <f>+S584/'24 DS-016894'!S$109*100</f>
        <v>0.1312112975062687</v>
      </c>
      <c r="AN584" s="136">
        <f>+T584/'24 DS-016894'!T$109*100</f>
        <v>0.014642205990469056</v>
      </c>
    </row>
    <row r="585" spans="2:40" ht="12">
      <c r="B585" s="110" t="s">
        <v>30</v>
      </c>
      <c r="C585" s="112" t="s">
        <v>36</v>
      </c>
      <c r="D585" s="112" t="s">
        <v>36</v>
      </c>
      <c r="E585" s="112" t="s">
        <v>36</v>
      </c>
      <c r="F585" s="112" t="s">
        <v>36</v>
      </c>
      <c r="G585" s="112" t="s">
        <v>36</v>
      </c>
      <c r="H585" s="112" t="s">
        <v>36</v>
      </c>
      <c r="I585" s="112" t="s">
        <v>36</v>
      </c>
      <c r="J585" s="112" t="s">
        <v>36</v>
      </c>
      <c r="K585" s="112" t="s">
        <v>36</v>
      </c>
      <c r="L585" s="112" t="s">
        <v>36</v>
      </c>
      <c r="M585" s="112" t="s">
        <v>36</v>
      </c>
      <c r="N585" s="112" t="s">
        <v>36</v>
      </c>
      <c r="O585" s="112" t="s">
        <v>36</v>
      </c>
      <c r="P585" s="112" t="s">
        <v>36</v>
      </c>
      <c r="Q585" s="112" t="s">
        <v>36</v>
      </c>
      <c r="R585" s="112" t="s">
        <v>36</v>
      </c>
      <c r="S585" s="112" t="s">
        <v>36</v>
      </c>
      <c r="T585" s="112" t="s">
        <v>36</v>
      </c>
      <c r="V585" s="110" t="s">
        <v>30</v>
      </c>
      <c r="W585" s="136"/>
      <c r="X585" s="136"/>
      <c r="Y585" s="136"/>
      <c r="Z585" s="136"/>
      <c r="AA585" s="136"/>
      <c r="AB585" s="136"/>
      <c r="AC585" s="136"/>
      <c r="AD585" s="136"/>
      <c r="AE585" s="136"/>
      <c r="AF585" s="136"/>
      <c r="AG585" s="136"/>
      <c r="AH585" s="136"/>
      <c r="AI585" s="136"/>
      <c r="AJ585" s="136"/>
      <c r="AK585" s="136"/>
      <c r="AL585" s="136"/>
      <c r="AM585" s="136"/>
      <c r="AN585" s="136"/>
    </row>
    <row r="586" spans="2:40" ht="12">
      <c r="B586" s="110" t="s">
        <v>605</v>
      </c>
      <c r="C586" s="111" t="s">
        <v>36</v>
      </c>
      <c r="D586" s="111" t="s">
        <v>36</v>
      </c>
      <c r="E586" s="111" t="s">
        <v>36</v>
      </c>
      <c r="F586" s="111" t="s">
        <v>36</v>
      </c>
      <c r="G586" s="111" t="s">
        <v>36</v>
      </c>
      <c r="H586" s="111" t="s">
        <v>36</v>
      </c>
      <c r="I586" s="111" t="s">
        <v>36</v>
      </c>
      <c r="J586" s="111" t="s">
        <v>36</v>
      </c>
      <c r="K586" s="111" t="s">
        <v>36</v>
      </c>
      <c r="L586" s="111" t="s">
        <v>36</v>
      </c>
      <c r="M586" s="111" t="s">
        <v>36</v>
      </c>
      <c r="N586" s="111" t="s">
        <v>36</v>
      </c>
      <c r="O586" s="111" t="s">
        <v>36</v>
      </c>
      <c r="P586" s="111" t="s">
        <v>36</v>
      </c>
      <c r="Q586" s="111" t="s">
        <v>36</v>
      </c>
      <c r="R586" s="111" t="s">
        <v>36</v>
      </c>
      <c r="S586" s="111" t="s">
        <v>36</v>
      </c>
      <c r="T586" s="111" t="s">
        <v>36</v>
      </c>
      <c r="V586" s="110" t="s">
        <v>605</v>
      </c>
      <c r="W586" s="136"/>
      <c r="X586" s="136"/>
      <c r="Y586" s="136"/>
      <c r="Z586" s="136"/>
      <c r="AA586" s="136"/>
      <c r="AB586" s="136"/>
      <c r="AC586" s="136"/>
      <c r="AD586" s="136"/>
      <c r="AE586" s="136"/>
      <c r="AF586" s="136"/>
      <c r="AG586" s="136"/>
      <c r="AH586" s="136"/>
      <c r="AI586" s="136"/>
      <c r="AJ586" s="136"/>
      <c r="AK586" s="136"/>
      <c r="AL586" s="136"/>
      <c r="AM586" s="136"/>
      <c r="AN586" s="136"/>
    </row>
    <row r="587" spans="2:40" ht="12">
      <c r="B587" s="110" t="s">
        <v>606</v>
      </c>
      <c r="C587" s="112" t="s">
        <v>36</v>
      </c>
      <c r="D587" s="112" t="s">
        <v>36</v>
      </c>
      <c r="E587" s="112" t="s">
        <v>36</v>
      </c>
      <c r="F587" s="112" t="s">
        <v>36</v>
      </c>
      <c r="G587" s="112" t="s">
        <v>36</v>
      </c>
      <c r="H587" s="112" t="s">
        <v>36</v>
      </c>
      <c r="I587" s="112" t="s">
        <v>36</v>
      </c>
      <c r="J587" s="112" t="s">
        <v>36</v>
      </c>
      <c r="K587" s="112" t="s">
        <v>36</v>
      </c>
      <c r="L587" s="112" t="s">
        <v>36</v>
      </c>
      <c r="M587" s="112" t="s">
        <v>36</v>
      </c>
      <c r="N587" s="112" t="s">
        <v>36</v>
      </c>
      <c r="O587" s="112" t="s">
        <v>36</v>
      </c>
      <c r="P587" s="112" t="s">
        <v>36</v>
      </c>
      <c r="Q587" s="112" t="s">
        <v>36</v>
      </c>
      <c r="R587" s="112" t="s">
        <v>36</v>
      </c>
      <c r="S587" s="112" t="s">
        <v>36</v>
      </c>
      <c r="T587" s="112" t="s">
        <v>36</v>
      </c>
      <c r="V587" s="110" t="s">
        <v>606</v>
      </c>
      <c r="W587" s="136"/>
      <c r="X587" s="136"/>
      <c r="Y587" s="136"/>
      <c r="Z587" s="136"/>
      <c r="AA587" s="136"/>
      <c r="AB587" s="136"/>
      <c r="AC587" s="136"/>
      <c r="AD587" s="136"/>
      <c r="AE587" s="136"/>
      <c r="AF587" s="136"/>
      <c r="AG587" s="136"/>
      <c r="AH587" s="136"/>
      <c r="AI587" s="136"/>
      <c r="AJ587" s="136"/>
      <c r="AK587" s="136"/>
      <c r="AL587" s="136"/>
      <c r="AM587" s="136"/>
      <c r="AN587" s="136"/>
    </row>
    <row r="588" spans="2:40" ht="12">
      <c r="B588" s="110" t="s">
        <v>607</v>
      </c>
      <c r="C588" s="111" t="s">
        <v>36</v>
      </c>
      <c r="D588" s="111" t="s">
        <v>36</v>
      </c>
      <c r="E588" s="111" t="s">
        <v>36</v>
      </c>
      <c r="F588" s="111" t="s">
        <v>36</v>
      </c>
      <c r="G588" s="111" t="s">
        <v>36</v>
      </c>
      <c r="H588" s="111" t="s">
        <v>36</v>
      </c>
      <c r="I588" s="111" t="s">
        <v>36</v>
      </c>
      <c r="J588" s="111" t="s">
        <v>36</v>
      </c>
      <c r="K588" s="111" t="s">
        <v>36</v>
      </c>
      <c r="L588" s="111" t="s">
        <v>36</v>
      </c>
      <c r="M588" s="111" t="s">
        <v>36</v>
      </c>
      <c r="N588" s="111" t="s">
        <v>36</v>
      </c>
      <c r="O588" s="111" t="s">
        <v>36</v>
      </c>
      <c r="P588" s="111" t="s">
        <v>36</v>
      </c>
      <c r="Q588" s="111" t="s">
        <v>36</v>
      </c>
      <c r="R588" s="111" t="s">
        <v>36</v>
      </c>
      <c r="S588" s="111" t="s">
        <v>36</v>
      </c>
      <c r="T588" s="111" t="s">
        <v>36</v>
      </c>
      <c r="V588" s="110" t="s">
        <v>607</v>
      </c>
      <c r="W588" s="136"/>
      <c r="X588" s="136"/>
      <c r="Y588" s="136"/>
      <c r="Z588" s="136"/>
      <c r="AA588" s="136"/>
      <c r="AB588" s="136"/>
      <c r="AC588" s="136"/>
      <c r="AD588" s="136"/>
      <c r="AE588" s="136"/>
      <c r="AF588" s="136"/>
      <c r="AG588" s="136"/>
      <c r="AH588" s="136"/>
      <c r="AI588" s="136"/>
      <c r="AJ588" s="136"/>
      <c r="AK588" s="136"/>
      <c r="AL588" s="136"/>
      <c r="AM588" s="136"/>
      <c r="AN588" s="136"/>
    </row>
    <row r="589" spans="2:40" ht="12">
      <c r="B589" s="110" t="s">
        <v>33</v>
      </c>
      <c r="C589" s="112">
        <v>8164707</v>
      </c>
      <c r="D589" s="112">
        <v>4185698</v>
      </c>
      <c r="E589" s="112">
        <v>3675509</v>
      </c>
      <c r="F589" s="112">
        <v>3517322</v>
      </c>
      <c r="G589" s="112">
        <v>1882772</v>
      </c>
      <c r="H589" s="112">
        <v>4167548</v>
      </c>
      <c r="I589" s="112">
        <v>57806</v>
      </c>
      <c r="J589" s="112">
        <v>11732810</v>
      </c>
      <c r="K589" s="112">
        <v>5237988</v>
      </c>
      <c r="L589" s="112">
        <v>74692</v>
      </c>
      <c r="M589" s="112">
        <v>7959051</v>
      </c>
      <c r="N589" s="112">
        <v>31687910</v>
      </c>
      <c r="O589" s="112">
        <v>2137969</v>
      </c>
      <c r="P589" s="112">
        <v>3677590</v>
      </c>
      <c r="Q589" s="112">
        <v>5186215</v>
      </c>
      <c r="R589" s="112">
        <v>2649326</v>
      </c>
      <c r="S589" s="112">
        <v>13017476</v>
      </c>
      <c r="T589" s="112">
        <v>24393514818</v>
      </c>
      <c r="V589" s="110" t="s">
        <v>33</v>
      </c>
      <c r="W589" s="136">
        <f>+C589/'24 DS-016894'!C$109*100</f>
        <v>1.1765349518085877</v>
      </c>
      <c r="X589" s="136">
        <f>+D589/'24 DS-016894'!D$109*100</f>
        <v>0.49453041269032205</v>
      </c>
      <c r="Y589" s="136">
        <f>+E589/'24 DS-016894'!E$109*100</f>
        <v>1.0150812422998625</v>
      </c>
      <c r="Z589" s="136">
        <f>+F589/'24 DS-016894'!F$109*100</f>
        <v>1.1346339340367317</v>
      </c>
      <c r="AA589" s="136">
        <f>+G589/'24 DS-016894'!G$109*100</f>
        <v>2.0991583897538852</v>
      </c>
      <c r="AB589" s="136">
        <f>+H589/'24 DS-016894'!H$109*100</f>
        <v>1.2251978673235913</v>
      </c>
      <c r="AC589" s="136">
        <f>+I589/'24 DS-016894'!I$109*100</f>
        <v>0.15794471104486987</v>
      </c>
      <c r="AD589" s="136">
        <f>+J589/'24 DS-016894'!J$109*100</f>
        <v>0.6780958066246717</v>
      </c>
      <c r="AE589" s="136">
        <f>+K589/'24 DS-016894'!K$109*100</f>
        <v>1.6073508502265668</v>
      </c>
      <c r="AF589" s="136">
        <f>+L589/'24 DS-016894'!L$109*100</f>
        <v>0.33318172758820713</v>
      </c>
      <c r="AG589" s="136">
        <f>+M589/'24 DS-016894'!M$109*100</f>
        <v>1.7452689633671379</v>
      </c>
      <c r="AH589" s="136">
        <f>+N589/'24 DS-016894'!N$109*100</f>
        <v>3.3856863959258585</v>
      </c>
      <c r="AI589" s="136">
        <f>+O589/'24 DS-016894'!O$109*100</f>
        <v>0.5389938104209666</v>
      </c>
      <c r="AJ589" s="136">
        <f>+P589/'24 DS-016894'!P$109*100</f>
        <v>1.4947666522928706</v>
      </c>
      <c r="AK589" s="136">
        <f>+Q589/'24 DS-016894'!Q$109*100</f>
        <v>0.43314158258871416</v>
      </c>
      <c r="AL589" s="136">
        <f>+R589/'24 DS-016894'!R$109*100</f>
        <v>0.6449241978074812</v>
      </c>
      <c r="AM589" s="136">
        <f>+S589/'24 DS-016894'!S$109*100</f>
        <v>1.0335452109288878</v>
      </c>
      <c r="AN589" s="136">
        <f>+T589/'24 DS-016894'!T$109*100</f>
        <v>0.9483777691840225</v>
      </c>
    </row>
    <row r="590" spans="2:40" ht="12">
      <c r="B590" s="110" t="s">
        <v>608</v>
      </c>
      <c r="C590" s="111" t="s">
        <v>36</v>
      </c>
      <c r="D590" s="111" t="s">
        <v>36</v>
      </c>
      <c r="E590" s="111" t="s">
        <v>36</v>
      </c>
      <c r="F590" s="111" t="s">
        <v>36</v>
      </c>
      <c r="G590" s="111" t="s">
        <v>36</v>
      </c>
      <c r="H590" s="111" t="s">
        <v>36</v>
      </c>
      <c r="I590" s="111" t="s">
        <v>36</v>
      </c>
      <c r="J590" s="111" t="s">
        <v>36</v>
      </c>
      <c r="K590" s="111" t="s">
        <v>36</v>
      </c>
      <c r="L590" s="111" t="s">
        <v>36</v>
      </c>
      <c r="M590" s="111" t="s">
        <v>36</v>
      </c>
      <c r="N590" s="111" t="s">
        <v>36</v>
      </c>
      <c r="O590" s="111" t="s">
        <v>36</v>
      </c>
      <c r="P590" s="111" t="s">
        <v>36</v>
      </c>
      <c r="Q590" s="111" t="s">
        <v>36</v>
      </c>
      <c r="R590" s="111" t="s">
        <v>36</v>
      </c>
      <c r="S590" s="111" t="s">
        <v>36</v>
      </c>
      <c r="T590" s="111" t="s">
        <v>36</v>
      </c>
      <c r="V590" s="110" t="s">
        <v>608</v>
      </c>
      <c r="W590" s="136"/>
      <c r="X590" s="136"/>
      <c r="Y590" s="136"/>
      <c r="Z590" s="136"/>
      <c r="AA590" s="136"/>
      <c r="AB590" s="136"/>
      <c r="AC590" s="136"/>
      <c r="AD590" s="136"/>
      <c r="AE590" s="136"/>
      <c r="AF590" s="136"/>
      <c r="AG590" s="136"/>
      <c r="AH590" s="136"/>
      <c r="AI590" s="136"/>
      <c r="AJ590" s="136"/>
      <c r="AK590" s="136"/>
      <c r="AL590" s="136"/>
      <c r="AM590" s="136"/>
      <c r="AN590" s="136"/>
    </row>
    <row r="591" spans="2:40" ht="12">
      <c r="B591" s="110" t="s">
        <v>609</v>
      </c>
      <c r="C591" s="112" t="s">
        <v>36</v>
      </c>
      <c r="D591" s="112" t="s">
        <v>36</v>
      </c>
      <c r="E591" s="112" t="s">
        <v>36</v>
      </c>
      <c r="F591" s="112" t="s">
        <v>36</v>
      </c>
      <c r="G591" s="112" t="s">
        <v>36</v>
      </c>
      <c r="H591" s="112" t="s">
        <v>36</v>
      </c>
      <c r="I591" s="112" t="s">
        <v>36</v>
      </c>
      <c r="J591" s="112" t="s">
        <v>36</v>
      </c>
      <c r="K591" s="112" t="s">
        <v>36</v>
      </c>
      <c r="L591" s="112" t="s">
        <v>36</v>
      </c>
      <c r="M591" s="112" t="s">
        <v>36</v>
      </c>
      <c r="N591" s="112" t="s">
        <v>36</v>
      </c>
      <c r="O591" s="112" t="s">
        <v>36</v>
      </c>
      <c r="P591" s="112" t="s">
        <v>36</v>
      </c>
      <c r="Q591" s="112" t="s">
        <v>36</v>
      </c>
      <c r="R591" s="112" t="s">
        <v>36</v>
      </c>
      <c r="S591" s="112" t="s">
        <v>36</v>
      </c>
      <c r="T591" s="112" t="s">
        <v>36</v>
      </c>
      <c r="V591" s="110" t="s">
        <v>609</v>
      </c>
      <c r="W591" s="136"/>
      <c r="X591" s="136"/>
      <c r="Y591" s="136"/>
      <c r="Z591" s="136"/>
      <c r="AA591" s="136"/>
      <c r="AB591" s="136"/>
      <c r="AC591" s="136"/>
      <c r="AD591" s="136"/>
      <c r="AE591" s="136"/>
      <c r="AF591" s="136"/>
      <c r="AG591" s="136"/>
      <c r="AH591" s="136"/>
      <c r="AI591" s="136"/>
      <c r="AJ591" s="136"/>
      <c r="AK591" s="136"/>
      <c r="AL591" s="136"/>
      <c r="AM591" s="136"/>
      <c r="AN591" s="136"/>
    </row>
    <row r="592" spans="2:40" ht="12">
      <c r="B592" s="110" t="s">
        <v>610</v>
      </c>
      <c r="C592" s="111" t="s">
        <v>36</v>
      </c>
      <c r="D592" s="111" t="s">
        <v>36</v>
      </c>
      <c r="E592" s="111" t="s">
        <v>36</v>
      </c>
      <c r="F592" s="111" t="s">
        <v>36</v>
      </c>
      <c r="G592" s="111" t="s">
        <v>36</v>
      </c>
      <c r="H592" s="111" t="s">
        <v>36</v>
      </c>
      <c r="I592" s="111" t="s">
        <v>36</v>
      </c>
      <c r="J592" s="111" t="s">
        <v>36</v>
      </c>
      <c r="K592" s="111" t="s">
        <v>36</v>
      </c>
      <c r="L592" s="111" t="s">
        <v>36</v>
      </c>
      <c r="M592" s="111" t="s">
        <v>36</v>
      </c>
      <c r="N592" s="111" t="s">
        <v>36</v>
      </c>
      <c r="O592" s="111" t="s">
        <v>36</v>
      </c>
      <c r="P592" s="111" t="s">
        <v>36</v>
      </c>
      <c r="Q592" s="111" t="s">
        <v>36</v>
      </c>
      <c r="R592" s="111" t="s">
        <v>36</v>
      </c>
      <c r="S592" s="111" t="s">
        <v>36</v>
      </c>
      <c r="T592" s="111" t="s">
        <v>36</v>
      </c>
      <c r="V592" s="110" t="s">
        <v>610</v>
      </c>
      <c r="W592" s="136"/>
      <c r="X592" s="136"/>
      <c r="Y592" s="136"/>
      <c r="Z592" s="136"/>
      <c r="AA592" s="136"/>
      <c r="AB592" s="136"/>
      <c r="AC592" s="136"/>
      <c r="AD592" s="136"/>
      <c r="AE592" s="136"/>
      <c r="AF592" s="136"/>
      <c r="AG592" s="136"/>
      <c r="AH592" s="136"/>
      <c r="AI592" s="136"/>
      <c r="AJ592" s="136"/>
      <c r="AK592" s="136"/>
      <c r="AL592" s="136"/>
      <c r="AM592" s="136"/>
      <c r="AN592" s="136"/>
    </row>
    <row r="593" spans="2:40" ht="12">
      <c r="B593" s="110" t="s">
        <v>611</v>
      </c>
      <c r="C593" s="112" t="s">
        <v>36</v>
      </c>
      <c r="D593" s="112" t="s">
        <v>36</v>
      </c>
      <c r="E593" s="112" t="s">
        <v>36</v>
      </c>
      <c r="F593" s="112" t="s">
        <v>36</v>
      </c>
      <c r="G593" s="112" t="s">
        <v>36</v>
      </c>
      <c r="H593" s="112" t="s">
        <v>36</v>
      </c>
      <c r="I593" s="112" t="s">
        <v>36</v>
      </c>
      <c r="J593" s="112" t="s">
        <v>36</v>
      </c>
      <c r="K593" s="112" t="s">
        <v>36</v>
      </c>
      <c r="L593" s="112" t="s">
        <v>36</v>
      </c>
      <c r="M593" s="112" t="s">
        <v>36</v>
      </c>
      <c r="N593" s="112" t="s">
        <v>36</v>
      </c>
      <c r="O593" s="112" t="s">
        <v>36</v>
      </c>
      <c r="P593" s="112" t="s">
        <v>36</v>
      </c>
      <c r="Q593" s="112" t="s">
        <v>36</v>
      </c>
      <c r="R593" s="112" t="s">
        <v>36</v>
      </c>
      <c r="S593" s="112" t="s">
        <v>36</v>
      </c>
      <c r="T593" s="112">
        <v>939993320</v>
      </c>
      <c r="V593" s="110" t="s">
        <v>611</v>
      </c>
      <c r="W593" s="136"/>
      <c r="X593" s="136"/>
      <c r="Y593" s="136"/>
      <c r="Z593" s="136"/>
      <c r="AA593" s="136"/>
      <c r="AB593" s="136"/>
      <c r="AC593" s="136"/>
      <c r="AD593" s="136"/>
      <c r="AE593" s="136"/>
      <c r="AF593" s="136"/>
      <c r="AG593" s="136"/>
      <c r="AH593" s="136"/>
      <c r="AI593" s="136"/>
      <c r="AJ593" s="136"/>
      <c r="AK593" s="136"/>
      <c r="AL593" s="136"/>
      <c r="AM593" s="136"/>
      <c r="AN593" s="136">
        <f>+T593/'24 DS-016894'!T$109*100</f>
        <v>0.03654531847996203</v>
      </c>
    </row>
    <row r="594" spans="2:40" ht="12">
      <c r="B594" s="110" t="s">
        <v>612</v>
      </c>
      <c r="C594" s="111" t="s">
        <v>36</v>
      </c>
      <c r="D594" s="111" t="s">
        <v>36</v>
      </c>
      <c r="E594" s="111" t="s">
        <v>36</v>
      </c>
      <c r="F594" s="111" t="s">
        <v>36</v>
      </c>
      <c r="G594" s="111" t="s">
        <v>36</v>
      </c>
      <c r="H594" s="111" t="s">
        <v>36</v>
      </c>
      <c r="I594" s="111" t="s">
        <v>36</v>
      </c>
      <c r="J594" s="111" t="s">
        <v>36</v>
      </c>
      <c r="K594" s="111" t="s">
        <v>36</v>
      </c>
      <c r="L594" s="111" t="s">
        <v>36</v>
      </c>
      <c r="M594" s="111" t="s">
        <v>36</v>
      </c>
      <c r="N594" s="111" t="s">
        <v>36</v>
      </c>
      <c r="O594" s="111" t="s">
        <v>36</v>
      </c>
      <c r="P594" s="111" t="s">
        <v>36</v>
      </c>
      <c r="Q594" s="111" t="s">
        <v>36</v>
      </c>
      <c r="R594" s="111" t="s">
        <v>36</v>
      </c>
      <c r="S594" s="111" t="s">
        <v>36</v>
      </c>
      <c r="T594" s="111" t="s">
        <v>36</v>
      </c>
      <c r="V594" s="110" t="s">
        <v>612</v>
      </c>
      <c r="W594" s="136"/>
      <c r="X594" s="136"/>
      <c r="Y594" s="136"/>
      <c r="Z594" s="136"/>
      <c r="AA594" s="136"/>
      <c r="AB594" s="136"/>
      <c r="AC594" s="136"/>
      <c r="AD594" s="136"/>
      <c r="AE594" s="136"/>
      <c r="AF594" s="136"/>
      <c r="AG594" s="136"/>
      <c r="AH594" s="136"/>
      <c r="AI594" s="136"/>
      <c r="AJ594" s="136"/>
      <c r="AK594" s="136"/>
      <c r="AL594" s="136"/>
      <c r="AM594" s="136"/>
      <c r="AN594" s="136"/>
    </row>
    <row r="595" spans="2:40" ht="12">
      <c r="B595" s="110" t="s">
        <v>613</v>
      </c>
      <c r="C595" s="112" t="s">
        <v>36</v>
      </c>
      <c r="D595" s="112" t="s">
        <v>36</v>
      </c>
      <c r="E595" s="112" t="s">
        <v>36</v>
      </c>
      <c r="F595" s="112" t="s">
        <v>36</v>
      </c>
      <c r="G595" s="112" t="s">
        <v>36</v>
      </c>
      <c r="H595" s="112" t="s">
        <v>36</v>
      </c>
      <c r="I595" s="112" t="s">
        <v>36</v>
      </c>
      <c r="J595" s="112" t="s">
        <v>36</v>
      </c>
      <c r="K595" s="112" t="s">
        <v>36</v>
      </c>
      <c r="L595" s="112" t="s">
        <v>36</v>
      </c>
      <c r="M595" s="112" t="s">
        <v>36</v>
      </c>
      <c r="N595" s="112" t="s">
        <v>36</v>
      </c>
      <c r="O595" s="112" t="s">
        <v>36</v>
      </c>
      <c r="P595" s="112" t="s">
        <v>36</v>
      </c>
      <c r="Q595" s="112" t="s">
        <v>36</v>
      </c>
      <c r="R595" s="112" t="s">
        <v>36</v>
      </c>
      <c r="S595" s="112" t="s">
        <v>36</v>
      </c>
      <c r="T595" s="112" t="s">
        <v>36</v>
      </c>
      <c r="V595" s="110" t="s">
        <v>613</v>
      </c>
      <c r="W595" s="136"/>
      <c r="X595" s="136"/>
      <c r="Y595" s="136"/>
      <c r="Z595" s="136"/>
      <c r="AA595" s="136"/>
      <c r="AB595" s="136"/>
      <c r="AC595" s="136"/>
      <c r="AD595" s="136"/>
      <c r="AE595" s="136"/>
      <c r="AF595" s="136"/>
      <c r="AG595" s="136"/>
      <c r="AH595" s="136"/>
      <c r="AI595" s="136"/>
      <c r="AJ595" s="136"/>
      <c r="AK595" s="136"/>
      <c r="AL595" s="136"/>
      <c r="AM595" s="136"/>
      <c r="AN595" s="136"/>
    </row>
    <row r="596" spans="2:40" ht="12">
      <c r="B596" s="110" t="s">
        <v>614</v>
      </c>
      <c r="C596" s="111" t="s">
        <v>36</v>
      </c>
      <c r="D596" s="111">
        <v>2709277</v>
      </c>
      <c r="E596" s="111">
        <v>163</v>
      </c>
      <c r="F596" s="111" t="s">
        <v>36</v>
      </c>
      <c r="G596" s="111">
        <v>42</v>
      </c>
      <c r="H596" s="111" t="s">
        <v>36</v>
      </c>
      <c r="I596" s="111" t="s">
        <v>36</v>
      </c>
      <c r="J596" s="111">
        <v>49769</v>
      </c>
      <c r="K596" s="111">
        <v>705151</v>
      </c>
      <c r="L596" s="111">
        <v>332066</v>
      </c>
      <c r="M596" s="111">
        <v>49364</v>
      </c>
      <c r="N596" s="111">
        <v>1647625</v>
      </c>
      <c r="O596" s="111">
        <v>7599269</v>
      </c>
      <c r="P596" s="111" t="s">
        <v>36</v>
      </c>
      <c r="Q596" s="111">
        <v>53039</v>
      </c>
      <c r="R596" s="111">
        <v>2973690</v>
      </c>
      <c r="S596" s="111">
        <v>2297931</v>
      </c>
      <c r="T596" s="111">
        <v>26349860001</v>
      </c>
      <c r="V596" s="110" t="s">
        <v>614</v>
      </c>
      <c r="W596" s="136"/>
      <c r="X596" s="136">
        <f>+D596/'24 DS-016894'!D$109*100</f>
        <v>0.3200947304135171</v>
      </c>
      <c r="Y596" s="136">
        <f>+E596/'24 DS-016894'!E$109*100</f>
        <v>4.501641609226847E-05</v>
      </c>
      <c r="Z596" s="136"/>
      <c r="AA596" s="136">
        <f>+G596/'24 DS-016894'!G$109*100</f>
        <v>4.6827046700111955E-05</v>
      </c>
      <c r="AB596" s="136"/>
      <c r="AC596" s="136"/>
      <c r="AD596" s="136">
        <f>+J596/'24 DS-016894'!J$109*100</f>
        <v>0.0028763910947081973</v>
      </c>
      <c r="AE596" s="136">
        <f>+K596/'24 DS-016894'!K$109*100</f>
        <v>0.21638557770428524</v>
      </c>
      <c r="AF596" s="136">
        <f>+L596/'24 DS-016894'!L$109*100</f>
        <v>1.4812606912829434</v>
      </c>
      <c r="AG596" s="136">
        <f>+M596/'24 DS-016894'!M$109*100</f>
        <v>0.010824589151100475</v>
      </c>
      <c r="AH596" s="136">
        <f>+N596/'24 DS-016894'!N$109*100</f>
        <v>0.17604005906629192</v>
      </c>
      <c r="AI596" s="136">
        <f>+O596/'24 DS-016894'!O$109*100</f>
        <v>1.9158177479298946</v>
      </c>
      <c r="AJ596" s="136"/>
      <c r="AK596" s="136">
        <f>+Q596/'24 DS-016894'!Q$109*100</f>
        <v>0.004429703820401355</v>
      </c>
      <c r="AL596" s="136">
        <f>+R596/'24 DS-016894'!R$109*100</f>
        <v>0.7238839756897147</v>
      </c>
      <c r="AM596" s="136">
        <f>+S596/'24 DS-016894'!S$109*100</f>
        <v>0.18244823958922837</v>
      </c>
      <c r="AN596" s="136">
        <f>+T596/'24 DS-016894'!T$109*100</f>
        <v>1.0244370945518608</v>
      </c>
    </row>
    <row r="597" spans="2:40" ht="12">
      <c r="B597" s="110" t="s">
        <v>615</v>
      </c>
      <c r="C597" s="112" t="s">
        <v>36</v>
      </c>
      <c r="D597" s="112" t="s">
        <v>36</v>
      </c>
      <c r="E597" s="112" t="s">
        <v>36</v>
      </c>
      <c r="F597" s="112" t="s">
        <v>36</v>
      </c>
      <c r="G597" s="112" t="s">
        <v>36</v>
      </c>
      <c r="H597" s="112" t="s">
        <v>36</v>
      </c>
      <c r="I597" s="112" t="s">
        <v>36</v>
      </c>
      <c r="J597" s="112" t="s">
        <v>36</v>
      </c>
      <c r="K597" s="112">
        <v>317</v>
      </c>
      <c r="L597" s="112" t="s">
        <v>36</v>
      </c>
      <c r="M597" s="112" t="s">
        <v>36</v>
      </c>
      <c r="N597" s="112" t="s">
        <v>36</v>
      </c>
      <c r="O597" s="112" t="s">
        <v>36</v>
      </c>
      <c r="P597" s="112" t="s">
        <v>36</v>
      </c>
      <c r="Q597" s="112" t="s">
        <v>36</v>
      </c>
      <c r="R597" s="112" t="s">
        <v>36</v>
      </c>
      <c r="S597" s="112" t="s">
        <v>36</v>
      </c>
      <c r="T597" s="112">
        <v>435768854</v>
      </c>
      <c r="V597" s="110" t="s">
        <v>615</v>
      </c>
      <c r="W597" s="136"/>
      <c r="X597" s="136"/>
      <c r="Y597" s="136"/>
      <c r="Z597" s="136"/>
      <c r="AA597" s="136"/>
      <c r="AB597" s="136"/>
      <c r="AC597" s="136"/>
      <c r="AD597" s="136"/>
      <c r="AE597" s="136">
        <f>+K597/'24 DS-016894'!K$109*100</f>
        <v>9.727594250346155E-05</v>
      </c>
      <c r="AF597" s="136"/>
      <c r="AG597" s="136"/>
      <c r="AH597" s="136"/>
      <c r="AI597" s="136"/>
      <c r="AJ597" s="136"/>
      <c r="AK597" s="136"/>
      <c r="AL597" s="136"/>
      <c r="AM597" s="136"/>
      <c r="AN597" s="136">
        <f>+T597/'24 DS-016894'!T$109*100</f>
        <v>0.01694194119706944</v>
      </c>
    </row>
    <row r="598" spans="2:40" ht="12">
      <c r="B598" s="110" t="s">
        <v>616</v>
      </c>
      <c r="C598" s="111" t="s">
        <v>36</v>
      </c>
      <c r="D598" s="111" t="s">
        <v>36</v>
      </c>
      <c r="E598" s="111" t="s">
        <v>36</v>
      </c>
      <c r="F598" s="111" t="s">
        <v>36</v>
      </c>
      <c r="G598" s="111" t="s">
        <v>36</v>
      </c>
      <c r="H598" s="111" t="s">
        <v>36</v>
      </c>
      <c r="I598" s="111" t="s">
        <v>36</v>
      </c>
      <c r="J598" s="111" t="s">
        <v>36</v>
      </c>
      <c r="K598" s="111">
        <v>7150</v>
      </c>
      <c r="L598" s="111" t="s">
        <v>36</v>
      </c>
      <c r="M598" s="111" t="s">
        <v>36</v>
      </c>
      <c r="N598" s="111" t="s">
        <v>36</v>
      </c>
      <c r="O598" s="111">
        <v>680</v>
      </c>
      <c r="P598" s="111" t="s">
        <v>36</v>
      </c>
      <c r="Q598" s="111" t="s">
        <v>36</v>
      </c>
      <c r="R598" s="111" t="s">
        <v>36</v>
      </c>
      <c r="S598" s="111" t="s">
        <v>36</v>
      </c>
      <c r="T598" s="111">
        <v>222682272</v>
      </c>
      <c r="V598" s="110" t="s">
        <v>616</v>
      </c>
      <c r="W598" s="136"/>
      <c r="X598" s="136"/>
      <c r="Y598" s="136"/>
      <c r="Z598" s="136"/>
      <c r="AA598" s="136"/>
      <c r="AB598" s="136"/>
      <c r="AC598" s="136"/>
      <c r="AD598" s="136"/>
      <c r="AE598" s="136">
        <f>+K598/'24 DS-016894'!K$109*100</f>
        <v>0.002194078829336751</v>
      </c>
      <c r="AF598" s="136"/>
      <c r="AG598" s="136"/>
      <c r="AH598" s="136"/>
      <c r="AI598" s="136">
        <f>+O598/'24 DS-016894'!O$109*100</f>
        <v>0.0001714317612118124</v>
      </c>
      <c r="AJ598" s="136"/>
      <c r="AK598" s="136"/>
      <c r="AL598" s="136"/>
      <c r="AM598" s="136"/>
      <c r="AN598" s="136">
        <f>+T598/'24 DS-016894'!T$109*100</f>
        <v>0.008657502534253682</v>
      </c>
    </row>
    <row r="599" spans="2:20" ht="12">
      <c r="B599" s="105"/>
      <c r="C599" s="105"/>
      <c r="D599" s="105"/>
      <c r="E599" s="105"/>
      <c r="F599" s="105"/>
      <c r="G599" s="105"/>
      <c r="H599" s="105"/>
      <c r="I599" s="105"/>
      <c r="J599" s="105"/>
      <c r="K599" s="105"/>
      <c r="L599" s="105"/>
      <c r="M599" s="105"/>
      <c r="N599" s="105"/>
      <c r="O599" s="105"/>
      <c r="P599" s="105"/>
      <c r="Q599" s="105"/>
      <c r="R599" s="105"/>
      <c r="S599" s="105"/>
      <c r="T599" s="105"/>
    </row>
    <row r="600" spans="2:20" ht="12">
      <c r="B600" s="106" t="s">
        <v>174</v>
      </c>
      <c r="C600" s="105"/>
      <c r="D600" s="105"/>
      <c r="E600" s="105"/>
      <c r="F600" s="105"/>
      <c r="G600" s="105"/>
      <c r="H600" s="105"/>
      <c r="I600" s="105"/>
      <c r="J600" s="105"/>
      <c r="K600" s="105"/>
      <c r="L600" s="105"/>
      <c r="M600" s="105"/>
      <c r="N600" s="105"/>
      <c r="O600" s="105"/>
      <c r="P600" s="105"/>
      <c r="Q600" s="105"/>
      <c r="R600" s="105"/>
      <c r="S600" s="105"/>
      <c r="T600" s="105"/>
    </row>
    <row r="601" spans="2:20" ht="12">
      <c r="B601" s="106" t="s">
        <v>36</v>
      </c>
      <c r="C601" s="104" t="s">
        <v>40</v>
      </c>
      <c r="D601" s="105"/>
      <c r="E601" s="105"/>
      <c r="F601" s="105"/>
      <c r="G601" s="105"/>
      <c r="H601" s="105"/>
      <c r="I601" s="105"/>
      <c r="J601" s="105"/>
      <c r="K601" s="105"/>
      <c r="L601" s="105"/>
      <c r="M601" s="105"/>
      <c r="N601" s="105"/>
      <c r="O601" s="105"/>
      <c r="P601" s="105"/>
      <c r="Q601" s="105"/>
      <c r="R601" s="105"/>
      <c r="S601" s="105"/>
      <c r="T601" s="105"/>
    </row>
  </sheetData>
  <printOptions/>
  <pageMargins left="0.7" right="0.7" top="0.75" bottom="0.75" header="0.3" footer="0.3"/>
  <pageSetup horizontalDpi="600" verticalDpi="600" orientation="portrait" paperSize="9" r:id="rId1"/>
  <ignoredErrors>
    <ignoredError sqref="W28:AN28 AC18 AN16 AD17:AE17 W21:AE21 AG21:AN21 AG18:AI18 AG17:AI17 AL18:AN18 AM17:AN17 AN19:AN20 AE18 W22:X22 AB22 AD22:AI22 AD24:AG24 AL22:AN22 X26:Z26 AN27 AN25 AI24:AJ24 AM24:AN24 AC26:AE26 AK26:AN26 AG26:AI26 W35:AN35 W31 AC29:AN29 X29:AA29 AD31:AE31 AN30 AG31 AI31:AJ31 AM31:AN31 W32:Z32 AG32:AN32 AD32:AE32 AB32 AN33 X34:Y34 AA34:AN34 W37:AN37 AC36:AH36 AM36:AN36 W46:AN46 AN38 AG38:AH38 AD38:AE38 AC39:AG39 AM39:AN39 AN40:AN45 AC40:AE40 AG40 AD44:AE44 AD41 AG44 W58:AN58 AN47:AN50 W51:Z51 AB52:AD52 AB51 AD51:AE51 AG51:AH51 AL51:AN51 AN52 AH52 AF52 Y52:Z52 X53:Y53 X57 AC55:AH55 Z57 AA53:AI53 AC57:AG57 AN54 AN56 AJ55 AK53:AN53 AM55:AN55 AL57:AN57 W64:X64 X62 X59 AC59:AI59 AN60 X61:Z61 AK61:AN61 AK59:AN59 AG61:AI61 AC61:AE61 AA62 W63:Y63 AC63:AN63 AC62:AG62 AI62:AJ62 AL62:AN62 W71:AN72 W65 AM65:AN65 AJ65 AC65:AH65 AA65 Y65 Z64:AN64 AA63 AD67 AF67:AG67 AM67:AN67 AN68 AD69 AM69:AN69 AN70 W74:AN74 W76:AN76 AN75 W85:AN85 W77 AD77 AF77:AH77 AL77:AN77 W78:Z78 AJ78:AN78 AM79:AN79 AG79:AJ79 AB78:AH78 AA79:AE79 Y84:AJ84 AL84:AN84 W89:AN89 W86:AE86 AG86:AN86 AC87 AN87 AN88 W91:AN92 X90 AC90:AD90 AF90:AG90 AI90 AM90:AN90 W97:AN97 W102:AN102 AB101 AN98:AN100 AN101 W104:AN104 AF103 AN103 W115:AN115 AN105 AD106:AK106 AM106:AN106 W108:X108 AM108:AN108 AJ108:AK108 AN109:AN110 AA108:AH108 AD112:AE112 AE111 AN114 AN111 AM112:AN112 AG112 AG111 W124:AN124 AN116 Y117:AA117 AM117:AN117 AJ117 AC117:AH117 AN118:AN120 X121 W123 AA123:AB123 AC121:AI121 AN122 AL121:AN121 AJ123 AM123:AN123 AD123:AH123 W126:AN126 AD125 AH125 AN125 W128:AN128 W127:Y127 AM127:AN127 W130:AN130 W129:AA129 AM129:AN129 AC127:AI127 AC129:AK129 W135:AN135 AN131 AD132:AE132 AN132 AG132:AI132 X133:Z133 Y134:AE134 AB133:AJ133 AG134 AN134 AL133:AN133 W157:AN159 AC136 AM136:AN136 X137:Z137 AL137:AN137 AJ136 AJ137 X138:Y138 AG138:AN138 AG137:AH137 AE136:AH136 AB137:AE137 AA138:AE138 W139:AA139 AC139:AH139 X146:Y146 AC146:AI146 AE140 AN140 AM139:AN139 AC141:AJ141 AM141:AN141 AM146:AN146 AN142:AN145 AM150:AN150 AN147:AN149 AC150:AD150 AK146 AD147:AE147 AJ149:AJ150 X141:Z141 X149:X150 AA146 AG147 AC149:AF149 AF150:AG150 W151 Y151:AI151 AD153 AM152:AN152 AN153 AK151:AN151 X154 AN155:AN156 AM154:AN154 AJ154 AB154:AH154 W166:Z166 AG160 AN160 W161:AE161 AG161:AN161 AI162 AK162:AN162 AD163 X162 AC162:AE162 X164:Y164 AA164:AJ164 AA162 AN165 AF163:AH163 AJ163 AM164:AN164 AL163 AN163 W175:AN175 AN168:AN171 AN173:AN174 X167 AM167:AN167 X168 AJ173 AG166:AN166 AG167 AG168 AG170 AE169 AD173 AD170 AD166:AE166 AC167:AE167 AC168:AE168 AB166 AA168 W188:AN189 Y176 W179:X179 AA179 AE178:AG178 AD176:AE176 AN177 AN178 AI176:AJ176 AL176:AN176 AG176 W182 AC180:AE180 AC179:AH179 AE183 AC181:AD181 AF181:AG181 AG182 AG180 AN183 AN184:AN185 AM181:AN181 AI182 AI180:AJ180 AM182:AN182 AL180:AN180 AJ179:AN179 Y180:Z180 AA182 X186 AD187:AF187 AB186:AJ186 AN187 AL186:AN186 W201:AN201 AN192 AN190 AG191 AN191 X193 AD195:AH195 W196:X196 AA196:AN196 Z193:AA193 AC193:AE193 X200:AA200 AC200:AJ200 AA199 AC199:AH199 AE194 AG193:AN193 AG194 AI194 AM194:AN194 AM195:AN195 AJ195 AE197:AG197 AM197:AN197 AN198 AJ197 X199 W205:AN205 AN202:AN203 AM199:AN199 AL200:AN200 W204:X204 AN204 AG204:AI204 AD204:AE204 W215:AN215 AN206 AE207:AF207 AN207 AH207:AI207 AD208:AE208 AG208 AN209 AL208 AN208 W214:AA214 AC214:AN214 W220:AN220 AN217:AN218 W227:AN227 W221:X221 AM221:AN223 AN224:AN226 AC223:AI223 AC226 AC222:AG222 AG221:AJ221 AG226 AB221:AE221 W230:AN230 X228:X229 AD228:AG228 AN229 AM228:AN228 AI228 W232:AN232 W254:AE254 X233 AN234 W235:X235 AA235 AD233 X237:Y237 AC248:AG248 AC236 AC235:AE235 AN233 AG236:AH236 AG235 AJ235 AB237:AD237 AJ237 AN236 AM235:AN235 AM243:AN243 AM237:AN237 AM241:AN241 AN238:AN239 AN242 AM248:AN248 AN244:AN247 AD243:AE243 AJ248 AG244:AI244 AD241 AG242 AG243:AI243 AF237:AH237 AD239 X243 X248 X249:AA249 W257:AN257 W263:Y263 X260:X261 W265:AN265 W267:AE267 AD266 W282:Y282 AN268:AN269 X273:Y273 W288:AN288 AN283 W295:AN295 AG292 Y297 AE250 AC249:AN249 AG254:AJ254 AN253 AI250 AN251:AN252 AN250 AL254:AN254 AN255 AI258 AN258 AN259 W262:X262 AA262:AE262 AC261:AJ261 AA263 AD260:AG260 AI260 AL260:AN260 AM261:AN261 AM263:AN263 AN264 AJ263 AI262:AN262 AG262 AG264 AC263:AH263 AH266 AK266 AM266:AN266 AL267:AN267 AG267:AJ267 AG270 AN271:AN272 AN270 AI270:AJ270 AN274:AN275 AA273:AN273 AA277 AN277 AN280 AI282:AN282 AB282:AE282 AN292 AM296:AN296 AM297:AN297 AG297:AH297 AG296 AC297:AE297 AC296:AE296 AA297" evalError="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FBD4F-B73D-4E5E-AFAA-4D68EA912F3A}">
  <sheetPr>
    <tabColor theme="4"/>
  </sheetPr>
  <dimension ref="B2:AD184"/>
  <sheetViews>
    <sheetView workbookViewId="0" topLeftCell="A1"/>
  </sheetViews>
  <sheetFormatPr defaultColWidth="9.140625" defaultRowHeight="12"/>
  <cols>
    <col min="1" max="16384" width="9.140625" style="88" customWidth="1"/>
  </cols>
  <sheetData>
    <row r="2" ht="12">
      <c r="B2" s="88" t="s">
        <v>404</v>
      </c>
    </row>
    <row r="4" spans="2:30" ht="12">
      <c r="B4" s="68" t="s">
        <v>405</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row>
    <row r="5" spans="2:30" ht="12">
      <c r="B5" s="68" t="s">
        <v>157</v>
      </c>
      <c r="C5" s="70" t="s">
        <v>406</v>
      </c>
      <c r="D5" s="69"/>
      <c r="E5" s="69"/>
      <c r="F5" s="69"/>
      <c r="G5" s="69"/>
      <c r="H5" s="69"/>
      <c r="I5" s="69"/>
      <c r="J5" s="69"/>
      <c r="K5" s="69"/>
      <c r="L5" s="69"/>
      <c r="M5" s="69"/>
      <c r="N5" s="69"/>
      <c r="O5" s="69"/>
      <c r="P5" s="69"/>
      <c r="Q5" s="69"/>
      <c r="R5" s="69"/>
      <c r="S5" s="69"/>
      <c r="T5" s="69"/>
      <c r="U5" s="69"/>
      <c r="V5" s="69"/>
      <c r="W5" s="69"/>
      <c r="X5" s="69"/>
      <c r="Y5" s="69"/>
      <c r="Z5" s="69"/>
      <c r="AA5" s="69"/>
      <c r="AB5" s="69"/>
      <c r="AC5" s="69"/>
      <c r="AD5" s="69"/>
    </row>
    <row r="6" spans="2:30" ht="12">
      <c r="B6" s="68" t="s">
        <v>159</v>
      </c>
      <c r="C6" s="68" t="s">
        <v>333</v>
      </c>
      <c r="D6" s="69"/>
      <c r="E6" s="69"/>
      <c r="F6" s="69"/>
      <c r="G6" s="69"/>
      <c r="H6" s="69"/>
      <c r="I6" s="69"/>
      <c r="J6" s="69"/>
      <c r="K6" s="69"/>
      <c r="L6" s="69"/>
      <c r="M6" s="69"/>
      <c r="N6" s="69"/>
      <c r="O6" s="69"/>
      <c r="P6" s="69"/>
      <c r="Q6" s="69"/>
      <c r="R6" s="69"/>
      <c r="S6" s="69"/>
      <c r="T6" s="69"/>
      <c r="U6" s="69"/>
      <c r="V6" s="69"/>
      <c r="W6" s="69"/>
      <c r="X6" s="69"/>
      <c r="Y6" s="69"/>
      <c r="Z6" s="69"/>
      <c r="AA6" s="69"/>
      <c r="AB6" s="69"/>
      <c r="AC6" s="69"/>
      <c r="AD6" s="69"/>
    </row>
    <row r="7" spans="2:30" ht="12">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row>
    <row r="8" spans="2:30" ht="12">
      <c r="B8" s="70" t="s">
        <v>334</v>
      </c>
      <c r="C8" s="69"/>
      <c r="D8" s="68" t="s">
        <v>162</v>
      </c>
      <c r="E8" s="69"/>
      <c r="F8" s="69"/>
      <c r="G8" s="69"/>
      <c r="H8" s="69"/>
      <c r="I8" s="69"/>
      <c r="J8" s="69"/>
      <c r="K8" s="69"/>
      <c r="L8" s="69"/>
      <c r="M8" s="69"/>
      <c r="N8" s="69"/>
      <c r="O8" s="69"/>
      <c r="P8" s="69"/>
      <c r="Q8" s="69"/>
      <c r="R8" s="69"/>
      <c r="S8" s="69"/>
      <c r="T8" s="69"/>
      <c r="U8" s="69"/>
      <c r="V8" s="69"/>
      <c r="W8" s="69"/>
      <c r="X8" s="69"/>
      <c r="Y8" s="69"/>
      <c r="Z8" s="69"/>
      <c r="AA8" s="69"/>
      <c r="AB8" s="69"/>
      <c r="AC8" s="69"/>
      <c r="AD8" s="69"/>
    </row>
    <row r="9" spans="2:30" ht="12">
      <c r="B9" s="70" t="s">
        <v>70</v>
      </c>
      <c r="C9" s="69"/>
      <c r="D9" s="68" t="s">
        <v>335</v>
      </c>
      <c r="E9" s="69"/>
      <c r="F9" s="69"/>
      <c r="G9" s="69"/>
      <c r="H9" s="69"/>
      <c r="I9" s="69"/>
      <c r="J9" s="69"/>
      <c r="K9" s="69"/>
      <c r="L9" s="69"/>
      <c r="M9" s="69"/>
      <c r="N9" s="69"/>
      <c r="O9" s="69"/>
      <c r="P9" s="69"/>
      <c r="Q9" s="69"/>
      <c r="R9" s="69"/>
      <c r="S9" s="69"/>
      <c r="T9" s="69"/>
      <c r="U9" s="69"/>
      <c r="V9" s="69"/>
      <c r="W9" s="69"/>
      <c r="X9" s="69"/>
      <c r="Y9" s="69"/>
      <c r="Z9" s="69"/>
      <c r="AA9" s="69"/>
      <c r="AB9" s="69"/>
      <c r="AC9" s="69"/>
      <c r="AD9" s="69"/>
    </row>
    <row r="10" spans="2:30" ht="12">
      <c r="B10" s="70" t="s">
        <v>71</v>
      </c>
      <c r="C10" s="69"/>
      <c r="D10" s="68" t="s">
        <v>72</v>
      </c>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row>
    <row r="11" spans="2:30" ht="12">
      <c r="B11" s="70" t="s">
        <v>389</v>
      </c>
      <c r="C11" s="69"/>
      <c r="D11" s="68" t="s">
        <v>196</v>
      </c>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row>
    <row r="12" spans="2:30" ht="12">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row>
    <row r="13" spans="2:30" ht="12">
      <c r="B13" s="71" t="s">
        <v>390</v>
      </c>
      <c r="C13" s="209" t="s">
        <v>368</v>
      </c>
      <c r="D13" s="209" t="s">
        <v>368</v>
      </c>
      <c r="E13" s="209" t="s">
        <v>368</v>
      </c>
      <c r="F13" s="209" t="s">
        <v>368</v>
      </c>
      <c r="G13" s="209" t="s">
        <v>368</v>
      </c>
      <c r="H13" s="209" t="s">
        <v>368</v>
      </c>
      <c r="I13" s="209" t="s">
        <v>368</v>
      </c>
      <c r="J13" s="209" t="s">
        <v>368</v>
      </c>
      <c r="K13" s="209" t="s">
        <v>368</v>
      </c>
      <c r="L13" s="209" t="s">
        <v>368</v>
      </c>
      <c r="M13" s="209" t="s">
        <v>368</v>
      </c>
      <c r="N13" s="209" t="s">
        <v>368</v>
      </c>
      <c r="O13" s="209" t="s">
        <v>368</v>
      </c>
      <c r="P13" s="209" t="s">
        <v>368</v>
      </c>
      <c r="Q13" s="209" t="s">
        <v>336</v>
      </c>
      <c r="R13" s="209" t="s">
        <v>336</v>
      </c>
      <c r="S13" s="209" t="s">
        <v>336</v>
      </c>
      <c r="T13" s="209" t="s">
        <v>336</v>
      </c>
      <c r="U13" s="209" t="s">
        <v>336</v>
      </c>
      <c r="V13" s="209" t="s">
        <v>336</v>
      </c>
      <c r="W13" s="209" t="s">
        <v>336</v>
      </c>
      <c r="X13" s="209" t="s">
        <v>336</v>
      </c>
      <c r="Y13" s="209" t="s">
        <v>336</v>
      </c>
      <c r="Z13" s="209" t="s">
        <v>336</v>
      </c>
      <c r="AA13" s="209" t="s">
        <v>336</v>
      </c>
      <c r="AB13" s="209" t="s">
        <v>336</v>
      </c>
      <c r="AC13" s="209" t="s">
        <v>336</v>
      </c>
      <c r="AD13" s="209" t="s">
        <v>336</v>
      </c>
    </row>
    <row r="14" spans="2:30" ht="12">
      <c r="B14" s="71" t="s">
        <v>337</v>
      </c>
      <c r="C14" s="132" t="s">
        <v>391</v>
      </c>
      <c r="D14" s="132" t="s">
        <v>392</v>
      </c>
      <c r="E14" s="132" t="s">
        <v>393</v>
      </c>
      <c r="F14" s="132" t="s">
        <v>394</v>
      </c>
      <c r="G14" s="132" t="s">
        <v>395</v>
      </c>
      <c r="H14" s="132" t="s">
        <v>396</v>
      </c>
      <c r="I14" s="132" t="s">
        <v>397</v>
      </c>
      <c r="J14" s="132" t="s">
        <v>398</v>
      </c>
      <c r="K14" s="132" t="s">
        <v>399</v>
      </c>
      <c r="L14" s="132" t="s">
        <v>400</v>
      </c>
      <c r="M14" s="132" t="s">
        <v>401</v>
      </c>
      <c r="N14" s="132" t="s">
        <v>402</v>
      </c>
      <c r="O14" s="132" t="s">
        <v>403</v>
      </c>
      <c r="P14" s="132" t="s">
        <v>44</v>
      </c>
      <c r="Q14" s="132" t="s">
        <v>391</v>
      </c>
      <c r="R14" s="132" t="s">
        <v>392</v>
      </c>
      <c r="S14" s="132" t="s">
        <v>393</v>
      </c>
      <c r="T14" s="132" t="s">
        <v>394</v>
      </c>
      <c r="U14" s="132" t="s">
        <v>395</v>
      </c>
      <c r="V14" s="132" t="s">
        <v>396</v>
      </c>
      <c r="W14" s="132" t="s">
        <v>397</v>
      </c>
      <c r="X14" s="132" t="s">
        <v>398</v>
      </c>
      <c r="Y14" s="132" t="s">
        <v>399</v>
      </c>
      <c r="Z14" s="132" t="s">
        <v>400</v>
      </c>
      <c r="AA14" s="132" t="s">
        <v>401</v>
      </c>
      <c r="AB14" s="132" t="s">
        <v>402</v>
      </c>
      <c r="AC14" s="132" t="s">
        <v>403</v>
      </c>
      <c r="AD14" s="132" t="s">
        <v>44</v>
      </c>
    </row>
    <row r="15" spans="2:30" ht="12">
      <c r="B15" s="72" t="s">
        <v>355</v>
      </c>
      <c r="C15" s="73" t="s">
        <v>38</v>
      </c>
      <c r="D15" s="73" t="s">
        <v>38</v>
      </c>
      <c r="E15" s="73" t="s">
        <v>38</v>
      </c>
      <c r="F15" s="73" t="s">
        <v>38</v>
      </c>
      <c r="G15" s="73" t="s">
        <v>38</v>
      </c>
      <c r="H15" s="73" t="s">
        <v>38</v>
      </c>
      <c r="I15" s="73" t="s">
        <v>38</v>
      </c>
      <c r="J15" s="73" t="s">
        <v>38</v>
      </c>
      <c r="K15" s="73" t="s">
        <v>38</v>
      </c>
      <c r="L15" s="73" t="s">
        <v>38</v>
      </c>
      <c r="M15" s="73" t="s">
        <v>38</v>
      </c>
      <c r="N15" s="73" t="s">
        <v>38</v>
      </c>
      <c r="O15" s="73" t="s">
        <v>38</v>
      </c>
      <c r="P15" s="73" t="s">
        <v>38</v>
      </c>
      <c r="Q15" s="73" t="s">
        <v>38</v>
      </c>
      <c r="R15" s="73" t="s">
        <v>38</v>
      </c>
      <c r="S15" s="73" t="s">
        <v>38</v>
      </c>
      <c r="T15" s="73" t="s">
        <v>38</v>
      </c>
      <c r="U15" s="73" t="s">
        <v>38</v>
      </c>
      <c r="V15" s="73" t="s">
        <v>38</v>
      </c>
      <c r="W15" s="73" t="s">
        <v>38</v>
      </c>
      <c r="X15" s="73" t="s">
        <v>38</v>
      </c>
      <c r="Y15" s="73" t="s">
        <v>38</v>
      </c>
      <c r="Z15" s="73" t="s">
        <v>38</v>
      </c>
      <c r="AA15" s="73" t="s">
        <v>38</v>
      </c>
      <c r="AB15" s="73" t="s">
        <v>38</v>
      </c>
      <c r="AC15" s="73" t="s">
        <v>38</v>
      </c>
      <c r="AD15" s="73" t="s">
        <v>38</v>
      </c>
    </row>
    <row r="16" spans="2:30" ht="12">
      <c r="B16" s="74" t="s">
        <v>359</v>
      </c>
      <c r="C16" s="93">
        <v>1222559.26</v>
      </c>
      <c r="D16" s="76" t="s">
        <v>36</v>
      </c>
      <c r="E16" s="76" t="s">
        <v>36</v>
      </c>
      <c r="F16" s="76" t="s">
        <v>36</v>
      </c>
      <c r="G16" s="93">
        <v>3428.07</v>
      </c>
      <c r="H16" s="93">
        <v>5650.55</v>
      </c>
      <c r="I16" s="93">
        <v>567.37</v>
      </c>
      <c r="J16" s="93">
        <v>101883.29</v>
      </c>
      <c r="K16" s="93">
        <v>144082.42</v>
      </c>
      <c r="L16" s="93">
        <v>1781175.76</v>
      </c>
      <c r="M16" s="93">
        <v>937721.81</v>
      </c>
      <c r="N16" s="93">
        <v>19640.18</v>
      </c>
      <c r="O16" s="93">
        <v>825351.59</v>
      </c>
      <c r="P16" s="93">
        <v>6930504835.65</v>
      </c>
      <c r="Q16" s="76">
        <v>276176198</v>
      </c>
      <c r="R16" s="76" t="s">
        <v>36</v>
      </c>
      <c r="S16" s="76" t="s">
        <v>36</v>
      </c>
      <c r="T16" s="76" t="s">
        <v>36</v>
      </c>
      <c r="U16" s="76">
        <v>1945060</v>
      </c>
      <c r="V16" s="76">
        <v>1539253</v>
      </c>
      <c r="W16" s="76">
        <v>287309</v>
      </c>
      <c r="X16" s="76">
        <v>17617042</v>
      </c>
      <c r="Y16" s="76">
        <v>16714282</v>
      </c>
      <c r="Z16" s="76">
        <v>129878415</v>
      </c>
      <c r="AA16" s="76">
        <v>111100365</v>
      </c>
      <c r="AB16" s="76">
        <v>5052277</v>
      </c>
      <c r="AC16" s="76">
        <v>302258866</v>
      </c>
      <c r="AD16" s="76">
        <v>2572130601394</v>
      </c>
    </row>
    <row r="17" spans="2:30" ht="12">
      <c r="B17" s="74" t="s">
        <v>356</v>
      </c>
      <c r="C17" s="93">
        <v>2253.33</v>
      </c>
      <c r="D17" s="76" t="s">
        <v>36</v>
      </c>
      <c r="E17" s="76" t="s">
        <v>36</v>
      </c>
      <c r="F17" s="76" t="s">
        <v>36</v>
      </c>
      <c r="G17" s="94">
        <v>43.2</v>
      </c>
      <c r="H17" s="93">
        <v>0.61</v>
      </c>
      <c r="I17" s="76" t="s">
        <v>36</v>
      </c>
      <c r="J17" s="93">
        <v>134.86</v>
      </c>
      <c r="K17" s="93">
        <v>2133.11</v>
      </c>
      <c r="L17" s="94">
        <v>7943.8</v>
      </c>
      <c r="M17" s="93">
        <v>2613.56</v>
      </c>
      <c r="N17" s="94">
        <v>360.5</v>
      </c>
      <c r="O17" s="93">
        <v>39561.57</v>
      </c>
      <c r="P17" s="93">
        <v>633238936.76</v>
      </c>
      <c r="Q17" s="76">
        <v>589138</v>
      </c>
      <c r="R17" s="76" t="s">
        <v>36</v>
      </c>
      <c r="S17" s="76" t="s">
        <v>36</v>
      </c>
      <c r="T17" s="76" t="s">
        <v>36</v>
      </c>
      <c r="U17" s="76">
        <v>27365</v>
      </c>
      <c r="V17" s="76">
        <v>94</v>
      </c>
      <c r="W17" s="76" t="s">
        <v>36</v>
      </c>
      <c r="X17" s="76">
        <v>46100</v>
      </c>
      <c r="Y17" s="76">
        <v>627916</v>
      </c>
      <c r="Z17" s="76">
        <v>794031</v>
      </c>
      <c r="AA17" s="76">
        <v>427295</v>
      </c>
      <c r="AB17" s="76">
        <v>141765</v>
      </c>
      <c r="AC17" s="76">
        <v>17010836</v>
      </c>
      <c r="AD17" s="76">
        <v>192599763367</v>
      </c>
    </row>
    <row r="18" spans="2:30" ht="12">
      <c r="B18" s="74" t="s">
        <v>1</v>
      </c>
      <c r="C18" s="75" t="s">
        <v>36</v>
      </c>
      <c r="D18" s="75" t="s">
        <v>36</v>
      </c>
      <c r="E18" s="75" t="s">
        <v>36</v>
      </c>
      <c r="F18" s="75" t="s">
        <v>36</v>
      </c>
      <c r="G18" s="90">
        <v>9.09</v>
      </c>
      <c r="H18" s="90">
        <v>0.44</v>
      </c>
      <c r="I18" s="75" t="s">
        <v>36</v>
      </c>
      <c r="J18" s="75" t="s">
        <v>36</v>
      </c>
      <c r="K18" s="90">
        <v>0.18</v>
      </c>
      <c r="L18" s="90">
        <v>20559.45</v>
      </c>
      <c r="M18" s="90">
        <v>7.65</v>
      </c>
      <c r="N18" s="75" t="s">
        <v>36</v>
      </c>
      <c r="O18" s="90">
        <v>406.46</v>
      </c>
      <c r="P18" s="90">
        <v>151084658.88</v>
      </c>
      <c r="Q18" s="75" t="s">
        <v>36</v>
      </c>
      <c r="R18" s="75" t="s">
        <v>36</v>
      </c>
      <c r="S18" s="75" t="s">
        <v>36</v>
      </c>
      <c r="T18" s="75" t="s">
        <v>36</v>
      </c>
      <c r="U18" s="75">
        <v>4224</v>
      </c>
      <c r="V18" s="75">
        <v>209</v>
      </c>
      <c r="W18" s="75" t="s">
        <v>36</v>
      </c>
      <c r="X18" s="75" t="s">
        <v>36</v>
      </c>
      <c r="Y18" s="75">
        <v>13</v>
      </c>
      <c r="Z18" s="75">
        <v>376282</v>
      </c>
      <c r="AA18" s="75">
        <v>364</v>
      </c>
      <c r="AB18" s="75" t="s">
        <v>36</v>
      </c>
      <c r="AC18" s="75">
        <v>226444</v>
      </c>
      <c r="AD18" s="75">
        <v>16532492939</v>
      </c>
    </row>
    <row r="19" spans="2:30" ht="12">
      <c r="B19" s="74" t="s">
        <v>2</v>
      </c>
      <c r="C19" s="75" t="s">
        <v>36</v>
      </c>
      <c r="D19" s="75" t="s">
        <v>36</v>
      </c>
      <c r="E19" s="75" t="s">
        <v>36</v>
      </c>
      <c r="F19" s="75" t="s">
        <v>36</v>
      </c>
      <c r="G19" s="75" t="s">
        <v>36</v>
      </c>
      <c r="H19" s="75" t="s">
        <v>36</v>
      </c>
      <c r="I19" s="75" t="s">
        <v>36</v>
      </c>
      <c r="J19" s="75" t="s">
        <v>36</v>
      </c>
      <c r="K19" s="95">
        <v>97.5</v>
      </c>
      <c r="L19" s="75" t="s">
        <v>36</v>
      </c>
      <c r="M19" s="75" t="s">
        <v>36</v>
      </c>
      <c r="N19" s="75" t="s">
        <v>36</v>
      </c>
      <c r="O19" s="75" t="s">
        <v>36</v>
      </c>
      <c r="P19" s="95">
        <v>59457080.5</v>
      </c>
      <c r="Q19" s="75" t="s">
        <v>36</v>
      </c>
      <c r="R19" s="75" t="s">
        <v>36</v>
      </c>
      <c r="S19" s="75" t="s">
        <v>36</v>
      </c>
      <c r="T19" s="75" t="s">
        <v>36</v>
      </c>
      <c r="U19" s="75" t="s">
        <v>36</v>
      </c>
      <c r="V19" s="75" t="s">
        <v>36</v>
      </c>
      <c r="W19" s="75" t="s">
        <v>36</v>
      </c>
      <c r="X19" s="75" t="s">
        <v>36</v>
      </c>
      <c r="Y19" s="75">
        <v>17552</v>
      </c>
      <c r="Z19" s="75" t="s">
        <v>36</v>
      </c>
      <c r="AA19" s="75" t="s">
        <v>36</v>
      </c>
      <c r="AB19" s="75" t="s">
        <v>36</v>
      </c>
      <c r="AC19" s="75" t="s">
        <v>36</v>
      </c>
      <c r="AD19" s="75">
        <v>42416149297</v>
      </c>
    </row>
    <row r="20" spans="2:30" ht="12">
      <c r="B20" s="74" t="s">
        <v>3</v>
      </c>
      <c r="C20" s="90">
        <v>243.65</v>
      </c>
      <c r="D20" s="75" t="s">
        <v>36</v>
      </c>
      <c r="E20" s="75" t="s">
        <v>36</v>
      </c>
      <c r="F20" s="75" t="s">
        <v>36</v>
      </c>
      <c r="G20" s="90">
        <v>131.46</v>
      </c>
      <c r="H20" s="90">
        <v>1255.25</v>
      </c>
      <c r="I20" s="90">
        <v>5.39</v>
      </c>
      <c r="J20" s="90">
        <v>88.16</v>
      </c>
      <c r="K20" s="90">
        <v>104.04</v>
      </c>
      <c r="L20" s="90">
        <v>5461.01</v>
      </c>
      <c r="M20" s="90">
        <v>3537.15</v>
      </c>
      <c r="N20" s="90">
        <v>29.43</v>
      </c>
      <c r="O20" s="90">
        <v>483.69</v>
      </c>
      <c r="P20" s="90">
        <v>111892881.58</v>
      </c>
      <c r="Q20" s="75">
        <v>100744</v>
      </c>
      <c r="R20" s="75" t="s">
        <v>36</v>
      </c>
      <c r="S20" s="75" t="s">
        <v>36</v>
      </c>
      <c r="T20" s="75" t="s">
        <v>36</v>
      </c>
      <c r="U20" s="75">
        <v>51733</v>
      </c>
      <c r="V20" s="75">
        <v>331165</v>
      </c>
      <c r="W20" s="75">
        <v>2500</v>
      </c>
      <c r="X20" s="75">
        <v>27669</v>
      </c>
      <c r="Y20" s="75">
        <v>40715</v>
      </c>
      <c r="Z20" s="75">
        <v>659962</v>
      </c>
      <c r="AA20" s="75">
        <v>526572</v>
      </c>
      <c r="AB20" s="75">
        <v>20403</v>
      </c>
      <c r="AC20" s="75">
        <v>270452</v>
      </c>
      <c r="AD20" s="75">
        <v>55745168965</v>
      </c>
    </row>
    <row r="21" spans="2:30" ht="12">
      <c r="B21" s="74" t="s">
        <v>357</v>
      </c>
      <c r="C21" s="93">
        <v>3744.88</v>
      </c>
      <c r="D21" s="76" t="s">
        <v>36</v>
      </c>
      <c r="E21" s="76" t="s">
        <v>36</v>
      </c>
      <c r="F21" s="76" t="s">
        <v>36</v>
      </c>
      <c r="G21" s="94">
        <v>8.7</v>
      </c>
      <c r="H21" s="94">
        <v>11.3</v>
      </c>
      <c r="I21" s="93">
        <v>3.95</v>
      </c>
      <c r="J21" s="93">
        <v>132.11</v>
      </c>
      <c r="K21" s="93">
        <v>29376.88</v>
      </c>
      <c r="L21" s="93">
        <v>5178.55</v>
      </c>
      <c r="M21" s="93">
        <v>2751.34</v>
      </c>
      <c r="N21" s="93">
        <v>42.08</v>
      </c>
      <c r="O21" s="93">
        <v>2622.93</v>
      </c>
      <c r="P21" s="94">
        <v>930597047.1</v>
      </c>
      <c r="Q21" s="76">
        <v>1309033</v>
      </c>
      <c r="R21" s="76" t="s">
        <v>36</v>
      </c>
      <c r="S21" s="76" t="s">
        <v>36</v>
      </c>
      <c r="T21" s="76" t="s">
        <v>36</v>
      </c>
      <c r="U21" s="76">
        <v>7024</v>
      </c>
      <c r="V21" s="76">
        <v>697</v>
      </c>
      <c r="W21" s="76">
        <v>1956</v>
      </c>
      <c r="X21" s="76">
        <v>26321</v>
      </c>
      <c r="Y21" s="76">
        <v>2887851</v>
      </c>
      <c r="Z21" s="76">
        <v>561288</v>
      </c>
      <c r="AA21" s="76">
        <v>469738</v>
      </c>
      <c r="AB21" s="76">
        <v>22013</v>
      </c>
      <c r="AC21" s="76">
        <v>1458885</v>
      </c>
      <c r="AD21" s="76">
        <v>714372707520</v>
      </c>
    </row>
    <row r="22" spans="2:30" ht="12">
      <c r="B22" s="74" t="s">
        <v>4</v>
      </c>
      <c r="C22" s="93">
        <v>3.84</v>
      </c>
      <c r="D22" s="76" t="s">
        <v>36</v>
      </c>
      <c r="E22" s="76" t="s">
        <v>36</v>
      </c>
      <c r="F22" s="76" t="s">
        <v>36</v>
      </c>
      <c r="G22" s="76" t="s">
        <v>36</v>
      </c>
      <c r="H22" s="76" t="s">
        <v>36</v>
      </c>
      <c r="I22" s="76" t="s">
        <v>36</v>
      </c>
      <c r="J22" s="93">
        <v>1.84</v>
      </c>
      <c r="K22" s="94">
        <v>0.5</v>
      </c>
      <c r="L22" s="93">
        <v>15.19</v>
      </c>
      <c r="M22" s="93">
        <v>16.04</v>
      </c>
      <c r="N22" s="93">
        <v>0.37</v>
      </c>
      <c r="O22" s="93">
        <v>1.09</v>
      </c>
      <c r="P22" s="93">
        <v>48762203.51</v>
      </c>
      <c r="Q22" s="76">
        <v>1102</v>
      </c>
      <c r="R22" s="76" t="s">
        <v>36</v>
      </c>
      <c r="S22" s="76" t="s">
        <v>36</v>
      </c>
      <c r="T22" s="76" t="s">
        <v>36</v>
      </c>
      <c r="U22" s="76" t="s">
        <v>36</v>
      </c>
      <c r="V22" s="76" t="s">
        <v>36</v>
      </c>
      <c r="W22" s="76" t="s">
        <v>36</v>
      </c>
      <c r="X22" s="76">
        <v>1375</v>
      </c>
      <c r="Y22" s="76">
        <v>391</v>
      </c>
      <c r="Z22" s="76">
        <v>2291</v>
      </c>
      <c r="AA22" s="76">
        <v>4623</v>
      </c>
      <c r="AB22" s="76">
        <v>219</v>
      </c>
      <c r="AC22" s="76">
        <v>771</v>
      </c>
      <c r="AD22" s="76">
        <v>6442727841</v>
      </c>
    </row>
    <row r="23" spans="2:30" ht="12">
      <c r="B23" s="74" t="s">
        <v>361</v>
      </c>
      <c r="C23" s="93">
        <v>430841.26</v>
      </c>
      <c r="D23" s="76" t="s">
        <v>36</v>
      </c>
      <c r="E23" s="76" t="s">
        <v>36</v>
      </c>
      <c r="F23" s="76" t="s">
        <v>36</v>
      </c>
      <c r="G23" s="93">
        <v>6.81</v>
      </c>
      <c r="H23" s="93">
        <v>0.23</v>
      </c>
      <c r="I23" s="93">
        <v>10.48</v>
      </c>
      <c r="J23" s="93">
        <v>109.78</v>
      </c>
      <c r="K23" s="93">
        <v>30.64</v>
      </c>
      <c r="L23" s="93">
        <v>2616.68</v>
      </c>
      <c r="M23" s="93">
        <v>1814.88</v>
      </c>
      <c r="N23" s="93">
        <v>3.77</v>
      </c>
      <c r="O23" s="93">
        <v>2317.18</v>
      </c>
      <c r="P23" s="93">
        <v>138813801.91</v>
      </c>
      <c r="Q23" s="76">
        <v>105761192</v>
      </c>
      <c r="R23" s="76" t="s">
        <v>36</v>
      </c>
      <c r="S23" s="76" t="s">
        <v>36</v>
      </c>
      <c r="T23" s="76" t="s">
        <v>36</v>
      </c>
      <c r="U23" s="76">
        <v>5871</v>
      </c>
      <c r="V23" s="76">
        <v>116</v>
      </c>
      <c r="W23" s="76">
        <v>5497</v>
      </c>
      <c r="X23" s="76">
        <v>31529</v>
      </c>
      <c r="Y23" s="76">
        <v>8607</v>
      </c>
      <c r="Z23" s="76">
        <v>328876</v>
      </c>
      <c r="AA23" s="76">
        <v>265059</v>
      </c>
      <c r="AB23" s="76">
        <v>2164</v>
      </c>
      <c r="AC23" s="76">
        <v>1820064</v>
      </c>
      <c r="AD23" s="76">
        <v>123122778110</v>
      </c>
    </row>
    <row r="24" spans="2:30" ht="12">
      <c r="B24" s="74" t="s">
        <v>6</v>
      </c>
      <c r="C24" s="90">
        <v>5255.93</v>
      </c>
      <c r="D24" s="75" t="s">
        <v>36</v>
      </c>
      <c r="E24" s="75" t="s">
        <v>36</v>
      </c>
      <c r="F24" s="75" t="s">
        <v>36</v>
      </c>
      <c r="G24" s="95">
        <v>30.5</v>
      </c>
      <c r="H24" s="90">
        <v>24.62</v>
      </c>
      <c r="I24" s="90">
        <v>0.18</v>
      </c>
      <c r="J24" s="90">
        <v>5.82</v>
      </c>
      <c r="K24" s="90">
        <v>2897.65</v>
      </c>
      <c r="L24" s="90">
        <v>227041.62</v>
      </c>
      <c r="M24" s="90">
        <v>2132.87</v>
      </c>
      <c r="N24" s="90">
        <v>44.19</v>
      </c>
      <c r="O24" s="90">
        <v>42741.36</v>
      </c>
      <c r="P24" s="90">
        <v>262216728.75</v>
      </c>
      <c r="Q24" s="75">
        <v>308175</v>
      </c>
      <c r="R24" s="75" t="s">
        <v>36</v>
      </c>
      <c r="S24" s="75" t="s">
        <v>36</v>
      </c>
      <c r="T24" s="75" t="s">
        <v>36</v>
      </c>
      <c r="U24" s="75">
        <v>14487</v>
      </c>
      <c r="V24" s="75">
        <v>10118</v>
      </c>
      <c r="W24" s="75">
        <v>273</v>
      </c>
      <c r="X24" s="75">
        <v>3649</v>
      </c>
      <c r="Y24" s="75">
        <v>256217</v>
      </c>
      <c r="Z24" s="75">
        <v>10094302</v>
      </c>
      <c r="AA24" s="75">
        <v>146657</v>
      </c>
      <c r="AB24" s="75">
        <v>20886</v>
      </c>
      <c r="AC24" s="75">
        <v>9197504</v>
      </c>
      <c r="AD24" s="75">
        <v>24591150456</v>
      </c>
    </row>
    <row r="25" spans="2:30" ht="12">
      <c r="B25" s="74" t="s">
        <v>358</v>
      </c>
      <c r="C25" s="90">
        <v>12838.95</v>
      </c>
      <c r="D25" s="75" t="s">
        <v>36</v>
      </c>
      <c r="E25" s="75" t="s">
        <v>36</v>
      </c>
      <c r="F25" s="75" t="s">
        <v>36</v>
      </c>
      <c r="G25" s="90">
        <v>537.05</v>
      </c>
      <c r="H25" s="90">
        <v>2040.83</v>
      </c>
      <c r="I25" s="90">
        <v>263.25</v>
      </c>
      <c r="J25" s="90">
        <v>14427.86</v>
      </c>
      <c r="K25" s="95">
        <v>83853.2</v>
      </c>
      <c r="L25" s="90">
        <v>865915.68</v>
      </c>
      <c r="M25" s="90">
        <v>604466.65</v>
      </c>
      <c r="N25" s="90">
        <v>8448.46</v>
      </c>
      <c r="O25" s="90">
        <v>402515.48</v>
      </c>
      <c r="P25" s="90">
        <v>767336814.95</v>
      </c>
      <c r="Q25" s="75">
        <v>1813661</v>
      </c>
      <c r="R25" s="75" t="s">
        <v>36</v>
      </c>
      <c r="S25" s="75" t="s">
        <v>36</v>
      </c>
      <c r="T25" s="75" t="s">
        <v>36</v>
      </c>
      <c r="U25" s="75">
        <v>134055</v>
      </c>
      <c r="V25" s="75">
        <v>256831</v>
      </c>
      <c r="W25" s="75">
        <v>65104</v>
      </c>
      <c r="X25" s="75">
        <v>3321513</v>
      </c>
      <c r="Y25" s="75">
        <v>9772816</v>
      </c>
      <c r="Z25" s="75">
        <v>64516191</v>
      </c>
      <c r="AA25" s="75">
        <v>58414575</v>
      </c>
      <c r="AB25" s="75">
        <v>1448160</v>
      </c>
      <c r="AC25" s="75">
        <v>140356337</v>
      </c>
      <c r="AD25" s="75">
        <v>144821462853</v>
      </c>
    </row>
    <row r="26" spans="2:30" ht="12">
      <c r="B26" s="74" t="s">
        <v>360</v>
      </c>
      <c r="C26" s="93">
        <v>966.83</v>
      </c>
      <c r="D26" s="76" t="s">
        <v>36</v>
      </c>
      <c r="E26" s="76" t="s">
        <v>36</v>
      </c>
      <c r="F26" s="76" t="s">
        <v>36</v>
      </c>
      <c r="G26" s="93">
        <v>139.53</v>
      </c>
      <c r="H26" s="93">
        <v>515.76</v>
      </c>
      <c r="I26" s="93">
        <v>5.34</v>
      </c>
      <c r="J26" s="93">
        <v>2332.39</v>
      </c>
      <c r="K26" s="93">
        <v>20167.41</v>
      </c>
      <c r="L26" s="94">
        <v>169869.7</v>
      </c>
      <c r="M26" s="93">
        <v>114261.78</v>
      </c>
      <c r="N26" s="93">
        <v>5050.83</v>
      </c>
      <c r="O26" s="93">
        <v>45240.09</v>
      </c>
      <c r="P26" s="93">
        <v>583716328.74</v>
      </c>
      <c r="Q26" s="76">
        <v>1308647</v>
      </c>
      <c r="R26" s="76" t="s">
        <v>36</v>
      </c>
      <c r="S26" s="76" t="s">
        <v>36</v>
      </c>
      <c r="T26" s="76" t="s">
        <v>36</v>
      </c>
      <c r="U26" s="76">
        <v>83586</v>
      </c>
      <c r="V26" s="76">
        <v>157693</v>
      </c>
      <c r="W26" s="76">
        <v>1286</v>
      </c>
      <c r="X26" s="76">
        <v>564175</v>
      </c>
      <c r="Y26" s="76">
        <v>1844544</v>
      </c>
      <c r="Z26" s="76">
        <v>17737755</v>
      </c>
      <c r="AA26" s="76">
        <v>20183991</v>
      </c>
      <c r="AB26" s="76">
        <v>1275350</v>
      </c>
      <c r="AC26" s="76">
        <v>20022569</v>
      </c>
      <c r="AD26" s="76">
        <v>259756251548</v>
      </c>
    </row>
    <row r="27" spans="2:30" ht="12">
      <c r="B27" s="74" t="s">
        <v>9</v>
      </c>
      <c r="C27" s="93">
        <v>1081.41</v>
      </c>
      <c r="D27" s="76" t="s">
        <v>36</v>
      </c>
      <c r="E27" s="76" t="s">
        <v>36</v>
      </c>
      <c r="F27" s="76" t="s">
        <v>36</v>
      </c>
      <c r="G27" s="76" t="s">
        <v>36</v>
      </c>
      <c r="H27" s="93">
        <v>0.16</v>
      </c>
      <c r="I27" s="76" t="s">
        <v>36</v>
      </c>
      <c r="J27" s="93">
        <v>30.38</v>
      </c>
      <c r="K27" s="76" t="s">
        <v>36</v>
      </c>
      <c r="L27" s="93">
        <v>682.93</v>
      </c>
      <c r="M27" s="93">
        <v>301.93</v>
      </c>
      <c r="N27" s="93">
        <v>9.58</v>
      </c>
      <c r="O27" s="93">
        <v>3.89</v>
      </c>
      <c r="P27" s="93">
        <v>56333802.17</v>
      </c>
      <c r="Q27" s="76">
        <v>200009</v>
      </c>
      <c r="R27" s="76" t="s">
        <v>36</v>
      </c>
      <c r="S27" s="76" t="s">
        <v>36</v>
      </c>
      <c r="T27" s="76" t="s">
        <v>36</v>
      </c>
      <c r="U27" s="76" t="s">
        <v>36</v>
      </c>
      <c r="V27" s="76">
        <v>114</v>
      </c>
      <c r="W27" s="76" t="s">
        <v>36</v>
      </c>
      <c r="X27" s="76">
        <v>3527</v>
      </c>
      <c r="Y27" s="76" t="s">
        <v>36</v>
      </c>
      <c r="Z27" s="76">
        <v>38998</v>
      </c>
      <c r="AA27" s="76">
        <v>34386</v>
      </c>
      <c r="AB27" s="76">
        <v>4536</v>
      </c>
      <c r="AC27" s="76">
        <v>2976</v>
      </c>
      <c r="AD27" s="76">
        <v>7692374543</v>
      </c>
    </row>
    <row r="28" spans="2:30" ht="12">
      <c r="B28" s="74" t="s">
        <v>362</v>
      </c>
      <c r="C28" s="90">
        <v>1154.89</v>
      </c>
      <c r="D28" s="75" t="s">
        <v>36</v>
      </c>
      <c r="E28" s="75" t="s">
        <v>36</v>
      </c>
      <c r="F28" s="75" t="s">
        <v>36</v>
      </c>
      <c r="G28" s="90">
        <v>612.94</v>
      </c>
      <c r="H28" s="90">
        <v>1028.07</v>
      </c>
      <c r="I28" s="95">
        <v>210.1</v>
      </c>
      <c r="J28" s="90">
        <v>73661.53</v>
      </c>
      <c r="K28" s="95">
        <v>72.4</v>
      </c>
      <c r="L28" s="90">
        <v>202689.47</v>
      </c>
      <c r="M28" s="90">
        <v>48587.52</v>
      </c>
      <c r="N28" s="90">
        <v>76.94</v>
      </c>
      <c r="O28" s="90">
        <v>13625.23</v>
      </c>
      <c r="P28" s="90">
        <v>587469280.05</v>
      </c>
      <c r="Q28" s="75">
        <v>1239534</v>
      </c>
      <c r="R28" s="75" t="s">
        <v>36</v>
      </c>
      <c r="S28" s="75" t="s">
        <v>36</v>
      </c>
      <c r="T28" s="75" t="s">
        <v>36</v>
      </c>
      <c r="U28" s="75">
        <v>229725</v>
      </c>
      <c r="V28" s="75">
        <v>357729</v>
      </c>
      <c r="W28" s="75">
        <v>182565</v>
      </c>
      <c r="X28" s="75">
        <v>11658816</v>
      </c>
      <c r="Y28" s="75">
        <v>13803</v>
      </c>
      <c r="Z28" s="75">
        <v>15638185</v>
      </c>
      <c r="AA28" s="75">
        <v>8169626</v>
      </c>
      <c r="AB28" s="75">
        <v>14353</v>
      </c>
      <c r="AC28" s="75">
        <v>4931217</v>
      </c>
      <c r="AD28" s="75">
        <v>295717082613</v>
      </c>
    </row>
    <row r="29" spans="2:30" ht="12">
      <c r="B29" s="74" t="s">
        <v>11</v>
      </c>
      <c r="C29" s="93">
        <v>239.89</v>
      </c>
      <c r="D29" s="76" t="s">
        <v>36</v>
      </c>
      <c r="E29" s="76" t="s">
        <v>36</v>
      </c>
      <c r="F29" s="76" t="s">
        <v>36</v>
      </c>
      <c r="G29" s="76" t="s">
        <v>36</v>
      </c>
      <c r="H29" s="93">
        <v>11.75</v>
      </c>
      <c r="I29" s="93">
        <v>5.55</v>
      </c>
      <c r="J29" s="76" t="s">
        <v>36</v>
      </c>
      <c r="K29" s="76" t="s">
        <v>36</v>
      </c>
      <c r="L29" s="93">
        <v>24.48</v>
      </c>
      <c r="M29" s="94">
        <v>8.1</v>
      </c>
      <c r="N29" s="76" t="s">
        <v>36</v>
      </c>
      <c r="O29" s="76" t="s">
        <v>36</v>
      </c>
      <c r="P29" s="93">
        <v>28676446.75</v>
      </c>
      <c r="Q29" s="76">
        <v>96146</v>
      </c>
      <c r="R29" s="76" t="s">
        <v>36</v>
      </c>
      <c r="S29" s="76" t="s">
        <v>36</v>
      </c>
      <c r="T29" s="76" t="s">
        <v>36</v>
      </c>
      <c r="U29" s="76" t="s">
        <v>36</v>
      </c>
      <c r="V29" s="76">
        <v>4871</v>
      </c>
      <c r="W29" s="76">
        <v>2073</v>
      </c>
      <c r="X29" s="76" t="s">
        <v>36</v>
      </c>
      <c r="Y29" s="76" t="s">
        <v>36</v>
      </c>
      <c r="Z29" s="76">
        <v>4092</v>
      </c>
      <c r="AA29" s="76">
        <v>648</v>
      </c>
      <c r="AB29" s="76" t="s">
        <v>36</v>
      </c>
      <c r="AC29" s="76" t="s">
        <v>36</v>
      </c>
      <c r="AD29" s="76">
        <v>3049309919</v>
      </c>
    </row>
    <row r="30" spans="2:30" ht="12">
      <c r="B30" s="74" t="s">
        <v>12</v>
      </c>
      <c r="C30" s="76" t="s">
        <v>36</v>
      </c>
      <c r="D30" s="76" t="s">
        <v>36</v>
      </c>
      <c r="E30" s="76" t="s">
        <v>36</v>
      </c>
      <c r="F30" s="76" t="s">
        <v>36</v>
      </c>
      <c r="G30" s="76" t="s">
        <v>36</v>
      </c>
      <c r="H30" s="76" t="s">
        <v>36</v>
      </c>
      <c r="I30" s="76" t="s">
        <v>36</v>
      </c>
      <c r="J30" s="76" t="s">
        <v>36</v>
      </c>
      <c r="K30" s="76" t="s">
        <v>36</v>
      </c>
      <c r="L30" s="76" t="s">
        <v>36</v>
      </c>
      <c r="M30" s="76" t="s">
        <v>36</v>
      </c>
      <c r="N30" s="76" t="s">
        <v>36</v>
      </c>
      <c r="O30" s="76" t="s">
        <v>36</v>
      </c>
      <c r="P30" s="93">
        <v>75259438.77</v>
      </c>
      <c r="Q30" s="76" t="s">
        <v>36</v>
      </c>
      <c r="R30" s="76" t="s">
        <v>36</v>
      </c>
      <c r="S30" s="76" t="s">
        <v>36</v>
      </c>
      <c r="T30" s="76" t="s">
        <v>36</v>
      </c>
      <c r="U30" s="76" t="s">
        <v>36</v>
      </c>
      <c r="V30" s="76" t="s">
        <v>36</v>
      </c>
      <c r="W30" s="76" t="s">
        <v>36</v>
      </c>
      <c r="X30" s="76" t="s">
        <v>36</v>
      </c>
      <c r="Y30" s="76" t="s">
        <v>36</v>
      </c>
      <c r="Z30" s="76" t="s">
        <v>36</v>
      </c>
      <c r="AA30" s="76" t="s">
        <v>36</v>
      </c>
      <c r="AB30" s="76" t="s">
        <v>36</v>
      </c>
      <c r="AC30" s="76" t="s">
        <v>36</v>
      </c>
      <c r="AD30" s="76">
        <v>7913951672</v>
      </c>
    </row>
    <row r="31" spans="2:30" ht="12">
      <c r="B31" s="74" t="s">
        <v>13</v>
      </c>
      <c r="C31" s="93">
        <v>6561.93</v>
      </c>
      <c r="D31" s="76" t="s">
        <v>36</v>
      </c>
      <c r="E31" s="76" t="s">
        <v>36</v>
      </c>
      <c r="F31" s="76" t="s">
        <v>36</v>
      </c>
      <c r="G31" s="76" t="s">
        <v>36</v>
      </c>
      <c r="H31" s="76" t="s">
        <v>36</v>
      </c>
      <c r="I31" s="76" t="s">
        <v>36</v>
      </c>
      <c r="J31" s="94">
        <v>0.3</v>
      </c>
      <c r="K31" s="94">
        <v>0.1</v>
      </c>
      <c r="L31" s="94">
        <v>819.2</v>
      </c>
      <c r="M31" s="93">
        <v>1526.72</v>
      </c>
      <c r="N31" s="93">
        <v>6.12</v>
      </c>
      <c r="O31" s="93">
        <v>2405.27</v>
      </c>
      <c r="P31" s="93">
        <v>98863487.83</v>
      </c>
      <c r="Q31" s="76">
        <v>1964017</v>
      </c>
      <c r="R31" s="76" t="s">
        <v>36</v>
      </c>
      <c r="S31" s="76" t="s">
        <v>36</v>
      </c>
      <c r="T31" s="76" t="s">
        <v>36</v>
      </c>
      <c r="U31" s="76" t="s">
        <v>36</v>
      </c>
      <c r="V31" s="76" t="s">
        <v>36</v>
      </c>
      <c r="W31" s="76" t="s">
        <v>36</v>
      </c>
      <c r="X31" s="76">
        <v>43</v>
      </c>
      <c r="Y31" s="76">
        <v>85</v>
      </c>
      <c r="Z31" s="76">
        <v>88123</v>
      </c>
      <c r="AA31" s="76">
        <v>226672</v>
      </c>
      <c r="AB31" s="76">
        <v>1832</v>
      </c>
      <c r="AC31" s="76">
        <v>324558</v>
      </c>
      <c r="AD31" s="76">
        <v>16736266295</v>
      </c>
    </row>
    <row r="32" spans="2:30" ht="12">
      <c r="B32" s="74" t="s">
        <v>15</v>
      </c>
      <c r="C32" s="90">
        <v>0.29</v>
      </c>
      <c r="D32" s="75" t="s">
        <v>36</v>
      </c>
      <c r="E32" s="75" t="s">
        <v>36</v>
      </c>
      <c r="F32" s="75" t="s">
        <v>36</v>
      </c>
      <c r="G32" s="75" t="s">
        <v>36</v>
      </c>
      <c r="H32" s="75" t="s">
        <v>36</v>
      </c>
      <c r="I32" s="75" t="s">
        <v>36</v>
      </c>
      <c r="J32" s="90">
        <v>6.37</v>
      </c>
      <c r="K32" s="90">
        <v>3.32</v>
      </c>
      <c r="L32" s="90">
        <v>0.32</v>
      </c>
      <c r="M32" s="90">
        <v>0.14</v>
      </c>
      <c r="N32" s="95">
        <v>5.7</v>
      </c>
      <c r="O32" s="90">
        <v>0.75</v>
      </c>
      <c r="P32" s="90">
        <v>8003226.25</v>
      </c>
      <c r="Q32" s="75">
        <v>500</v>
      </c>
      <c r="R32" s="75" t="s">
        <v>36</v>
      </c>
      <c r="S32" s="75" t="s">
        <v>36</v>
      </c>
      <c r="T32" s="75" t="s">
        <v>36</v>
      </c>
      <c r="U32" s="75" t="s">
        <v>36</v>
      </c>
      <c r="V32" s="75" t="s">
        <v>36</v>
      </c>
      <c r="W32" s="75" t="s">
        <v>36</v>
      </c>
      <c r="X32" s="75">
        <v>3535</v>
      </c>
      <c r="Y32" s="75">
        <v>1956</v>
      </c>
      <c r="Z32" s="75">
        <v>43</v>
      </c>
      <c r="AA32" s="75">
        <v>60</v>
      </c>
      <c r="AB32" s="75">
        <v>3414</v>
      </c>
      <c r="AC32" s="75">
        <v>1071</v>
      </c>
      <c r="AD32" s="75">
        <v>3177581680</v>
      </c>
    </row>
    <row r="33" spans="2:30" ht="12">
      <c r="B33" s="74" t="s">
        <v>16</v>
      </c>
      <c r="C33" s="90">
        <v>1043.65</v>
      </c>
      <c r="D33" s="75" t="s">
        <v>36</v>
      </c>
      <c r="E33" s="75" t="s">
        <v>36</v>
      </c>
      <c r="F33" s="75" t="s">
        <v>36</v>
      </c>
      <c r="G33" s="75" t="s">
        <v>36</v>
      </c>
      <c r="H33" s="75" t="s">
        <v>36</v>
      </c>
      <c r="I33" s="75" t="s">
        <v>36</v>
      </c>
      <c r="J33" s="90">
        <v>0.06</v>
      </c>
      <c r="K33" s="90">
        <v>0.59</v>
      </c>
      <c r="L33" s="90">
        <v>1076.72</v>
      </c>
      <c r="M33" s="90">
        <v>4.06</v>
      </c>
      <c r="N33" s="90">
        <v>0.88</v>
      </c>
      <c r="O33" s="90">
        <v>0.32</v>
      </c>
      <c r="P33" s="90">
        <v>53926217.17</v>
      </c>
      <c r="Q33" s="75">
        <v>177632</v>
      </c>
      <c r="R33" s="75" t="s">
        <v>36</v>
      </c>
      <c r="S33" s="75" t="s">
        <v>36</v>
      </c>
      <c r="T33" s="75" t="s">
        <v>36</v>
      </c>
      <c r="U33" s="75" t="s">
        <v>36</v>
      </c>
      <c r="V33" s="75" t="s">
        <v>36</v>
      </c>
      <c r="W33" s="75" t="s">
        <v>36</v>
      </c>
      <c r="X33" s="75">
        <v>10</v>
      </c>
      <c r="Y33" s="75">
        <v>56</v>
      </c>
      <c r="Z33" s="75">
        <v>30973</v>
      </c>
      <c r="AA33" s="75">
        <v>300</v>
      </c>
      <c r="AB33" s="75">
        <v>225</v>
      </c>
      <c r="AC33" s="75">
        <v>1801</v>
      </c>
      <c r="AD33" s="75">
        <v>31141868271</v>
      </c>
    </row>
    <row r="34" spans="2:30" ht="12">
      <c r="B34" s="74" t="s">
        <v>17</v>
      </c>
      <c r="C34" s="90">
        <v>0.18</v>
      </c>
      <c r="D34" s="75" t="s">
        <v>36</v>
      </c>
      <c r="E34" s="75" t="s">
        <v>36</v>
      </c>
      <c r="F34" s="75" t="s">
        <v>36</v>
      </c>
      <c r="G34" s="75" t="s">
        <v>36</v>
      </c>
      <c r="H34" s="75" t="s">
        <v>36</v>
      </c>
      <c r="I34" s="75" t="s">
        <v>36</v>
      </c>
      <c r="J34" s="75" t="s">
        <v>36</v>
      </c>
      <c r="K34" s="75" t="s">
        <v>36</v>
      </c>
      <c r="L34" s="90">
        <v>3.11</v>
      </c>
      <c r="M34" s="95">
        <v>11.8</v>
      </c>
      <c r="N34" s="90">
        <v>3.77</v>
      </c>
      <c r="O34" s="90">
        <v>0.08</v>
      </c>
      <c r="P34" s="90">
        <v>1647256.76</v>
      </c>
      <c r="Q34" s="75">
        <v>75</v>
      </c>
      <c r="R34" s="75" t="s">
        <v>36</v>
      </c>
      <c r="S34" s="75" t="s">
        <v>36</v>
      </c>
      <c r="T34" s="75" t="s">
        <v>36</v>
      </c>
      <c r="U34" s="75" t="s">
        <v>36</v>
      </c>
      <c r="V34" s="75" t="s">
        <v>36</v>
      </c>
      <c r="W34" s="75" t="s">
        <v>36</v>
      </c>
      <c r="X34" s="75" t="s">
        <v>36</v>
      </c>
      <c r="Y34" s="75" t="s">
        <v>36</v>
      </c>
      <c r="Z34" s="75">
        <v>392</v>
      </c>
      <c r="AA34" s="75">
        <v>3480</v>
      </c>
      <c r="AB34" s="75">
        <v>3121</v>
      </c>
      <c r="AC34" s="75">
        <v>137</v>
      </c>
      <c r="AD34" s="75">
        <v>1619257021</v>
      </c>
    </row>
    <row r="35" spans="2:30" ht="12">
      <c r="B35" s="74" t="s">
        <v>14</v>
      </c>
      <c r="C35" s="93">
        <v>128452.74</v>
      </c>
      <c r="D35" s="76" t="s">
        <v>36</v>
      </c>
      <c r="E35" s="76" t="s">
        <v>36</v>
      </c>
      <c r="F35" s="76" t="s">
        <v>36</v>
      </c>
      <c r="G35" s="93">
        <v>1668.41</v>
      </c>
      <c r="H35" s="93">
        <v>145.79</v>
      </c>
      <c r="I35" s="93">
        <v>63.11</v>
      </c>
      <c r="J35" s="93">
        <v>5876.72</v>
      </c>
      <c r="K35" s="93">
        <v>5174.01</v>
      </c>
      <c r="L35" s="93">
        <v>136614.39</v>
      </c>
      <c r="M35" s="93">
        <v>137027.88</v>
      </c>
      <c r="N35" s="94">
        <v>5208.4</v>
      </c>
      <c r="O35" s="93">
        <v>154772.14</v>
      </c>
      <c r="P35" s="93">
        <v>973772103.57</v>
      </c>
      <c r="Q35" s="76">
        <v>37485008</v>
      </c>
      <c r="R35" s="76" t="s">
        <v>36</v>
      </c>
      <c r="S35" s="76" t="s">
        <v>36</v>
      </c>
      <c r="T35" s="76" t="s">
        <v>36</v>
      </c>
      <c r="U35" s="76">
        <v>1335139</v>
      </c>
      <c r="V35" s="76">
        <v>65176</v>
      </c>
      <c r="W35" s="76">
        <v>26003</v>
      </c>
      <c r="X35" s="76">
        <v>1311319</v>
      </c>
      <c r="Y35" s="76">
        <v>1201073</v>
      </c>
      <c r="Z35" s="76">
        <v>15062839</v>
      </c>
      <c r="AA35" s="76">
        <v>20424480</v>
      </c>
      <c r="AB35" s="76">
        <v>1991875</v>
      </c>
      <c r="AC35" s="76">
        <v>90423699</v>
      </c>
      <c r="AD35" s="76">
        <v>263591821915</v>
      </c>
    </row>
    <row r="36" spans="2:30" ht="12">
      <c r="B36" s="74" t="s">
        <v>18</v>
      </c>
      <c r="C36" s="90">
        <v>7204.99</v>
      </c>
      <c r="D36" s="75" t="s">
        <v>36</v>
      </c>
      <c r="E36" s="75" t="s">
        <v>36</v>
      </c>
      <c r="F36" s="75" t="s">
        <v>36</v>
      </c>
      <c r="G36" s="90">
        <v>0.16</v>
      </c>
      <c r="H36" s="95">
        <v>0</v>
      </c>
      <c r="I36" s="90">
        <v>0.02</v>
      </c>
      <c r="J36" s="90">
        <v>10.58</v>
      </c>
      <c r="K36" s="90">
        <v>0.03</v>
      </c>
      <c r="L36" s="90">
        <v>3.07</v>
      </c>
      <c r="M36" s="90">
        <v>160.55</v>
      </c>
      <c r="N36" s="75" t="s">
        <v>36</v>
      </c>
      <c r="O36" s="90">
        <v>0.17</v>
      </c>
      <c r="P36" s="90">
        <v>101718095.35</v>
      </c>
      <c r="Q36" s="75">
        <v>2310903</v>
      </c>
      <c r="R36" s="75" t="s">
        <v>36</v>
      </c>
      <c r="S36" s="75" t="s">
        <v>36</v>
      </c>
      <c r="T36" s="75" t="s">
        <v>36</v>
      </c>
      <c r="U36" s="75">
        <v>226</v>
      </c>
      <c r="V36" s="75">
        <v>4</v>
      </c>
      <c r="W36" s="75">
        <v>52</v>
      </c>
      <c r="X36" s="75">
        <v>2225</v>
      </c>
      <c r="Y36" s="75">
        <v>11</v>
      </c>
      <c r="Z36" s="75">
        <v>634</v>
      </c>
      <c r="AA36" s="75">
        <v>26020</v>
      </c>
      <c r="AB36" s="75" t="s">
        <v>36</v>
      </c>
      <c r="AC36" s="75">
        <v>239</v>
      </c>
      <c r="AD36" s="75">
        <v>61138102869</v>
      </c>
    </row>
    <row r="37" spans="2:30" ht="12">
      <c r="B37" s="74" t="s">
        <v>19</v>
      </c>
      <c r="C37" s="90">
        <v>620470.12</v>
      </c>
      <c r="D37" s="75" t="s">
        <v>36</v>
      </c>
      <c r="E37" s="75" t="s">
        <v>36</v>
      </c>
      <c r="F37" s="75" t="s">
        <v>36</v>
      </c>
      <c r="G37" s="75" t="s">
        <v>36</v>
      </c>
      <c r="H37" s="90">
        <v>176.53</v>
      </c>
      <c r="I37" s="75" t="s">
        <v>36</v>
      </c>
      <c r="J37" s="90">
        <v>4372.47</v>
      </c>
      <c r="K37" s="90">
        <v>93.48</v>
      </c>
      <c r="L37" s="90">
        <v>2007.54</v>
      </c>
      <c r="M37" s="90">
        <v>8217.75</v>
      </c>
      <c r="N37" s="90">
        <v>278.43</v>
      </c>
      <c r="O37" s="90">
        <v>111869.74</v>
      </c>
      <c r="P37" s="95">
        <v>268145963.3</v>
      </c>
      <c r="Q37" s="75">
        <v>121448531</v>
      </c>
      <c r="R37" s="75" t="s">
        <v>36</v>
      </c>
      <c r="S37" s="75" t="s">
        <v>36</v>
      </c>
      <c r="T37" s="75" t="s">
        <v>36</v>
      </c>
      <c r="U37" s="75" t="s">
        <v>36</v>
      </c>
      <c r="V37" s="75">
        <v>55774</v>
      </c>
      <c r="W37" s="75" t="s">
        <v>36</v>
      </c>
      <c r="X37" s="75">
        <v>510480</v>
      </c>
      <c r="Y37" s="75">
        <v>27466</v>
      </c>
      <c r="Z37" s="75">
        <v>172325</v>
      </c>
      <c r="AA37" s="75">
        <v>672005</v>
      </c>
      <c r="AB37" s="75">
        <v>74116</v>
      </c>
      <c r="AC37" s="75">
        <v>14596224</v>
      </c>
      <c r="AD37" s="75">
        <v>83907103433</v>
      </c>
    </row>
    <row r="38" spans="2:30" ht="12">
      <c r="B38" s="74" t="s">
        <v>20</v>
      </c>
      <c r="C38" s="93">
        <v>84.74</v>
      </c>
      <c r="D38" s="76" t="s">
        <v>36</v>
      </c>
      <c r="E38" s="76" t="s">
        <v>36</v>
      </c>
      <c r="F38" s="76" t="s">
        <v>36</v>
      </c>
      <c r="G38" s="93">
        <v>240.07</v>
      </c>
      <c r="H38" s="93">
        <v>49.43</v>
      </c>
      <c r="I38" s="76" t="s">
        <v>36</v>
      </c>
      <c r="J38" s="94">
        <v>7.3</v>
      </c>
      <c r="K38" s="94">
        <v>26.3</v>
      </c>
      <c r="L38" s="93">
        <v>3563.61</v>
      </c>
      <c r="M38" s="93">
        <v>7633.98</v>
      </c>
      <c r="N38" s="94">
        <v>52.9</v>
      </c>
      <c r="O38" s="93">
        <v>442.05</v>
      </c>
      <c r="P38" s="93">
        <v>129380146.58</v>
      </c>
      <c r="Q38" s="76">
        <v>31175</v>
      </c>
      <c r="R38" s="76" t="s">
        <v>36</v>
      </c>
      <c r="S38" s="76" t="s">
        <v>36</v>
      </c>
      <c r="T38" s="76" t="s">
        <v>36</v>
      </c>
      <c r="U38" s="76">
        <v>51481</v>
      </c>
      <c r="V38" s="76">
        <v>11642</v>
      </c>
      <c r="W38" s="76" t="s">
        <v>36</v>
      </c>
      <c r="X38" s="76">
        <v>1594</v>
      </c>
      <c r="Y38" s="76">
        <v>4983</v>
      </c>
      <c r="Z38" s="76">
        <v>402573</v>
      </c>
      <c r="AA38" s="76">
        <v>832115</v>
      </c>
      <c r="AB38" s="76">
        <v>19698</v>
      </c>
      <c r="AC38" s="76">
        <v>199470</v>
      </c>
      <c r="AD38" s="76">
        <v>23111744407</v>
      </c>
    </row>
    <row r="39" spans="2:30" ht="12">
      <c r="B39" s="74" t="s">
        <v>21</v>
      </c>
      <c r="C39" s="75" t="s">
        <v>36</v>
      </c>
      <c r="D39" s="75" t="s">
        <v>36</v>
      </c>
      <c r="E39" s="75" t="s">
        <v>36</v>
      </c>
      <c r="F39" s="75" t="s">
        <v>36</v>
      </c>
      <c r="G39" s="75" t="s">
        <v>36</v>
      </c>
      <c r="H39" s="75" t="s">
        <v>36</v>
      </c>
      <c r="I39" s="75" t="s">
        <v>36</v>
      </c>
      <c r="J39" s="90">
        <v>20.47</v>
      </c>
      <c r="K39" s="90">
        <v>50.47</v>
      </c>
      <c r="L39" s="90">
        <v>125498.06</v>
      </c>
      <c r="M39" s="90">
        <v>280.68</v>
      </c>
      <c r="N39" s="90">
        <v>2.13</v>
      </c>
      <c r="O39" s="90">
        <v>3771.25</v>
      </c>
      <c r="P39" s="90">
        <v>206993590.13</v>
      </c>
      <c r="Q39" s="75" t="s">
        <v>36</v>
      </c>
      <c r="R39" s="75" t="s">
        <v>36</v>
      </c>
      <c r="S39" s="75" t="s">
        <v>36</v>
      </c>
      <c r="T39" s="75" t="s">
        <v>36</v>
      </c>
      <c r="U39" s="75" t="s">
        <v>36</v>
      </c>
      <c r="V39" s="75" t="s">
        <v>36</v>
      </c>
      <c r="W39" s="75" t="s">
        <v>36</v>
      </c>
      <c r="X39" s="75">
        <v>6048</v>
      </c>
      <c r="Y39" s="75">
        <v>7430</v>
      </c>
      <c r="Z39" s="75">
        <v>3120191</v>
      </c>
      <c r="AA39" s="75">
        <v>18234</v>
      </c>
      <c r="AB39" s="75">
        <v>1347</v>
      </c>
      <c r="AC39" s="75">
        <v>681438</v>
      </c>
      <c r="AD39" s="75">
        <v>25519171427</v>
      </c>
    </row>
    <row r="40" spans="2:30" ht="12">
      <c r="B40" s="74" t="s">
        <v>22</v>
      </c>
      <c r="C40" s="90">
        <v>84.64</v>
      </c>
      <c r="D40" s="75" t="s">
        <v>36</v>
      </c>
      <c r="E40" s="75" t="s">
        <v>36</v>
      </c>
      <c r="F40" s="75" t="s">
        <v>36</v>
      </c>
      <c r="G40" s="75" t="s">
        <v>36</v>
      </c>
      <c r="H40" s="75" t="s">
        <v>36</v>
      </c>
      <c r="I40" s="75" t="s">
        <v>36</v>
      </c>
      <c r="J40" s="90">
        <v>651.63</v>
      </c>
      <c r="K40" s="90">
        <v>0.61</v>
      </c>
      <c r="L40" s="90">
        <v>2722.95</v>
      </c>
      <c r="M40" s="90">
        <v>2255.48</v>
      </c>
      <c r="N40" s="90">
        <v>15.65</v>
      </c>
      <c r="O40" s="90">
        <v>257.02</v>
      </c>
      <c r="P40" s="90">
        <v>40461819.22</v>
      </c>
      <c r="Q40" s="75">
        <v>20670</v>
      </c>
      <c r="R40" s="75" t="s">
        <v>36</v>
      </c>
      <c r="S40" s="75" t="s">
        <v>36</v>
      </c>
      <c r="T40" s="75" t="s">
        <v>36</v>
      </c>
      <c r="U40" s="75" t="s">
        <v>36</v>
      </c>
      <c r="V40" s="75" t="s">
        <v>36</v>
      </c>
      <c r="W40" s="75" t="s">
        <v>36</v>
      </c>
      <c r="X40" s="75">
        <v>93397</v>
      </c>
      <c r="Y40" s="75">
        <v>797</v>
      </c>
      <c r="Z40" s="75">
        <v>179359</v>
      </c>
      <c r="AA40" s="75">
        <v>229085</v>
      </c>
      <c r="AB40" s="75">
        <v>6785</v>
      </c>
      <c r="AC40" s="75">
        <v>57178</v>
      </c>
      <c r="AD40" s="75">
        <v>24638580575</v>
      </c>
    </row>
    <row r="41" spans="2:30" ht="12">
      <c r="B41" s="74" t="s">
        <v>23</v>
      </c>
      <c r="C41" s="76" t="s">
        <v>36</v>
      </c>
      <c r="D41" s="76" t="s">
        <v>36</v>
      </c>
      <c r="E41" s="76" t="s">
        <v>36</v>
      </c>
      <c r="F41" s="76" t="s">
        <v>36</v>
      </c>
      <c r="G41" s="76" t="s">
        <v>36</v>
      </c>
      <c r="H41" s="76" t="s">
        <v>36</v>
      </c>
      <c r="I41" s="76" t="s">
        <v>36</v>
      </c>
      <c r="J41" s="76" t="s">
        <v>36</v>
      </c>
      <c r="K41" s="76" t="s">
        <v>36</v>
      </c>
      <c r="L41" s="93">
        <v>739.28</v>
      </c>
      <c r="M41" s="76" t="s">
        <v>36</v>
      </c>
      <c r="N41" s="76" t="s">
        <v>36</v>
      </c>
      <c r="O41" s="76" t="s">
        <v>36</v>
      </c>
      <c r="P41" s="93">
        <v>29481985.11</v>
      </c>
      <c r="Q41" s="76" t="s">
        <v>36</v>
      </c>
      <c r="R41" s="76" t="s">
        <v>36</v>
      </c>
      <c r="S41" s="76" t="s">
        <v>36</v>
      </c>
      <c r="T41" s="76" t="s">
        <v>36</v>
      </c>
      <c r="U41" s="76" t="s">
        <v>36</v>
      </c>
      <c r="V41" s="76" t="s">
        <v>36</v>
      </c>
      <c r="W41" s="76" t="s">
        <v>36</v>
      </c>
      <c r="X41" s="76" t="s">
        <v>36</v>
      </c>
      <c r="Y41" s="76" t="s">
        <v>36</v>
      </c>
      <c r="Z41" s="76">
        <v>42238</v>
      </c>
      <c r="AA41" s="76" t="s">
        <v>36</v>
      </c>
      <c r="AB41" s="76" t="s">
        <v>36</v>
      </c>
      <c r="AC41" s="76" t="s">
        <v>36</v>
      </c>
      <c r="AD41" s="76">
        <v>20554129466</v>
      </c>
    </row>
    <row r="42" spans="2:30" ht="12">
      <c r="B42" s="74" t="s">
        <v>24</v>
      </c>
      <c r="C42" s="90">
        <v>0.02</v>
      </c>
      <c r="D42" s="75" t="s">
        <v>36</v>
      </c>
      <c r="E42" s="75" t="s">
        <v>36</v>
      </c>
      <c r="F42" s="75" t="s">
        <v>36</v>
      </c>
      <c r="G42" s="75" t="s">
        <v>36</v>
      </c>
      <c r="H42" s="75" t="s">
        <v>36</v>
      </c>
      <c r="I42" s="75" t="s">
        <v>36</v>
      </c>
      <c r="J42" s="75" t="s">
        <v>36</v>
      </c>
      <c r="K42" s="75" t="s">
        <v>36</v>
      </c>
      <c r="L42" s="90">
        <v>0.16</v>
      </c>
      <c r="M42" s="75" t="s">
        <v>36</v>
      </c>
      <c r="N42" s="75" t="s">
        <v>36</v>
      </c>
      <c r="O42" s="75" t="s">
        <v>36</v>
      </c>
      <c r="P42" s="90">
        <v>163359628.23</v>
      </c>
      <c r="Q42" s="75">
        <v>100</v>
      </c>
      <c r="R42" s="75" t="s">
        <v>36</v>
      </c>
      <c r="S42" s="75" t="s">
        <v>36</v>
      </c>
      <c r="T42" s="75" t="s">
        <v>36</v>
      </c>
      <c r="U42" s="75" t="s">
        <v>36</v>
      </c>
      <c r="V42" s="75" t="s">
        <v>36</v>
      </c>
      <c r="W42" s="75" t="s">
        <v>36</v>
      </c>
      <c r="X42" s="75" t="s">
        <v>36</v>
      </c>
      <c r="Y42" s="75" t="s">
        <v>36</v>
      </c>
      <c r="Z42" s="75">
        <v>31</v>
      </c>
      <c r="AA42" s="75" t="s">
        <v>36</v>
      </c>
      <c r="AB42" s="75" t="s">
        <v>36</v>
      </c>
      <c r="AC42" s="75" t="s">
        <v>36</v>
      </c>
      <c r="AD42" s="75">
        <v>35791264548</v>
      </c>
    </row>
    <row r="43" spans="2:30" ht="12">
      <c r="B43" s="74" t="s">
        <v>25</v>
      </c>
      <c r="C43" s="94">
        <v>31.1</v>
      </c>
      <c r="D43" s="76" t="s">
        <v>36</v>
      </c>
      <c r="E43" s="76" t="s">
        <v>36</v>
      </c>
      <c r="F43" s="76" t="s">
        <v>36</v>
      </c>
      <c r="G43" s="93">
        <v>0.15</v>
      </c>
      <c r="H43" s="93">
        <v>389.78</v>
      </c>
      <c r="I43" s="76" t="s">
        <v>36</v>
      </c>
      <c r="J43" s="93">
        <v>12.66</v>
      </c>
      <c r="K43" s="76" t="s">
        <v>36</v>
      </c>
      <c r="L43" s="93">
        <v>128.79</v>
      </c>
      <c r="M43" s="94">
        <v>103.3</v>
      </c>
      <c r="N43" s="93">
        <v>0.05</v>
      </c>
      <c r="O43" s="93">
        <v>2313.83</v>
      </c>
      <c r="P43" s="93">
        <v>419895865.73</v>
      </c>
      <c r="Q43" s="76">
        <v>10206</v>
      </c>
      <c r="R43" s="76" t="s">
        <v>36</v>
      </c>
      <c r="S43" s="76" t="s">
        <v>36</v>
      </c>
      <c r="T43" s="76" t="s">
        <v>36</v>
      </c>
      <c r="U43" s="76">
        <v>144</v>
      </c>
      <c r="V43" s="76">
        <v>287020</v>
      </c>
      <c r="W43" s="76" t="s">
        <v>36</v>
      </c>
      <c r="X43" s="76">
        <v>3717</v>
      </c>
      <c r="Y43" s="76" t="s">
        <v>36</v>
      </c>
      <c r="Z43" s="76">
        <v>26441</v>
      </c>
      <c r="AA43" s="76">
        <v>24380</v>
      </c>
      <c r="AB43" s="76">
        <v>15</v>
      </c>
      <c r="AC43" s="76">
        <v>674996</v>
      </c>
      <c r="AD43" s="76">
        <v>86430337844</v>
      </c>
    </row>
    <row r="44" spans="2:30" ht="12">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row>
    <row r="45" spans="2:30" ht="12">
      <c r="B45" s="70" t="s">
        <v>174</v>
      </c>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row>
    <row r="46" spans="2:30" ht="12">
      <c r="B46" s="70" t="s">
        <v>36</v>
      </c>
      <c r="C46" s="68" t="s">
        <v>40</v>
      </c>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row>
    <row r="48" ht="12">
      <c r="B48" s="88" t="s">
        <v>407</v>
      </c>
    </row>
    <row r="50" spans="2:30" ht="12">
      <c r="B50" s="68" t="s">
        <v>408</v>
      </c>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row>
    <row r="51" spans="2:30" ht="12">
      <c r="B51" s="68" t="s">
        <v>157</v>
      </c>
      <c r="C51" s="70" t="s">
        <v>409</v>
      </c>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row>
    <row r="52" spans="2:30" ht="12">
      <c r="B52" s="68" t="s">
        <v>159</v>
      </c>
      <c r="C52" s="68" t="s">
        <v>333</v>
      </c>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row>
    <row r="53" spans="2:30" ht="12">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row>
    <row r="54" spans="2:30" ht="12">
      <c r="B54" s="70" t="s">
        <v>334</v>
      </c>
      <c r="C54" s="69"/>
      <c r="D54" s="68" t="s">
        <v>162</v>
      </c>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row>
    <row r="55" spans="2:30" ht="12">
      <c r="B55" s="70" t="s">
        <v>70</v>
      </c>
      <c r="C55" s="69"/>
      <c r="D55" s="68" t="s">
        <v>379</v>
      </c>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row>
    <row r="56" spans="2:30" ht="12">
      <c r="B56" s="70" t="s">
        <v>71</v>
      </c>
      <c r="C56" s="69"/>
      <c r="D56" s="68" t="s">
        <v>72</v>
      </c>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row>
    <row r="57" spans="2:30" ht="12">
      <c r="B57" s="70" t="s">
        <v>389</v>
      </c>
      <c r="C57" s="69"/>
      <c r="D57" s="68" t="s">
        <v>196</v>
      </c>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row>
    <row r="58" spans="2:30" ht="12">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row>
    <row r="59" spans="2:30" ht="12">
      <c r="B59" s="71" t="s">
        <v>390</v>
      </c>
      <c r="C59" s="209" t="s">
        <v>368</v>
      </c>
      <c r="D59" s="209" t="s">
        <v>368</v>
      </c>
      <c r="E59" s="209" t="s">
        <v>368</v>
      </c>
      <c r="F59" s="209" t="s">
        <v>368</v>
      </c>
      <c r="G59" s="209" t="s">
        <v>368</v>
      </c>
      <c r="H59" s="209" t="s">
        <v>368</v>
      </c>
      <c r="I59" s="209" t="s">
        <v>368</v>
      </c>
      <c r="J59" s="209" t="s">
        <v>368</v>
      </c>
      <c r="K59" s="209" t="s">
        <v>368</v>
      </c>
      <c r="L59" s="209" t="s">
        <v>368</v>
      </c>
      <c r="M59" s="209" t="s">
        <v>368</v>
      </c>
      <c r="N59" s="209" t="s">
        <v>368</v>
      </c>
      <c r="O59" s="209" t="s">
        <v>368</v>
      </c>
      <c r="P59" s="209" t="s">
        <v>368</v>
      </c>
      <c r="Q59" s="209" t="s">
        <v>336</v>
      </c>
      <c r="R59" s="209" t="s">
        <v>336</v>
      </c>
      <c r="S59" s="209" t="s">
        <v>336</v>
      </c>
      <c r="T59" s="209" t="s">
        <v>336</v>
      </c>
      <c r="U59" s="209" t="s">
        <v>336</v>
      </c>
      <c r="V59" s="209" t="s">
        <v>336</v>
      </c>
      <c r="W59" s="209" t="s">
        <v>336</v>
      </c>
      <c r="X59" s="209" t="s">
        <v>336</v>
      </c>
      <c r="Y59" s="209" t="s">
        <v>336</v>
      </c>
      <c r="Z59" s="209" t="s">
        <v>336</v>
      </c>
      <c r="AA59" s="209" t="s">
        <v>336</v>
      </c>
      <c r="AB59" s="209" t="s">
        <v>336</v>
      </c>
      <c r="AC59" s="209" t="s">
        <v>336</v>
      </c>
      <c r="AD59" s="209" t="s">
        <v>336</v>
      </c>
    </row>
    <row r="60" spans="2:30" ht="12">
      <c r="B60" s="71" t="s">
        <v>337</v>
      </c>
      <c r="C60" s="132" t="s">
        <v>391</v>
      </c>
      <c r="D60" s="132" t="s">
        <v>392</v>
      </c>
      <c r="E60" s="132" t="s">
        <v>393</v>
      </c>
      <c r="F60" s="132" t="s">
        <v>394</v>
      </c>
      <c r="G60" s="132" t="s">
        <v>395</v>
      </c>
      <c r="H60" s="132" t="s">
        <v>396</v>
      </c>
      <c r="I60" s="132" t="s">
        <v>397</v>
      </c>
      <c r="J60" s="132" t="s">
        <v>398</v>
      </c>
      <c r="K60" s="132" t="s">
        <v>399</v>
      </c>
      <c r="L60" s="132" t="s">
        <v>400</v>
      </c>
      <c r="M60" s="132" t="s">
        <v>401</v>
      </c>
      <c r="N60" s="132" t="s">
        <v>402</v>
      </c>
      <c r="O60" s="132" t="s">
        <v>403</v>
      </c>
      <c r="P60" s="132" t="s">
        <v>44</v>
      </c>
      <c r="Q60" s="132" t="s">
        <v>391</v>
      </c>
      <c r="R60" s="132" t="s">
        <v>392</v>
      </c>
      <c r="S60" s="132" t="s">
        <v>393</v>
      </c>
      <c r="T60" s="132" t="s">
        <v>394</v>
      </c>
      <c r="U60" s="132" t="s">
        <v>395</v>
      </c>
      <c r="V60" s="132" t="s">
        <v>396</v>
      </c>
      <c r="W60" s="132" t="s">
        <v>397</v>
      </c>
      <c r="X60" s="132" t="s">
        <v>398</v>
      </c>
      <c r="Y60" s="132" t="s">
        <v>399</v>
      </c>
      <c r="Z60" s="143" t="s">
        <v>400</v>
      </c>
      <c r="AA60" s="143" t="s">
        <v>401</v>
      </c>
      <c r="AB60" s="132" t="s">
        <v>402</v>
      </c>
      <c r="AC60" s="143" t="s">
        <v>403</v>
      </c>
      <c r="AD60" s="132" t="s">
        <v>44</v>
      </c>
    </row>
    <row r="61" spans="2:30" ht="12">
      <c r="B61" s="72" t="s">
        <v>355</v>
      </c>
      <c r="C61" s="73" t="s">
        <v>38</v>
      </c>
      <c r="D61" s="73" t="s">
        <v>38</v>
      </c>
      <c r="E61" s="73" t="s">
        <v>38</v>
      </c>
      <c r="F61" s="73" t="s">
        <v>38</v>
      </c>
      <c r="G61" s="73" t="s">
        <v>38</v>
      </c>
      <c r="H61" s="73" t="s">
        <v>38</v>
      </c>
      <c r="I61" s="73" t="s">
        <v>38</v>
      </c>
      <c r="J61" s="73" t="s">
        <v>38</v>
      </c>
      <c r="K61" s="73" t="s">
        <v>38</v>
      </c>
      <c r="L61" s="73" t="s">
        <v>38</v>
      </c>
      <c r="M61" s="73" t="s">
        <v>38</v>
      </c>
      <c r="N61" s="73" t="s">
        <v>38</v>
      </c>
      <c r="O61" s="73" t="s">
        <v>38</v>
      </c>
      <c r="P61" s="73" t="s">
        <v>38</v>
      </c>
      <c r="Q61" s="73" t="s">
        <v>38</v>
      </c>
      <c r="R61" s="73" t="s">
        <v>38</v>
      </c>
      <c r="S61" s="73" t="s">
        <v>38</v>
      </c>
      <c r="T61" s="73" t="s">
        <v>38</v>
      </c>
      <c r="U61" s="73" t="s">
        <v>38</v>
      </c>
      <c r="V61" s="73" t="s">
        <v>38</v>
      </c>
      <c r="W61" s="73" t="s">
        <v>38</v>
      </c>
      <c r="X61" s="73" t="s">
        <v>38</v>
      </c>
      <c r="Y61" s="73" t="s">
        <v>38</v>
      </c>
      <c r="Z61" s="73" t="s">
        <v>38</v>
      </c>
      <c r="AA61" s="73" t="s">
        <v>38</v>
      </c>
      <c r="AB61" s="73" t="s">
        <v>38</v>
      </c>
      <c r="AC61" s="73" t="s">
        <v>38</v>
      </c>
      <c r="AD61" s="73" t="s">
        <v>38</v>
      </c>
    </row>
    <row r="62" spans="2:30" ht="12">
      <c r="B62" s="74" t="s">
        <v>359</v>
      </c>
      <c r="C62" s="94">
        <v>2747344</v>
      </c>
      <c r="D62" s="76" t="s">
        <v>36</v>
      </c>
      <c r="E62" s="76" t="s">
        <v>36</v>
      </c>
      <c r="F62" s="76" t="s">
        <v>36</v>
      </c>
      <c r="G62" s="93">
        <v>318812.37</v>
      </c>
      <c r="H62" s="93">
        <v>415528.75</v>
      </c>
      <c r="I62" s="93">
        <v>36421.86</v>
      </c>
      <c r="J62" s="93">
        <v>509491.43</v>
      </c>
      <c r="K62" s="93">
        <v>1010385.05</v>
      </c>
      <c r="L62" s="93">
        <v>13060618.19</v>
      </c>
      <c r="M62" s="93">
        <v>4833185.51</v>
      </c>
      <c r="N62" s="93">
        <v>154591.87</v>
      </c>
      <c r="O62" s="93">
        <v>4330309.81</v>
      </c>
      <c r="P62" s="93">
        <v>17759438147.77</v>
      </c>
      <c r="Q62" s="76">
        <v>578061915</v>
      </c>
      <c r="R62" s="76" t="s">
        <v>36</v>
      </c>
      <c r="S62" s="76" t="s">
        <v>36</v>
      </c>
      <c r="T62" s="76" t="s">
        <v>36</v>
      </c>
      <c r="U62" s="76">
        <v>39131999</v>
      </c>
      <c r="V62" s="76">
        <v>27703314</v>
      </c>
      <c r="W62" s="76">
        <v>6317588</v>
      </c>
      <c r="X62" s="76">
        <v>75607277</v>
      </c>
      <c r="Y62" s="76">
        <v>71030127</v>
      </c>
      <c r="Z62" s="76">
        <v>879227751</v>
      </c>
      <c r="AA62" s="76">
        <v>494387315</v>
      </c>
      <c r="AB62" s="76">
        <v>39684361</v>
      </c>
      <c r="AC62" s="76">
        <v>1150546755</v>
      </c>
      <c r="AD62" s="76">
        <v>4253159579486</v>
      </c>
    </row>
    <row r="63" spans="2:30" ht="12">
      <c r="B63" s="74" t="s">
        <v>356</v>
      </c>
      <c r="C63" s="93">
        <v>123426.86</v>
      </c>
      <c r="D63" s="76" t="s">
        <v>36</v>
      </c>
      <c r="E63" s="76" t="s">
        <v>36</v>
      </c>
      <c r="F63" s="76" t="s">
        <v>36</v>
      </c>
      <c r="G63" s="93">
        <v>256.29</v>
      </c>
      <c r="H63" s="94">
        <v>815.1</v>
      </c>
      <c r="I63" s="93">
        <v>9.62</v>
      </c>
      <c r="J63" s="93">
        <v>4785.68</v>
      </c>
      <c r="K63" s="93">
        <v>5377.02</v>
      </c>
      <c r="L63" s="93">
        <v>49297.34</v>
      </c>
      <c r="M63" s="93">
        <v>39094.38</v>
      </c>
      <c r="N63" s="93">
        <v>9920.07</v>
      </c>
      <c r="O63" s="93">
        <v>342126.27</v>
      </c>
      <c r="P63" s="93">
        <v>2065846620.04</v>
      </c>
      <c r="Q63" s="76">
        <v>26778708</v>
      </c>
      <c r="R63" s="76" t="s">
        <v>36</v>
      </c>
      <c r="S63" s="76" t="s">
        <v>36</v>
      </c>
      <c r="T63" s="76" t="s">
        <v>36</v>
      </c>
      <c r="U63" s="76">
        <v>178954</v>
      </c>
      <c r="V63" s="76">
        <v>642085</v>
      </c>
      <c r="W63" s="76">
        <v>7104</v>
      </c>
      <c r="X63" s="76">
        <v>809018</v>
      </c>
      <c r="Y63" s="76">
        <v>852060</v>
      </c>
      <c r="Z63" s="76">
        <v>3982919</v>
      </c>
      <c r="AA63" s="76">
        <v>5353899</v>
      </c>
      <c r="AB63" s="76">
        <v>2152265</v>
      </c>
      <c r="AC63" s="76">
        <v>141953054</v>
      </c>
      <c r="AD63" s="76">
        <v>413850920577</v>
      </c>
    </row>
    <row r="64" spans="2:30" ht="12">
      <c r="B64" s="74" t="s">
        <v>1</v>
      </c>
      <c r="C64" s="90">
        <v>1317.28</v>
      </c>
      <c r="D64" s="75" t="s">
        <v>36</v>
      </c>
      <c r="E64" s="75" t="s">
        <v>36</v>
      </c>
      <c r="F64" s="75" t="s">
        <v>36</v>
      </c>
      <c r="G64" s="95">
        <v>451.1</v>
      </c>
      <c r="H64" s="90">
        <v>1.59</v>
      </c>
      <c r="I64" s="75" t="s">
        <v>36</v>
      </c>
      <c r="J64" s="90">
        <v>0.28</v>
      </c>
      <c r="K64" s="95">
        <v>2500</v>
      </c>
      <c r="L64" s="90">
        <v>205165.67</v>
      </c>
      <c r="M64" s="90">
        <v>669.76</v>
      </c>
      <c r="N64" s="75" t="s">
        <v>36</v>
      </c>
      <c r="O64" s="90">
        <v>5279.82</v>
      </c>
      <c r="P64" s="90">
        <v>147382519.15</v>
      </c>
      <c r="Q64" s="75">
        <v>9383862</v>
      </c>
      <c r="R64" s="75" t="s">
        <v>36</v>
      </c>
      <c r="S64" s="75" t="s">
        <v>36</v>
      </c>
      <c r="T64" s="75" t="s">
        <v>36</v>
      </c>
      <c r="U64" s="75">
        <v>111994</v>
      </c>
      <c r="V64" s="75">
        <v>360</v>
      </c>
      <c r="W64" s="75" t="s">
        <v>36</v>
      </c>
      <c r="X64" s="75">
        <v>627</v>
      </c>
      <c r="Y64" s="75">
        <v>90749</v>
      </c>
      <c r="Z64" s="75">
        <v>8590034</v>
      </c>
      <c r="AA64" s="75">
        <v>75950</v>
      </c>
      <c r="AB64" s="75" t="s">
        <v>36</v>
      </c>
      <c r="AC64" s="75">
        <v>1463371</v>
      </c>
      <c r="AD64" s="75">
        <v>30976340883</v>
      </c>
    </row>
    <row r="65" spans="2:30" ht="12">
      <c r="B65" s="74" t="s">
        <v>2</v>
      </c>
      <c r="C65" s="90">
        <v>45547.78</v>
      </c>
      <c r="D65" s="75" t="s">
        <v>36</v>
      </c>
      <c r="E65" s="75" t="s">
        <v>36</v>
      </c>
      <c r="F65" s="75" t="s">
        <v>36</v>
      </c>
      <c r="G65" s="90">
        <v>6.87</v>
      </c>
      <c r="H65" s="95">
        <v>2</v>
      </c>
      <c r="I65" s="90">
        <v>0.94</v>
      </c>
      <c r="J65" s="90">
        <v>196.71</v>
      </c>
      <c r="K65" s="90">
        <v>4134.91</v>
      </c>
      <c r="L65" s="90">
        <v>52045.57</v>
      </c>
      <c r="M65" s="90">
        <v>6029.62</v>
      </c>
      <c r="N65" s="90">
        <v>417.48</v>
      </c>
      <c r="O65" s="90">
        <v>2151.73</v>
      </c>
      <c r="P65" s="90">
        <v>677780069.96</v>
      </c>
      <c r="Q65" s="75">
        <v>10139391</v>
      </c>
      <c r="R65" s="75" t="s">
        <v>36</v>
      </c>
      <c r="S65" s="75" t="s">
        <v>36</v>
      </c>
      <c r="T65" s="75" t="s">
        <v>36</v>
      </c>
      <c r="U65" s="75">
        <v>2873</v>
      </c>
      <c r="V65" s="75">
        <v>2190</v>
      </c>
      <c r="W65" s="75">
        <v>781</v>
      </c>
      <c r="X65" s="75">
        <v>46967</v>
      </c>
      <c r="Y65" s="75">
        <v>339067</v>
      </c>
      <c r="Z65" s="75">
        <v>2866861</v>
      </c>
      <c r="AA65" s="75">
        <v>814771</v>
      </c>
      <c r="AB65" s="75">
        <v>408423</v>
      </c>
      <c r="AC65" s="75">
        <v>834339</v>
      </c>
      <c r="AD65" s="75">
        <v>187826539020</v>
      </c>
    </row>
    <row r="66" spans="2:30" ht="12">
      <c r="B66" s="74" t="s">
        <v>3</v>
      </c>
      <c r="C66" s="90">
        <v>587.33</v>
      </c>
      <c r="D66" s="75" t="s">
        <v>36</v>
      </c>
      <c r="E66" s="75" t="s">
        <v>36</v>
      </c>
      <c r="F66" s="75" t="s">
        <v>36</v>
      </c>
      <c r="G66" s="90">
        <v>1008.09</v>
      </c>
      <c r="H66" s="75" t="s">
        <v>36</v>
      </c>
      <c r="I66" s="75" t="s">
        <v>36</v>
      </c>
      <c r="J66" s="90">
        <v>694.25</v>
      </c>
      <c r="K66" s="90">
        <v>397.18</v>
      </c>
      <c r="L66" s="90">
        <v>7247.49</v>
      </c>
      <c r="M66" s="90">
        <v>5305.83</v>
      </c>
      <c r="N66" s="90">
        <v>100.95</v>
      </c>
      <c r="O66" s="90">
        <v>3528.33</v>
      </c>
      <c r="P66" s="90">
        <v>227048338.38</v>
      </c>
      <c r="Q66" s="75">
        <v>147266</v>
      </c>
      <c r="R66" s="75" t="s">
        <v>36</v>
      </c>
      <c r="S66" s="75" t="s">
        <v>36</v>
      </c>
      <c r="T66" s="75" t="s">
        <v>36</v>
      </c>
      <c r="U66" s="75">
        <v>329352</v>
      </c>
      <c r="V66" s="75" t="s">
        <v>36</v>
      </c>
      <c r="W66" s="75" t="s">
        <v>36</v>
      </c>
      <c r="X66" s="75">
        <v>78052</v>
      </c>
      <c r="Y66" s="75">
        <v>76878</v>
      </c>
      <c r="Z66" s="75">
        <v>541133</v>
      </c>
      <c r="AA66" s="75">
        <v>558930</v>
      </c>
      <c r="AB66" s="75">
        <v>14748</v>
      </c>
      <c r="AC66" s="75">
        <v>902354</v>
      </c>
      <c r="AD66" s="75">
        <v>69563685441</v>
      </c>
    </row>
    <row r="67" spans="2:30" ht="12">
      <c r="B67" s="74" t="s">
        <v>357</v>
      </c>
      <c r="C67" s="93">
        <v>84981.53</v>
      </c>
      <c r="D67" s="76" t="s">
        <v>36</v>
      </c>
      <c r="E67" s="76" t="s">
        <v>36</v>
      </c>
      <c r="F67" s="76" t="s">
        <v>36</v>
      </c>
      <c r="G67" s="93">
        <v>463.01</v>
      </c>
      <c r="H67" s="93">
        <v>466.66</v>
      </c>
      <c r="I67" s="93">
        <v>9.78</v>
      </c>
      <c r="J67" s="93">
        <v>9888.06</v>
      </c>
      <c r="K67" s="93">
        <v>10169.11</v>
      </c>
      <c r="L67" s="94">
        <v>229542.9</v>
      </c>
      <c r="M67" s="93">
        <v>59470.77</v>
      </c>
      <c r="N67" s="93">
        <v>12778.06</v>
      </c>
      <c r="O67" s="93">
        <v>70575.08</v>
      </c>
      <c r="P67" s="93">
        <v>2815289023.04</v>
      </c>
      <c r="Q67" s="76">
        <v>13459703</v>
      </c>
      <c r="R67" s="76" t="s">
        <v>36</v>
      </c>
      <c r="S67" s="76" t="s">
        <v>36</v>
      </c>
      <c r="T67" s="76" t="s">
        <v>36</v>
      </c>
      <c r="U67" s="76">
        <v>209294</v>
      </c>
      <c r="V67" s="76">
        <v>187509</v>
      </c>
      <c r="W67" s="76">
        <v>5810</v>
      </c>
      <c r="X67" s="76">
        <v>1625468</v>
      </c>
      <c r="Y67" s="76">
        <v>2348577</v>
      </c>
      <c r="Z67" s="76">
        <v>18180365</v>
      </c>
      <c r="AA67" s="76">
        <v>7535141</v>
      </c>
      <c r="AB67" s="76">
        <v>3951423</v>
      </c>
      <c r="AC67" s="76">
        <v>23640848</v>
      </c>
      <c r="AD67" s="76">
        <v>878912735781</v>
      </c>
    </row>
    <row r="68" spans="2:30" ht="12">
      <c r="B68" s="74" t="s">
        <v>4</v>
      </c>
      <c r="C68" s="93">
        <v>62.85</v>
      </c>
      <c r="D68" s="76" t="s">
        <v>36</v>
      </c>
      <c r="E68" s="76" t="s">
        <v>36</v>
      </c>
      <c r="F68" s="76" t="s">
        <v>36</v>
      </c>
      <c r="G68" s="93">
        <v>1.09</v>
      </c>
      <c r="H68" s="76" t="s">
        <v>36</v>
      </c>
      <c r="I68" s="76" t="s">
        <v>36</v>
      </c>
      <c r="J68" s="93">
        <v>19.47</v>
      </c>
      <c r="K68" s="93">
        <v>8.38</v>
      </c>
      <c r="L68" s="93">
        <v>4186.44</v>
      </c>
      <c r="M68" s="93">
        <v>131.11</v>
      </c>
      <c r="N68" s="93">
        <v>10.81</v>
      </c>
      <c r="O68" s="93">
        <v>3022.78</v>
      </c>
      <c r="P68" s="93">
        <v>122250371.09</v>
      </c>
      <c r="Q68" s="76">
        <v>16420</v>
      </c>
      <c r="R68" s="76" t="s">
        <v>36</v>
      </c>
      <c r="S68" s="76" t="s">
        <v>36</v>
      </c>
      <c r="T68" s="76" t="s">
        <v>36</v>
      </c>
      <c r="U68" s="76">
        <v>567</v>
      </c>
      <c r="V68" s="76" t="s">
        <v>36</v>
      </c>
      <c r="W68" s="76" t="s">
        <v>36</v>
      </c>
      <c r="X68" s="76">
        <v>5516</v>
      </c>
      <c r="Y68" s="76">
        <v>1132</v>
      </c>
      <c r="Z68" s="76">
        <v>245820</v>
      </c>
      <c r="AA68" s="76">
        <v>49079</v>
      </c>
      <c r="AB68" s="76">
        <v>3335</v>
      </c>
      <c r="AC68" s="76">
        <v>470071</v>
      </c>
      <c r="AD68" s="76">
        <v>14833793073</v>
      </c>
    </row>
    <row r="69" spans="2:30" ht="12">
      <c r="B69" s="74" t="s">
        <v>361</v>
      </c>
      <c r="C69" s="93">
        <v>92.17</v>
      </c>
      <c r="D69" s="76" t="s">
        <v>36</v>
      </c>
      <c r="E69" s="76" t="s">
        <v>36</v>
      </c>
      <c r="F69" s="76" t="s">
        <v>36</v>
      </c>
      <c r="G69" s="76" t="s">
        <v>36</v>
      </c>
      <c r="H69" s="76" t="s">
        <v>36</v>
      </c>
      <c r="I69" s="76" t="s">
        <v>36</v>
      </c>
      <c r="J69" s="76" t="s">
        <v>36</v>
      </c>
      <c r="K69" s="76" t="s">
        <v>36</v>
      </c>
      <c r="L69" s="93">
        <v>61.85</v>
      </c>
      <c r="M69" s="94">
        <v>9</v>
      </c>
      <c r="N69" s="76" t="s">
        <v>36</v>
      </c>
      <c r="O69" s="94">
        <v>35.9</v>
      </c>
      <c r="P69" s="93">
        <v>46633896.78</v>
      </c>
      <c r="Q69" s="76">
        <v>24356</v>
      </c>
      <c r="R69" s="76" t="s">
        <v>36</v>
      </c>
      <c r="S69" s="76" t="s">
        <v>36</v>
      </c>
      <c r="T69" s="76" t="s">
        <v>36</v>
      </c>
      <c r="U69" s="76" t="s">
        <v>36</v>
      </c>
      <c r="V69" s="76" t="s">
        <v>36</v>
      </c>
      <c r="W69" s="76" t="s">
        <v>36</v>
      </c>
      <c r="X69" s="76" t="s">
        <v>36</v>
      </c>
      <c r="Y69" s="76" t="s">
        <v>36</v>
      </c>
      <c r="Z69" s="76">
        <v>8590</v>
      </c>
      <c r="AA69" s="76">
        <v>1549</v>
      </c>
      <c r="AB69" s="76" t="s">
        <v>36</v>
      </c>
      <c r="AC69" s="76">
        <v>14766</v>
      </c>
      <c r="AD69" s="76">
        <v>80309031822</v>
      </c>
    </row>
    <row r="70" spans="2:30" ht="12">
      <c r="B70" s="74" t="s">
        <v>6</v>
      </c>
      <c r="C70" s="90">
        <v>1774.91</v>
      </c>
      <c r="D70" s="75" t="s">
        <v>36</v>
      </c>
      <c r="E70" s="75" t="s">
        <v>36</v>
      </c>
      <c r="F70" s="75" t="s">
        <v>36</v>
      </c>
      <c r="G70" s="90">
        <v>2743.12</v>
      </c>
      <c r="H70" s="95">
        <v>21401.5</v>
      </c>
      <c r="I70" s="90">
        <v>6.07</v>
      </c>
      <c r="J70" s="90">
        <v>59.07</v>
      </c>
      <c r="K70" s="90">
        <v>648.75</v>
      </c>
      <c r="L70" s="90">
        <v>1689646.04</v>
      </c>
      <c r="M70" s="90">
        <v>54280.04</v>
      </c>
      <c r="N70" s="90">
        <v>3497.02</v>
      </c>
      <c r="O70" s="90">
        <v>709176.55</v>
      </c>
      <c r="P70" s="95">
        <v>183760328.4</v>
      </c>
      <c r="Q70" s="75">
        <v>410991</v>
      </c>
      <c r="R70" s="75" t="s">
        <v>36</v>
      </c>
      <c r="S70" s="75" t="s">
        <v>36</v>
      </c>
      <c r="T70" s="75" t="s">
        <v>36</v>
      </c>
      <c r="U70" s="75">
        <v>601836</v>
      </c>
      <c r="V70" s="75">
        <v>3934901</v>
      </c>
      <c r="W70" s="75">
        <v>2062</v>
      </c>
      <c r="X70" s="75">
        <v>9772</v>
      </c>
      <c r="Y70" s="75">
        <v>39683</v>
      </c>
      <c r="Z70" s="75">
        <v>62093312</v>
      </c>
      <c r="AA70" s="75">
        <v>1405526</v>
      </c>
      <c r="AB70" s="75">
        <v>317684</v>
      </c>
      <c r="AC70" s="75">
        <v>121402281</v>
      </c>
      <c r="AD70" s="75">
        <v>30216326757</v>
      </c>
    </row>
    <row r="71" spans="2:30" ht="12">
      <c r="B71" s="74" t="s">
        <v>358</v>
      </c>
      <c r="C71" s="95">
        <v>51003.6</v>
      </c>
      <c r="D71" s="75" t="s">
        <v>36</v>
      </c>
      <c r="E71" s="75" t="s">
        <v>36</v>
      </c>
      <c r="F71" s="75" t="s">
        <v>36</v>
      </c>
      <c r="G71" s="90">
        <v>19776.17</v>
      </c>
      <c r="H71" s="90">
        <v>131216.52</v>
      </c>
      <c r="I71" s="90">
        <v>35818.24</v>
      </c>
      <c r="J71" s="90">
        <v>57463.42</v>
      </c>
      <c r="K71" s="90">
        <v>287884.79</v>
      </c>
      <c r="L71" s="90">
        <v>5973165.09</v>
      </c>
      <c r="M71" s="90">
        <v>2825655.13</v>
      </c>
      <c r="N71" s="90">
        <v>53762.11</v>
      </c>
      <c r="O71" s="90">
        <v>2470668.86</v>
      </c>
      <c r="P71" s="90">
        <v>1009770611.83</v>
      </c>
      <c r="Q71" s="75">
        <v>10777165</v>
      </c>
      <c r="R71" s="75" t="s">
        <v>36</v>
      </c>
      <c r="S71" s="75" t="s">
        <v>36</v>
      </c>
      <c r="T71" s="75" t="s">
        <v>36</v>
      </c>
      <c r="U71" s="75">
        <v>2936177</v>
      </c>
      <c r="V71" s="75">
        <v>7895230</v>
      </c>
      <c r="W71" s="75">
        <v>6014152</v>
      </c>
      <c r="X71" s="75">
        <v>11842361</v>
      </c>
      <c r="Y71" s="75">
        <v>30802484</v>
      </c>
      <c r="Z71" s="75">
        <v>453187466</v>
      </c>
      <c r="AA71" s="75">
        <v>252131765</v>
      </c>
      <c r="AB71" s="75">
        <v>9822908</v>
      </c>
      <c r="AC71" s="75">
        <v>586122431</v>
      </c>
      <c r="AD71" s="75">
        <v>250075483378</v>
      </c>
    </row>
    <row r="72" spans="2:30" ht="12">
      <c r="B72" s="74" t="s">
        <v>360</v>
      </c>
      <c r="C72" s="93">
        <v>6660.22</v>
      </c>
      <c r="D72" s="76" t="s">
        <v>36</v>
      </c>
      <c r="E72" s="76" t="s">
        <v>36</v>
      </c>
      <c r="F72" s="76" t="s">
        <v>36</v>
      </c>
      <c r="G72" s="93">
        <v>1002.05</v>
      </c>
      <c r="H72" s="93">
        <v>262.06</v>
      </c>
      <c r="I72" s="93">
        <v>0.76</v>
      </c>
      <c r="J72" s="93">
        <v>3633.29</v>
      </c>
      <c r="K72" s="93">
        <v>167104.99</v>
      </c>
      <c r="L72" s="93">
        <v>594064.17</v>
      </c>
      <c r="M72" s="93">
        <v>222095.41</v>
      </c>
      <c r="N72" s="93">
        <v>1842.61</v>
      </c>
      <c r="O72" s="94">
        <v>59814.2</v>
      </c>
      <c r="P72" s="93">
        <v>1360810534.53</v>
      </c>
      <c r="Q72" s="76">
        <v>1698799</v>
      </c>
      <c r="R72" s="76" t="s">
        <v>36</v>
      </c>
      <c r="S72" s="76" t="s">
        <v>36</v>
      </c>
      <c r="T72" s="76" t="s">
        <v>36</v>
      </c>
      <c r="U72" s="76">
        <v>709012</v>
      </c>
      <c r="V72" s="76">
        <v>105823</v>
      </c>
      <c r="W72" s="76">
        <v>640</v>
      </c>
      <c r="X72" s="76">
        <v>671150</v>
      </c>
      <c r="Y72" s="76">
        <v>6567057</v>
      </c>
      <c r="Z72" s="76">
        <v>43836375</v>
      </c>
      <c r="AA72" s="76">
        <v>31997188</v>
      </c>
      <c r="AB72" s="76">
        <v>615793</v>
      </c>
      <c r="AC72" s="76">
        <v>18947047</v>
      </c>
      <c r="AD72" s="76">
        <v>329953931751</v>
      </c>
    </row>
    <row r="73" spans="2:30" ht="12">
      <c r="B73" s="74" t="s">
        <v>9</v>
      </c>
      <c r="C73" s="93">
        <v>23390.95</v>
      </c>
      <c r="D73" s="76" t="s">
        <v>36</v>
      </c>
      <c r="E73" s="76" t="s">
        <v>36</v>
      </c>
      <c r="F73" s="76" t="s">
        <v>36</v>
      </c>
      <c r="G73" s="93">
        <v>38.45</v>
      </c>
      <c r="H73" s="76" t="s">
        <v>36</v>
      </c>
      <c r="I73" s="76" t="s">
        <v>36</v>
      </c>
      <c r="J73" s="93">
        <v>4.33</v>
      </c>
      <c r="K73" s="93">
        <v>340.98</v>
      </c>
      <c r="L73" s="93">
        <v>71432.48</v>
      </c>
      <c r="M73" s="93">
        <v>1546.68</v>
      </c>
      <c r="N73" s="93">
        <v>7.44</v>
      </c>
      <c r="O73" s="93">
        <v>2795.38</v>
      </c>
      <c r="P73" s="94">
        <v>134472368.1</v>
      </c>
      <c r="Q73" s="76">
        <v>4122540</v>
      </c>
      <c r="R73" s="76" t="s">
        <v>36</v>
      </c>
      <c r="S73" s="76" t="s">
        <v>36</v>
      </c>
      <c r="T73" s="76" t="s">
        <v>36</v>
      </c>
      <c r="U73" s="76">
        <v>9410</v>
      </c>
      <c r="V73" s="76" t="s">
        <v>36</v>
      </c>
      <c r="W73" s="76" t="s">
        <v>36</v>
      </c>
      <c r="X73" s="76">
        <v>754</v>
      </c>
      <c r="Y73" s="76">
        <v>65793</v>
      </c>
      <c r="Z73" s="76">
        <v>3769183</v>
      </c>
      <c r="AA73" s="76">
        <v>143602</v>
      </c>
      <c r="AB73" s="76">
        <v>3994</v>
      </c>
      <c r="AC73" s="76">
        <v>826063</v>
      </c>
      <c r="AD73" s="76">
        <v>16591874477</v>
      </c>
    </row>
    <row r="74" spans="2:30" ht="12">
      <c r="B74" s="74" t="s">
        <v>362</v>
      </c>
      <c r="C74" s="90">
        <v>4970.49</v>
      </c>
      <c r="D74" s="75" t="s">
        <v>36</v>
      </c>
      <c r="E74" s="75" t="s">
        <v>36</v>
      </c>
      <c r="F74" s="75" t="s">
        <v>36</v>
      </c>
      <c r="G74" s="90">
        <v>9752.88</v>
      </c>
      <c r="H74" s="90">
        <v>1206.86</v>
      </c>
      <c r="I74" s="90">
        <v>562.44</v>
      </c>
      <c r="J74" s="90">
        <v>410537.44</v>
      </c>
      <c r="K74" s="95">
        <v>216.2</v>
      </c>
      <c r="L74" s="90">
        <v>2403716.41</v>
      </c>
      <c r="M74" s="90">
        <v>338658.29</v>
      </c>
      <c r="N74" s="90">
        <v>812.25</v>
      </c>
      <c r="O74" s="90">
        <v>95609.65</v>
      </c>
      <c r="P74" s="90">
        <v>894860948.86</v>
      </c>
      <c r="Q74" s="75">
        <v>1419609</v>
      </c>
      <c r="R74" s="75" t="s">
        <v>36</v>
      </c>
      <c r="S74" s="75" t="s">
        <v>36</v>
      </c>
      <c r="T74" s="75" t="s">
        <v>36</v>
      </c>
      <c r="U74" s="75">
        <v>4646768</v>
      </c>
      <c r="V74" s="75">
        <v>438554</v>
      </c>
      <c r="W74" s="75">
        <v>282885</v>
      </c>
      <c r="X74" s="75">
        <v>56221857</v>
      </c>
      <c r="Y74" s="75">
        <v>82744</v>
      </c>
      <c r="Z74" s="75">
        <v>141872155</v>
      </c>
      <c r="AA74" s="75">
        <v>33659757</v>
      </c>
      <c r="AB74" s="75">
        <v>290706</v>
      </c>
      <c r="AC74" s="75">
        <v>33260903</v>
      </c>
      <c r="AD74" s="75">
        <v>330452360219</v>
      </c>
    </row>
    <row r="75" spans="2:30" ht="12">
      <c r="B75" s="74" t="s">
        <v>11</v>
      </c>
      <c r="C75" s="76" t="s">
        <v>36</v>
      </c>
      <c r="D75" s="76" t="s">
        <v>36</v>
      </c>
      <c r="E75" s="76" t="s">
        <v>36</v>
      </c>
      <c r="F75" s="76" t="s">
        <v>36</v>
      </c>
      <c r="G75" s="76" t="s">
        <v>36</v>
      </c>
      <c r="H75" s="76" t="s">
        <v>36</v>
      </c>
      <c r="I75" s="76" t="s">
        <v>36</v>
      </c>
      <c r="J75" s="76" t="s">
        <v>36</v>
      </c>
      <c r="K75" s="76" t="s">
        <v>36</v>
      </c>
      <c r="L75" s="93">
        <v>100.04</v>
      </c>
      <c r="M75" s="76" t="s">
        <v>36</v>
      </c>
      <c r="N75" s="76" t="s">
        <v>36</v>
      </c>
      <c r="O75" s="76" t="s">
        <v>36</v>
      </c>
      <c r="P75" s="93">
        <v>5037709.67</v>
      </c>
      <c r="Q75" s="76" t="s">
        <v>36</v>
      </c>
      <c r="R75" s="76" t="s">
        <v>36</v>
      </c>
      <c r="S75" s="76" t="s">
        <v>36</v>
      </c>
      <c r="T75" s="76" t="s">
        <v>36</v>
      </c>
      <c r="U75" s="76" t="s">
        <v>36</v>
      </c>
      <c r="V75" s="76" t="s">
        <v>36</v>
      </c>
      <c r="W75" s="76" t="s">
        <v>36</v>
      </c>
      <c r="X75" s="76" t="s">
        <v>36</v>
      </c>
      <c r="Y75" s="76" t="s">
        <v>36</v>
      </c>
      <c r="Z75" s="76">
        <v>200</v>
      </c>
      <c r="AA75" s="76" t="s">
        <v>36</v>
      </c>
      <c r="AB75" s="76" t="s">
        <v>36</v>
      </c>
      <c r="AC75" s="76" t="s">
        <v>36</v>
      </c>
      <c r="AD75" s="76">
        <v>1105549456</v>
      </c>
    </row>
    <row r="76" spans="2:30" ht="12">
      <c r="B76" s="74" t="s">
        <v>12</v>
      </c>
      <c r="C76" s="93">
        <v>623.56</v>
      </c>
      <c r="D76" s="76" t="s">
        <v>36</v>
      </c>
      <c r="E76" s="76" t="s">
        <v>36</v>
      </c>
      <c r="F76" s="76" t="s">
        <v>36</v>
      </c>
      <c r="G76" s="76" t="s">
        <v>36</v>
      </c>
      <c r="H76" s="93">
        <v>7.28</v>
      </c>
      <c r="I76" s="93">
        <v>0.36</v>
      </c>
      <c r="J76" s="93">
        <v>140.63</v>
      </c>
      <c r="K76" s="93">
        <v>209.78</v>
      </c>
      <c r="L76" s="93">
        <v>30471.16</v>
      </c>
      <c r="M76" s="93">
        <v>23852.91</v>
      </c>
      <c r="N76" s="93">
        <v>127.18</v>
      </c>
      <c r="O76" s="93">
        <v>4862.88</v>
      </c>
      <c r="P76" s="93">
        <v>180912114.19</v>
      </c>
      <c r="Q76" s="76">
        <v>147798</v>
      </c>
      <c r="R76" s="76" t="s">
        <v>36</v>
      </c>
      <c r="S76" s="76" t="s">
        <v>36</v>
      </c>
      <c r="T76" s="76" t="s">
        <v>36</v>
      </c>
      <c r="U76" s="76" t="s">
        <v>36</v>
      </c>
      <c r="V76" s="76">
        <v>2042</v>
      </c>
      <c r="W76" s="76">
        <v>207</v>
      </c>
      <c r="X76" s="76">
        <v>42486</v>
      </c>
      <c r="Y76" s="76">
        <v>78814</v>
      </c>
      <c r="Z76" s="76">
        <v>2473063</v>
      </c>
      <c r="AA76" s="76">
        <v>2230051</v>
      </c>
      <c r="AB76" s="76">
        <v>52493</v>
      </c>
      <c r="AC76" s="76">
        <v>1694900</v>
      </c>
      <c r="AD76" s="76">
        <v>15040808258</v>
      </c>
    </row>
    <row r="77" spans="2:30" ht="12">
      <c r="B77" s="74" t="s">
        <v>13</v>
      </c>
      <c r="C77" s="93">
        <v>82985.13</v>
      </c>
      <c r="D77" s="76" t="s">
        <v>36</v>
      </c>
      <c r="E77" s="76" t="s">
        <v>36</v>
      </c>
      <c r="F77" s="76" t="s">
        <v>36</v>
      </c>
      <c r="G77" s="76" t="s">
        <v>36</v>
      </c>
      <c r="H77" s="93">
        <v>1.25</v>
      </c>
      <c r="I77" s="76" t="s">
        <v>36</v>
      </c>
      <c r="J77" s="93">
        <v>4.45</v>
      </c>
      <c r="K77" s="93">
        <v>5.04</v>
      </c>
      <c r="L77" s="93">
        <v>48174.68</v>
      </c>
      <c r="M77" s="94">
        <v>7329.9</v>
      </c>
      <c r="N77" s="93">
        <v>1.11</v>
      </c>
      <c r="O77" s="93">
        <v>846.73</v>
      </c>
      <c r="P77" s="93">
        <v>194127963.74</v>
      </c>
      <c r="Q77" s="76">
        <v>17276386</v>
      </c>
      <c r="R77" s="76" t="s">
        <v>36</v>
      </c>
      <c r="S77" s="76" t="s">
        <v>36</v>
      </c>
      <c r="T77" s="76" t="s">
        <v>36</v>
      </c>
      <c r="U77" s="76" t="s">
        <v>36</v>
      </c>
      <c r="V77" s="76">
        <v>616</v>
      </c>
      <c r="W77" s="76" t="s">
        <v>36</v>
      </c>
      <c r="X77" s="76">
        <v>845</v>
      </c>
      <c r="Y77" s="76">
        <v>1189</v>
      </c>
      <c r="Z77" s="76">
        <v>2957950</v>
      </c>
      <c r="AA77" s="76">
        <v>903440</v>
      </c>
      <c r="AB77" s="76">
        <v>483</v>
      </c>
      <c r="AC77" s="76">
        <v>260747</v>
      </c>
      <c r="AD77" s="76">
        <v>27576373726</v>
      </c>
    </row>
    <row r="78" spans="2:30" ht="12">
      <c r="B78" s="74" t="s">
        <v>15</v>
      </c>
      <c r="C78" s="90">
        <v>1404.48</v>
      </c>
      <c r="D78" s="75" t="s">
        <v>36</v>
      </c>
      <c r="E78" s="75" t="s">
        <v>36</v>
      </c>
      <c r="F78" s="75" t="s">
        <v>36</v>
      </c>
      <c r="G78" s="90">
        <v>2.35</v>
      </c>
      <c r="H78" s="90">
        <v>22.45</v>
      </c>
      <c r="I78" s="75" t="s">
        <v>36</v>
      </c>
      <c r="J78" s="95">
        <v>599.8</v>
      </c>
      <c r="K78" s="90">
        <v>17.85</v>
      </c>
      <c r="L78" s="90">
        <v>824.39</v>
      </c>
      <c r="M78" s="90">
        <v>2146.48</v>
      </c>
      <c r="N78" s="90">
        <v>456.38</v>
      </c>
      <c r="O78" s="90">
        <v>1990.22</v>
      </c>
      <c r="P78" s="90">
        <v>69549339.44</v>
      </c>
      <c r="Q78" s="75">
        <v>393031</v>
      </c>
      <c r="R78" s="75" t="s">
        <v>36</v>
      </c>
      <c r="S78" s="75" t="s">
        <v>36</v>
      </c>
      <c r="T78" s="75" t="s">
        <v>36</v>
      </c>
      <c r="U78" s="75">
        <v>1973</v>
      </c>
      <c r="V78" s="75">
        <v>6983</v>
      </c>
      <c r="W78" s="75" t="s">
        <v>36</v>
      </c>
      <c r="X78" s="75">
        <v>144587</v>
      </c>
      <c r="Y78" s="75">
        <v>12183</v>
      </c>
      <c r="Z78" s="75">
        <v>116531</v>
      </c>
      <c r="AA78" s="75">
        <v>424190</v>
      </c>
      <c r="AB78" s="75">
        <v>160239</v>
      </c>
      <c r="AC78" s="75">
        <v>1243031</v>
      </c>
      <c r="AD78" s="75">
        <v>13267439431</v>
      </c>
    </row>
    <row r="79" spans="2:30" ht="12">
      <c r="B79" s="74" t="s">
        <v>16</v>
      </c>
      <c r="C79" s="90">
        <v>68737.45</v>
      </c>
      <c r="D79" s="75" t="s">
        <v>36</v>
      </c>
      <c r="E79" s="75" t="s">
        <v>36</v>
      </c>
      <c r="F79" s="75" t="s">
        <v>36</v>
      </c>
      <c r="G79" s="90">
        <v>10.59</v>
      </c>
      <c r="H79" s="90">
        <v>20.68</v>
      </c>
      <c r="I79" s="75" t="s">
        <v>36</v>
      </c>
      <c r="J79" s="90">
        <v>0.05</v>
      </c>
      <c r="K79" s="90">
        <v>21707.78</v>
      </c>
      <c r="L79" s="90">
        <v>294820.04</v>
      </c>
      <c r="M79" s="90">
        <v>3586.24</v>
      </c>
      <c r="N79" s="90">
        <v>875.43</v>
      </c>
      <c r="O79" s="90">
        <v>2066.05</v>
      </c>
      <c r="P79" s="90">
        <v>345016750.65</v>
      </c>
      <c r="Q79" s="75">
        <v>15136538</v>
      </c>
      <c r="R79" s="75" t="s">
        <v>36</v>
      </c>
      <c r="S79" s="75" t="s">
        <v>36</v>
      </c>
      <c r="T79" s="75" t="s">
        <v>36</v>
      </c>
      <c r="U79" s="75">
        <v>2199</v>
      </c>
      <c r="V79" s="75">
        <v>8723</v>
      </c>
      <c r="W79" s="75" t="s">
        <v>36</v>
      </c>
      <c r="X79" s="75">
        <v>3</v>
      </c>
      <c r="Y79" s="75">
        <v>1626600</v>
      </c>
      <c r="Z79" s="75">
        <v>11733367</v>
      </c>
      <c r="AA79" s="75">
        <v>512324</v>
      </c>
      <c r="AB79" s="75">
        <v>340094</v>
      </c>
      <c r="AC79" s="75">
        <v>572371</v>
      </c>
      <c r="AD79" s="75">
        <v>113076110941</v>
      </c>
    </row>
    <row r="80" spans="2:30" ht="12">
      <c r="B80" s="74" t="s">
        <v>17</v>
      </c>
      <c r="C80" s="75" t="s">
        <v>36</v>
      </c>
      <c r="D80" s="75" t="s">
        <v>36</v>
      </c>
      <c r="E80" s="75" t="s">
        <v>36</v>
      </c>
      <c r="F80" s="75" t="s">
        <v>36</v>
      </c>
      <c r="G80" s="75" t="s">
        <v>36</v>
      </c>
      <c r="H80" s="75" t="s">
        <v>36</v>
      </c>
      <c r="I80" s="75" t="s">
        <v>36</v>
      </c>
      <c r="J80" s="75" t="s">
        <v>36</v>
      </c>
      <c r="K80" s="75" t="s">
        <v>36</v>
      </c>
      <c r="L80" s="75" t="s">
        <v>36</v>
      </c>
      <c r="M80" s="75" t="s">
        <v>36</v>
      </c>
      <c r="N80" s="75" t="s">
        <v>36</v>
      </c>
      <c r="O80" s="75" t="s">
        <v>36</v>
      </c>
      <c r="P80" s="95">
        <v>2878066.8</v>
      </c>
      <c r="Q80" s="75" t="s">
        <v>36</v>
      </c>
      <c r="R80" s="75" t="s">
        <v>36</v>
      </c>
      <c r="S80" s="75" t="s">
        <v>36</v>
      </c>
      <c r="T80" s="75" t="s">
        <v>36</v>
      </c>
      <c r="U80" s="75" t="s">
        <v>36</v>
      </c>
      <c r="V80" s="75" t="s">
        <v>36</v>
      </c>
      <c r="W80" s="75" t="s">
        <v>36</v>
      </c>
      <c r="X80" s="75" t="s">
        <v>36</v>
      </c>
      <c r="Y80" s="75" t="s">
        <v>36</v>
      </c>
      <c r="Z80" s="75" t="s">
        <v>36</v>
      </c>
      <c r="AA80" s="75" t="s">
        <v>36</v>
      </c>
      <c r="AB80" s="75" t="s">
        <v>36</v>
      </c>
      <c r="AC80" s="75" t="s">
        <v>36</v>
      </c>
      <c r="AD80" s="75">
        <v>1482377724</v>
      </c>
    </row>
    <row r="81" spans="2:30" ht="12">
      <c r="B81" s="74" t="s">
        <v>14</v>
      </c>
      <c r="C81" s="93">
        <v>401215.96</v>
      </c>
      <c r="D81" s="76" t="s">
        <v>36</v>
      </c>
      <c r="E81" s="76" t="s">
        <v>36</v>
      </c>
      <c r="F81" s="76" t="s">
        <v>36</v>
      </c>
      <c r="G81" s="93">
        <v>15162.51</v>
      </c>
      <c r="H81" s="93">
        <v>344.45</v>
      </c>
      <c r="I81" s="93">
        <v>5.75</v>
      </c>
      <c r="J81" s="93">
        <v>18000.99</v>
      </c>
      <c r="K81" s="93">
        <v>37511.87</v>
      </c>
      <c r="L81" s="93">
        <v>1153890.73</v>
      </c>
      <c r="M81" s="94">
        <v>1165131.2</v>
      </c>
      <c r="N81" s="93">
        <v>43813.62</v>
      </c>
      <c r="O81" s="93">
        <v>467675.58</v>
      </c>
      <c r="P81" s="93">
        <v>3980635005.51</v>
      </c>
      <c r="Q81" s="76">
        <v>116919065</v>
      </c>
      <c r="R81" s="76" t="s">
        <v>36</v>
      </c>
      <c r="S81" s="76" t="s">
        <v>36</v>
      </c>
      <c r="T81" s="76" t="s">
        <v>36</v>
      </c>
      <c r="U81" s="76">
        <v>9793185</v>
      </c>
      <c r="V81" s="76">
        <v>151889</v>
      </c>
      <c r="W81" s="76">
        <v>2171</v>
      </c>
      <c r="X81" s="76">
        <v>3196419</v>
      </c>
      <c r="Y81" s="76">
        <v>9808047</v>
      </c>
      <c r="Z81" s="76">
        <v>109164966</v>
      </c>
      <c r="AA81" s="76">
        <v>147927761</v>
      </c>
      <c r="AB81" s="76">
        <v>14854574</v>
      </c>
      <c r="AC81" s="76">
        <v>189130406</v>
      </c>
      <c r="AD81" s="76">
        <v>655173404592</v>
      </c>
    </row>
    <row r="82" spans="2:30" ht="12">
      <c r="B82" s="74" t="s">
        <v>18</v>
      </c>
      <c r="C82" s="90">
        <v>570.79</v>
      </c>
      <c r="D82" s="75" t="s">
        <v>36</v>
      </c>
      <c r="E82" s="75" t="s">
        <v>36</v>
      </c>
      <c r="F82" s="75" t="s">
        <v>36</v>
      </c>
      <c r="G82" s="90">
        <v>33.82</v>
      </c>
      <c r="H82" s="90">
        <v>1463.08</v>
      </c>
      <c r="I82" s="75" t="s">
        <v>36</v>
      </c>
      <c r="J82" s="95">
        <v>1027.6</v>
      </c>
      <c r="K82" s="90">
        <v>7913.02</v>
      </c>
      <c r="L82" s="90">
        <v>104955.13</v>
      </c>
      <c r="M82" s="90">
        <v>46740.01</v>
      </c>
      <c r="N82" s="90">
        <v>86.34</v>
      </c>
      <c r="O82" s="90">
        <v>12304.28</v>
      </c>
      <c r="P82" s="90">
        <v>502365000.35</v>
      </c>
      <c r="Q82" s="75">
        <v>208440</v>
      </c>
      <c r="R82" s="75" t="s">
        <v>36</v>
      </c>
      <c r="S82" s="75" t="s">
        <v>36</v>
      </c>
      <c r="T82" s="75" t="s">
        <v>36</v>
      </c>
      <c r="U82" s="75">
        <v>10617</v>
      </c>
      <c r="V82" s="75">
        <v>163912</v>
      </c>
      <c r="W82" s="75" t="s">
        <v>36</v>
      </c>
      <c r="X82" s="75">
        <v>328272</v>
      </c>
      <c r="Y82" s="75">
        <v>1014185</v>
      </c>
      <c r="Z82" s="75">
        <v>5743098</v>
      </c>
      <c r="AA82" s="75">
        <v>5221102</v>
      </c>
      <c r="AB82" s="75">
        <v>34804</v>
      </c>
      <c r="AC82" s="75">
        <v>4459957</v>
      </c>
      <c r="AD82" s="75">
        <v>140260295499</v>
      </c>
    </row>
    <row r="83" spans="2:30" ht="12">
      <c r="B83" s="74" t="s">
        <v>19</v>
      </c>
      <c r="C83" s="90">
        <v>1827882.72</v>
      </c>
      <c r="D83" s="75" t="s">
        <v>36</v>
      </c>
      <c r="E83" s="75" t="s">
        <v>36</v>
      </c>
      <c r="F83" s="75" t="s">
        <v>36</v>
      </c>
      <c r="G83" s="90">
        <v>0.06</v>
      </c>
      <c r="H83" s="90">
        <v>120.46</v>
      </c>
      <c r="I83" s="95">
        <v>7.9</v>
      </c>
      <c r="J83" s="90">
        <v>625.43</v>
      </c>
      <c r="K83" s="90">
        <v>386134.73</v>
      </c>
      <c r="L83" s="90">
        <v>39634.93</v>
      </c>
      <c r="M83" s="90">
        <v>323.82</v>
      </c>
      <c r="N83" s="90">
        <v>1.95</v>
      </c>
      <c r="O83" s="95">
        <v>30846.4</v>
      </c>
      <c r="P83" s="90">
        <v>976730218.75</v>
      </c>
      <c r="Q83" s="75">
        <v>342280245</v>
      </c>
      <c r="R83" s="75" t="s">
        <v>36</v>
      </c>
      <c r="S83" s="75" t="s">
        <v>36</v>
      </c>
      <c r="T83" s="75" t="s">
        <v>36</v>
      </c>
      <c r="U83" s="75">
        <v>11</v>
      </c>
      <c r="V83" s="75">
        <v>12367</v>
      </c>
      <c r="W83" s="75">
        <v>1776</v>
      </c>
      <c r="X83" s="75">
        <v>216735</v>
      </c>
      <c r="Y83" s="75">
        <v>14192722</v>
      </c>
      <c r="Z83" s="75">
        <v>2514036</v>
      </c>
      <c r="AA83" s="75">
        <v>72655</v>
      </c>
      <c r="AB83" s="75">
        <v>628</v>
      </c>
      <c r="AC83" s="75">
        <v>9483116</v>
      </c>
      <c r="AD83" s="75">
        <v>258986764362</v>
      </c>
    </row>
    <row r="84" spans="2:30" ht="12">
      <c r="B84" s="74" t="s">
        <v>20</v>
      </c>
      <c r="C84" s="93">
        <v>8485.72</v>
      </c>
      <c r="D84" s="76" t="s">
        <v>36</v>
      </c>
      <c r="E84" s="76" t="s">
        <v>36</v>
      </c>
      <c r="F84" s="76" t="s">
        <v>36</v>
      </c>
      <c r="G84" s="93">
        <v>267585.63</v>
      </c>
      <c r="H84" s="93">
        <v>258103.85</v>
      </c>
      <c r="I84" s="76" t="s">
        <v>36</v>
      </c>
      <c r="J84" s="93">
        <v>798.49</v>
      </c>
      <c r="K84" s="93">
        <v>38964.47</v>
      </c>
      <c r="L84" s="93">
        <v>44281.94</v>
      </c>
      <c r="M84" s="93">
        <v>27139.64</v>
      </c>
      <c r="N84" s="93">
        <v>25673.29</v>
      </c>
      <c r="O84" s="94">
        <v>34355.7</v>
      </c>
      <c r="P84" s="93">
        <v>264014698.72</v>
      </c>
      <c r="Q84" s="76">
        <v>2736630</v>
      </c>
      <c r="R84" s="76" t="s">
        <v>36</v>
      </c>
      <c r="S84" s="76" t="s">
        <v>36</v>
      </c>
      <c r="T84" s="76" t="s">
        <v>36</v>
      </c>
      <c r="U84" s="76">
        <v>19442498</v>
      </c>
      <c r="V84" s="76">
        <v>14126804</v>
      </c>
      <c r="W84" s="76" t="s">
        <v>36</v>
      </c>
      <c r="X84" s="76">
        <v>127827</v>
      </c>
      <c r="Y84" s="76">
        <v>1692598</v>
      </c>
      <c r="Z84" s="76">
        <v>2992317</v>
      </c>
      <c r="AA84" s="76">
        <v>2796853</v>
      </c>
      <c r="AB84" s="76">
        <v>6545593</v>
      </c>
      <c r="AC84" s="76">
        <v>7348449</v>
      </c>
      <c r="AD84" s="76">
        <v>55290955906</v>
      </c>
    </row>
    <row r="85" spans="2:30" ht="12">
      <c r="B85" s="74" t="s">
        <v>21</v>
      </c>
      <c r="C85" s="90">
        <v>11193.28</v>
      </c>
      <c r="D85" s="75" t="s">
        <v>36</v>
      </c>
      <c r="E85" s="75" t="s">
        <v>36</v>
      </c>
      <c r="F85" s="75" t="s">
        <v>36</v>
      </c>
      <c r="G85" s="90">
        <v>4.48</v>
      </c>
      <c r="H85" s="90">
        <v>48.44</v>
      </c>
      <c r="I85" s="75" t="s">
        <v>36</v>
      </c>
      <c r="J85" s="75" t="s">
        <v>36</v>
      </c>
      <c r="K85" s="90">
        <v>31882.15</v>
      </c>
      <c r="L85" s="90">
        <v>52418.42</v>
      </c>
      <c r="M85" s="90">
        <v>589.25</v>
      </c>
      <c r="N85" s="75" t="s">
        <v>36</v>
      </c>
      <c r="O85" s="90">
        <v>2568.84</v>
      </c>
      <c r="P85" s="90">
        <v>245287867.81</v>
      </c>
      <c r="Q85" s="75">
        <v>4401714</v>
      </c>
      <c r="R85" s="75" t="s">
        <v>36</v>
      </c>
      <c r="S85" s="75" t="s">
        <v>36</v>
      </c>
      <c r="T85" s="75" t="s">
        <v>36</v>
      </c>
      <c r="U85" s="75">
        <v>1590</v>
      </c>
      <c r="V85" s="75">
        <v>12481</v>
      </c>
      <c r="W85" s="75" t="s">
        <v>36</v>
      </c>
      <c r="X85" s="75" t="s">
        <v>36</v>
      </c>
      <c r="Y85" s="75">
        <v>1125276</v>
      </c>
      <c r="Z85" s="75">
        <v>1535896</v>
      </c>
      <c r="AA85" s="75">
        <v>65652</v>
      </c>
      <c r="AB85" s="75" t="s">
        <v>36</v>
      </c>
      <c r="AC85" s="75">
        <v>379434</v>
      </c>
      <c r="AD85" s="75">
        <v>66453659125</v>
      </c>
    </row>
    <row r="86" spans="2:30" ht="12">
      <c r="B86" s="74" t="s">
        <v>22</v>
      </c>
      <c r="C86" s="90">
        <v>280.33</v>
      </c>
      <c r="D86" s="75" t="s">
        <v>36</v>
      </c>
      <c r="E86" s="75" t="s">
        <v>36</v>
      </c>
      <c r="F86" s="75" t="s">
        <v>36</v>
      </c>
      <c r="G86" s="75" t="s">
        <v>36</v>
      </c>
      <c r="H86" s="90">
        <v>0.22</v>
      </c>
      <c r="I86" s="75" t="s">
        <v>36</v>
      </c>
      <c r="J86" s="90">
        <v>56.46</v>
      </c>
      <c r="K86" s="75" t="s">
        <v>36</v>
      </c>
      <c r="L86" s="90">
        <v>3402.02</v>
      </c>
      <c r="M86" s="90">
        <v>1013.96</v>
      </c>
      <c r="N86" s="95">
        <v>13.6</v>
      </c>
      <c r="O86" s="90">
        <v>2148.78</v>
      </c>
      <c r="P86" s="90">
        <v>190951158.27</v>
      </c>
      <c r="Q86" s="75">
        <v>143347</v>
      </c>
      <c r="R86" s="75" t="s">
        <v>36</v>
      </c>
      <c r="S86" s="75" t="s">
        <v>36</v>
      </c>
      <c r="T86" s="75" t="s">
        <v>36</v>
      </c>
      <c r="U86" s="75" t="s">
        <v>36</v>
      </c>
      <c r="V86" s="75">
        <v>484</v>
      </c>
      <c r="W86" s="75" t="s">
        <v>36</v>
      </c>
      <c r="X86" s="75">
        <v>10354</v>
      </c>
      <c r="Y86" s="75" t="s">
        <v>36</v>
      </c>
      <c r="Z86" s="75">
        <v>223069</v>
      </c>
      <c r="AA86" s="75">
        <v>144906</v>
      </c>
      <c r="AB86" s="75">
        <v>7702</v>
      </c>
      <c r="AC86" s="75">
        <v>3849778</v>
      </c>
      <c r="AD86" s="75">
        <v>41772068516</v>
      </c>
    </row>
    <row r="87" spans="2:30" ht="12">
      <c r="B87" s="74" t="s">
        <v>23</v>
      </c>
      <c r="C87" s="93">
        <v>84.08</v>
      </c>
      <c r="D87" s="76" t="s">
        <v>36</v>
      </c>
      <c r="E87" s="76" t="s">
        <v>36</v>
      </c>
      <c r="F87" s="76" t="s">
        <v>36</v>
      </c>
      <c r="G87" s="94">
        <v>222</v>
      </c>
      <c r="H87" s="76" t="s">
        <v>36</v>
      </c>
      <c r="I87" s="76" t="s">
        <v>36</v>
      </c>
      <c r="J87" s="93">
        <v>18.53</v>
      </c>
      <c r="K87" s="93">
        <v>7242.81</v>
      </c>
      <c r="L87" s="94">
        <v>5879.5</v>
      </c>
      <c r="M87" s="93">
        <v>1082.88</v>
      </c>
      <c r="N87" s="93">
        <v>27.88</v>
      </c>
      <c r="O87" s="93">
        <v>4231.16</v>
      </c>
      <c r="P87" s="93">
        <v>339760616.02</v>
      </c>
      <c r="Q87" s="76">
        <v>20305</v>
      </c>
      <c r="R87" s="76" t="s">
        <v>36</v>
      </c>
      <c r="S87" s="76" t="s">
        <v>36</v>
      </c>
      <c r="T87" s="76" t="s">
        <v>36</v>
      </c>
      <c r="U87" s="76">
        <v>8496</v>
      </c>
      <c r="V87" s="76" t="s">
        <v>36</v>
      </c>
      <c r="W87" s="76" t="s">
        <v>36</v>
      </c>
      <c r="X87" s="76">
        <v>5619</v>
      </c>
      <c r="Y87" s="76">
        <v>208732</v>
      </c>
      <c r="Z87" s="76">
        <v>372109</v>
      </c>
      <c r="AA87" s="76">
        <v>138400</v>
      </c>
      <c r="AB87" s="76">
        <v>19069</v>
      </c>
      <c r="AC87" s="76">
        <v>1689466</v>
      </c>
      <c r="AD87" s="76">
        <v>82488688349</v>
      </c>
    </row>
    <row r="88" spans="2:30" ht="12">
      <c r="B88" s="74" t="s">
        <v>24</v>
      </c>
      <c r="C88" s="90">
        <v>20.84</v>
      </c>
      <c r="D88" s="75" t="s">
        <v>36</v>
      </c>
      <c r="E88" s="75" t="s">
        <v>36</v>
      </c>
      <c r="F88" s="75" t="s">
        <v>36</v>
      </c>
      <c r="G88" s="75" t="s">
        <v>36</v>
      </c>
      <c r="H88" s="75" t="s">
        <v>36</v>
      </c>
      <c r="I88" s="75" t="s">
        <v>36</v>
      </c>
      <c r="J88" s="90">
        <v>11.55</v>
      </c>
      <c r="K88" s="75" t="s">
        <v>36</v>
      </c>
      <c r="L88" s="90">
        <v>545.63</v>
      </c>
      <c r="M88" s="90">
        <v>265.15</v>
      </c>
      <c r="N88" s="75" t="s">
        <v>36</v>
      </c>
      <c r="O88" s="90">
        <v>27.09</v>
      </c>
      <c r="P88" s="90">
        <v>270420011.18</v>
      </c>
      <c r="Q88" s="75">
        <v>7859</v>
      </c>
      <c r="R88" s="75" t="s">
        <v>36</v>
      </c>
      <c r="S88" s="75" t="s">
        <v>36</v>
      </c>
      <c r="T88" s="75" t="s">
        <v>36</v>
      </c>
      <c r="U88" s="75" t="s">
        <v>36</v>
      </c>
      <c r="V88" s="75" t="s">
        <v>36</v>
      </c>
      <c r="W88" s="75" t="s">
        <v>36</v>
      </c>
      <c r="X88" s="75">
        <v>3588</v>
      </c>
      <c r="Y88" s="75" t="s">
        <v>36</v>
      </c>
      <c r="Z88" s="75">
        <v>55594</v>
      </c>
      <c r="AA88" s="75">
        <v>48854</v>
      </c>
      <c r="AB88" s="75" t="s">
        <v>36</v>
      </c>
      <c r="AC88" s="75">
        <v>10102</v>
      </c>
      <c r="AD88" s="75">
        <v>46093403347</v>
      </c>
    </row>
    <row r="89" spans="2:30" ht="12">
      <c r="B89" s="74" t="s">
        <v>25</v>
      </c>
      <c r="C89" s="93">
        <v>43.69</v>
      </c>
      <c r="D89" s="76" t="s">
        <v>36</v>
      </c>
      <c r="E89" s="76" t="s">
        <v>36</v>
      </c>
      <c r="F89" s="76" t="s">
        <v>36</v>
      </c>
      <c r="G89" s="93">
        <v>291.81</v>
      </c>
      <c r="H89" s="94">
        <v>24.3</v>
      </c>
      <c r="I89" s="76" t="s">
        <v>36</v>
      </c>
      <c r="J89" s="93">
        <v>925.45</v>
      </c>
      <c r="K89" s="93">
        <v>13.24</v>
      </c>
      <c r="L89" s="93">
        <v>1648.13</v>
      </c>
      <c r="M89" s="93">
        <v>1038.05</v>
      </c>
      <c r="N89" s="93">
        <v>366.29</v>
      </c>
      <c r="O89" s="93">
        <v>1601.55</v>
      </c>
      <c r="P89" s="93">
        <v>505845996.51</v>
      </c>
      <c r="Q89" s="76">
        <v>11747</v>
      </c>
      <c r="R89" s="76" t="s">
        <v>36</v>
      </c>
      <c r="S89" s="76" t="s">
        <v>36</v>
      </c>
      <c r="T89" s="76" t="s">
        <v>36</v>
      </c>
      <c r="U89" s="76">
        <v>135193</v>
      </c>
      <c r="V89" s="76">
        <v>10361</v>
      </c>
      <c r="W89" s="76" t="s">
        <v>36</v>
      </c>
      <c r="X89" s="76">
        <v>219000</v>
      </c>
      <c r="Y89" s="76">
        <v>3557</v>
      </c>
      <c r="Z89" s="76">
        <v>171342</v>
      </c>
      <c r="AA89" s="76">
        <v>173970</v>
      </c>
      <c r="AB89" s="76">
        <v>87403</v>
      </c>
      <c r="AC89" s="76">
        <v>587470</v>
      </c>
      <c r="AD89" s="76">
        <v>101528657075</v>
      </c>
    </row>
    <row r="90" spans="2:30" ht="12">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row>
    <row r="91" spans="2:30" ht="12">
      <c r="B91" s="70" t="s">
        <v>174</v>
      </c>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row>
    <row r="92" spans="2:30" ht="12">
      <c r="B92" s="70" t="s">
        <v>36</v>
      </c>
      <c r="C92" s="68" t="s">
        <v>40</v>
      </c>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row>
    <row r="94" ht="12">
      <c r="B94" s="88" t="s">
        <v>410</v>
      </c>
    </row>
    <row r="96" spans="2:30" ht="12">
      <c r="B96" s="68" t="s">
        <v>411</v>
      </c>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row>
    <row r="97" spans="2:30" ht="12">
      <c r="B97" s="68" t="s">
        <v>157</v>
      </c>
      <c r="C97" s="70" t="s">
        <v>412</v>
      </c>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row>
    <row r="98" spans="2:30" ht="12">
      <c r="B98" s="68" t="s">
        <v>159</v>
      </c>
      <c r="C98" s="68" t="s">
        <v>333</v>
      </c>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row>
    <row r="99" spans="2:30" ht="12">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row>
    <row r="100" spans="2:30" ht="12">
      <c r="B100" s="70" t="s">
        <v>334</v>
      </c>
      <c r="C100" s="69"/>
      <c r="D100" s="68" t="s">
        <v>162</v>
      </c>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row>
    <row r="101" spans="2:30" ht="12">
      <c r="B101" s="70" t="s">
        <v>70</v>
      </c>
      <c r="C101" s="69"/>
      <c r="D101" s="68" t="s">
        <v>335</v>
      </c>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row>
    <row r="102" spans="2:30" ht="12">
      <c r="B102" s="70" t="s">
        <v>71</v>
      </c>
      <c r="C102" s="69"/>
      <c r="D102" s="68" t="s">
        <v>86</v>
      </c>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row>
    <row r="103" spans="2:30" ht="12">
      <c r="B103" s="70" t="s">
        <v>389</v>
      </c>
      <c r="C103" s="69"/>
      <c r="D103" s="68" t="s">
        <v>196</v>
      </c>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row>
    <row r="104" spans="2:30" ht="12">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row>
    <row r="105" spans="2:30" ht="12">
      <c r="B105" s="71" t="s">
        <v>390</v>
      </c>
      <c r="C105" s="209" t="s">
        <v>368</v>
      </c>
      <c r="D105" s="209" t="s">
        <v>368</v>
      </c>
      <c r="E105" s="209" t="s">
        <v>368</v>
      </c>
      <c r="F105" s="209" t="s">
        <v>368</v>
      </c>
      <c r="G105" s="209" t="s">
        <v>368</v>
      </c>
      <c r="H105" s="209" t="s">
        <v>368</v>
      </c>
      <c r="I105" s="209" t="s">
        <v>368</v>
      </c>
      <c r="J105" s="209" t="s">
        <v>368</v>
      </c>
      <c r="K105" s="209" t="s">
        <v>368</v>
      </c>
      <c r="L105" s="209" t="s">
        <v>368</v>
      </c>
      <c r="M105" s="209" t="s">
        <v>368</v>
      </c>
      <c r="N105" s="209" t="s">
        <v>368</v>
      </c>
      <c r="O105" s="209" t="s">
        <v>368</v>
      </c>
      <c r="P105" s="209" t="s">
        <v>368</v>
      </c>
      <c r="Q105" s="209" t="s">
        <v>336</v>
      </c>
      <c r="R105" s="209" t="s">
        <v>336</v>
      </c>
      <c r="S105" s="209" t="s">
        <v>336</v>
      </c>
      <c r="T105" s="209" t="s">
        <v>336</v>
      </c>
      <c r="U105" s="209" t="s">
        <v>336</v>
      </c>
      <c r="V105" s="209" t="s">
        <v>336</v>
      </c>
      <c r="W105" s="209" t="s">
        <v>336</v>
      </c>
      <c r="X105" s="209" t="s">
        <v>336</v>
      </c>
      <c r="Y105" s="209" t="s">
        <v>336</v>
      </c>
      <c r="Z105" s="209" t="s">
        <v>336</v>
      </c>
      <c r="AA105" s="209" t="s">
        <v>336</v>
      </c>
      <c r="AB105" s="209" t="s">
        <v>336</v>
      </c>
      <c r="AC105" s="209" t="s">
        <v>336</v>
      </c>
      <c r="AD105" s="209" t="s">
        <v>336</v>
      </c>
    </row>
    <row r="106" spans="2:30" ht="12">
      <c r="B106" s="71" t="s">
        <v>337</v>
      </c>
      <c r="C106" s="132" t="s">
        <v>391</v>
      </c>
      <c r="D106" s="132" t="s">
        <v>392</v>
      </c>
      <c r="E106" s="132" t="s">
        <v>393</v>
      </c>
      <c r="F106" s="132" t="s">
        <v>394</v>
      </c>
      <c r="G106" s="132" t="s">
        <v>395</v>
      </c>
      <c r="H106" s="132" t="s">
        <v>396</v>
      </c>
      <c r="I106" s="132" t="s">
        <v>397</v>
      </c>
      <c r="J106" s="132" t="s">
        <v>398</v>
      </c>
      <c r="K106" s="132" t="s">
        <v>399</v>
      </c>
      <c r="L106" s="132" t="s">
        <v>400</v>
      </c>
      <c r="M106" s="132" t="s">
        <v>401</v>
      </c>
      <c r="N106" s="132" t="s">
        <v>402</v>
      </c>
      <c r="O106" s="132" t="s">
        <v>403</v>
      </c>
      <c r="P106" s="132" t="s">
        <v>44</v>
      </c>
      <c r="Q106" s="132" t="s">
        <v>391</v>
      </c>
      <c r="R106" s="132" t="s">
        <v>392</v>
      </c>
      <c r="S106" s="132" t="s">
        <v>393</v>
      </c>
      <c r="T106" s="132" t="s">
        <v>394</v>
      </c>
      <c r="U106" s="132" t="s">
        <v>395</v>
      </c>
      <c r="V106" s="132" t="s">
        <v>396</v>
      </c>
      <c r="W106" s="132" t="s">
        <v>397</v>
      </c>
      <c r="X106" s="132" t="s">
        <v>398</v>
      </c>
      <c r="Y106" s="132" t="s">
        <v>399</v>
      </c>
      <c r="Z106" s="132" t="s">
        <v>400</v>
      </c>
      <c r="AA106" s="132" t="s">
        <v>401</v>
      </c>
      <c r="AB106" s="132" t="s">
        <v>402</v>
      </c>
      <c r="AC106" s="132" t="s">
        <v>403</v>
      </c>
      <c r="AD106" s="132" t="s">
        <v>44</v>
      </c>
    </row>
    <row r="107" spans="2:30" ht="12">
      <c r="B107" s="72" t="s">
        <v>355</v>
      </c>
      <c r="C107" s="73" t="s">
        <v>38</v>
      </c>
      <c r="D107" s="73" t="s">
        <v>38</v>
      </c>
      <c r="E107" s="73" t="s">
        <v>38</v>
      </c>
      <c r="F107" s="73" t="s">
        <v>38</v>
      </c>
      <c r="G107" s="73" t="s">
        <v>38</v>
      </c>
      <c r="H107" s="73" t="s">
        <v>38</v>
      </c>
      <c r="I107" s="73" t="s">
        <v>38</v>
      </c>
      <c r="J107" s="73" t="s">
        <v>38</v>
      </c>
      <c r="K107" s="73" t="s">
        <v>38</v>
      </c>
      <c r="L107" s="73" t="s">
        <v>38</v>
      </c>
      <c r="M107" s="73" t="s">
        <v>38</v>
      </c>
      <c r="N107" s="73" t="s">
        <v>38</v>
      </c>
      <c r="O107" s="73" t="s">
        <v>38</v>
      </c>
      <c r="P107" s="73" t="s">
        <v>38</v>
      </c>
      <c r="Q107" s="73" t="s">
        <v>38</v>
      </c>
      <c r="R107" s="73" t="s">
        <v>38</v>
      </c>
      <c r="S107" s="73" t="s">
        <v>38</v>
      </c>
      <c r="T107" s="73" t="s">
        <v>38</v>
      </c>
      <c r="U107" s="73" t="s">
        <v>38</v>
      </c>
      <c r="V107" s="73" t="s">
        <v>38</v>
      </c>
      <c r="W107" s="73" t="s">
        <v>38</v>
      </c>
      <c r="X107" s="73" t="s">
        <v>38</v>
      </c>
      <c r="Y107" s="73" t="s">
        <v>38</v>
      </c>
      <c r="Z107" s="73" t="s">
        <v>38</v>
      </c>
      <c r="AA107" s="73" t="s">
        <v>38</v>
      </c>
      <c r="AB107" s="73" t="s">
        <v>38</v>
      </c>
      <c r="AC107" s="73" t="s">
        <v>38</v>
      </c>
      <c r="AD107" s="73" t="s">
        <v>38</v>
      </c>
    </row>
    <row r="108" spans="2:30" ht="12">
      <c r="B108" s="74" t="s">
        <v>359</v>
      </c>
      <c r="C108" s="93">
        <v>148331.71</v>
      </c>
      <c r="D108" s="76" t="s">
        <v>36</v>
      </c>
      <c r="E108" s="76" t="s">
        <v>36</v>
      </c>
      <c r="F108" s="76" t="s">
        <v>36</v>
      </c>
      <c r="G108" s="93">
        <v>8048.64</v>
      </c>
      <c r="H108" s="93">
        <v>4482.48</v>
      </c>
      <c r="I108" s="93">
        <v>9.89</v>
      </c>
      <c r="J108" s="93">
        <v>16632.33</v>
      </c>
      <c r="K108" s="93">
        <v>113924.89</v>
      </c>
      <c r="L108" s="93">
        <v>5101856.16</v>
      </c>
      <c r="M108" s="93">
        <v>2810881.52</v>
      </c>
      <c r="N108" s="93">
        <v>324020.61</v>
      </c>
      <c r="O108" s="93">
        <v>188854.13</v>
      </c>
      <c r="P108" s="94">
        <v>16624863666.8</v>
      </c>
      <c r="Q108" s="76">
        <v>30389634</v>
      </c>
      <c r="R108" s="76" t="s">
        <v>36</v>
      </c>
      <c r="S108" s="76" t="s">
        <v>36</v>
      </c>
      <c r="T108" s="76" t="s">
        <v>36</v>
      </c>
      <c r="U108" s="76">
        <v>653364</v>
      </c>
      <c r="V108" s="76">
        <v>371796</v>
      </c>
      <c r="W108" s="76">
        <v>3210</v>
      </c>
      <c r="X108" s="76">
        <v>1498606</v>
      </c>
      <c r="Y108" s="76">
        <v>15399946</v>
      </c>
      <c r="Z108" s="76">
        <v>337041418</v>
      </c>
      <c r="AA108" s="76">
        <v>278919043</v>
      </c>
      <c r="AB108" s="76">
        <v>80529000</v>
      </c>
      <c r="AC108" s="76">
        <v>50300583</v>
      </c>
      <c r="AD108" s="76">
        <v>3006697224003</v>
      </c>
    </row>
    <row r="109" spans="2:30" ht="12">
      <c r="B109" s="74" t="s">
        <v>356</v>
      </c>
      <c r="C109" s="93">
        <v>0.92</v>
      </c>
      <c r="D109" s="76" t="s">
        <v>36</v>
      </c>
      <c r="E109" s="76" t="s">
        <v>36</v>
      </c>
      <c r="F109" s="76" t="s">
        <v>36</v>
      </c>
      <c r="G109" s="93">
        <v>96.58</v>
      </c>
      <c r="H109" s="93">
        <v>7.19</v>
      </c>
      <c r="I109" s="76" t="s">
        <v>36</v>
      </c>
      <c r="J109" s="76" t="s">
        <v>36</v>
      </c>
      <c r="K109" s="93">
        <v>2201.46</v>
      </c>
      <c r="L109" s="93">
        <v>86162.61</v>
      </c>
      <c r="M109" s="93">
        <v>21635.84</v>
      </c>
      <c r="N109" s="93">
        <v>9687.25</v>
      </c>
      <c r="O109" s="93">
        <v>12753.15</v>
      </c>
      <c r="P109" s="93">
        <v>1183424037.58</v>
      </c>
      <c r="Q109" s="76">
        <v>78</v>
      </c>
      <c r="R109" s="76" t="s">
        <v>36</v>
      </c>
      <c r="S109" s="76" t="s">
        <v>36</v>
      </c>
      <c r="T109" s="76" t="s">
        <v>36</v>
      </c>
      <c r="U109" s="76">
        <v>14473</v>
      </c>
      <c r="V109" s="76">
        <v>730</v>
      </c>
      <c r="W109" s="76" t="s">
        <v>36</v>
      </c>
      <c r="X109" s="76" t="s">
        <v>36</v>
      </c>
      <c r="Y109" s="76">
        <v>702203</v>
      </c>
      <c r="Z109" s="76">
        <v>4848551</v>
      </c>
      <c r="AA109" s="76">
        <v>2351704</v>
      </c>
      <c r="AB109" s="76">
        <v>1925248</v>
      </c>
      <c r="AC109" s="76">
        <v>6204913</v>
      </c>
      <c r="AD109" s="76">
        <v>246623695763</v>
      </c>
    </row>
    <row r="110" spans="2:30" ht="12">
      <c r="B110" s="74" t="s">
        <v>1</v>
      </c>
      <c r="C110" s="75" t="s">
        <v>36</v>
      </c>
      <c r="D110" s="75" t="s">
        <v>36</v>
      </c>
      <c r="E110" s="75" t="s">
        <v>36</v>
      </c>
      <c r="F110" s="75" t="s">
        <v>36</v>
      </c>
      <c r="G110" s="75" t="s">
        <v>36</v>
      </c>
      <c r="H110" s="90">
        <v>395.09</v>
      </c>
      <c r="I110" s="75" t="s">
        <v>36</v>
      </c>
      <c r="J110" s="75" t="s">
        <v>36</v>
      </c>
      <c r="K110" s="90">
        <v>56.77</v>
      </c>
      <c r="L110" s="90">
        <v>257210.92</v>
      </c>
      <c r="M110" s="90">
        <v>14009.16</v>
      </c>
      <c r="N110" s="75" t="s">
        <v>36</v>
      </c>
      <c r="O110" s="90">
        <v>166.48</v>
      </c>
      <c r="P110" s="90">
        <v>218855795.59</v>
      </c>
      <c r="Q110" s="75" t="s">
        <v>36</v>
      </c>
      <c r="R110" s="75" t="s">
        <v>36</v>
      </c>
      <c r="S110" s="75" t="s">
        <v>36</v>
      </c>
      <c r="T110" s="75" t="s">
        <v>36</v>
      </c>
      <c r="U110" s="75" t="s">
        <v>36</v>
      </c>
      <c r="V110" s="75">
        <v>17894</v>
      </c>
      <c r="W110" s="75" t="s">
        <v>36</v>
      </c>
      <c r="X110" s="75" t="s">
        <v>36</v>
      </c>
      <c r="Y110" s="75">
        <v>2029</v>
      </c>
      <c r="Z110" s="75">
        <v>9038097</v>
      </c>
      <c r="AA110" s="75">
        <v>769193</v>
      </c>
      <c r="AB110" s="75" t="s">
        <v>36</v>
      </c>
      <c r="AC110" s="75">
        <v>14956</v>
      </c>
      <c r="AD110" s="75">
        <v>24695989109</v>
      </c>
    </row>
    <row r="111" spans="2:30" ht="12">
      <c r="B111" s="74" t="s">
        <v>2</v>
      </c>
      <c r="C111" s="90">
        <v>0.01</v>
      </c>
      <c r="D111" s="75" t="s">
        <v>36</v>
      </c>
      <c r="E111" s="75" t="s">
        <v>36</v>
      </c>
      <c r="F111" s="75" t="s">
        <v>36</v>
      </c>
      <c r="G111" s="75" t="s">
        <v>36</v>
      </c>
      <c r="H111" s="90">
        <v>0.03</v>
      </c>
      <c r="I111" s="75" t="s">
        <v>36</v>
      </c>
      <c r="J111" s="75" t="s">
        <v>36</v>
      </c>
      <c r="K111" s="95">
        <v>71.8</v>
      </c>
      <c r="L111" s="90">
        <v>76594.59</v>
      </c>
      <c r="M111" s="90">
        <v>668.78</v>
      </c>
      <c r="N111" s="90">
        <v>1404.99</v>
      </c>
      <c r="O111" s="90">
        <v>1168.66</v>
      </c>
      <c r="P111" s="90">
        <v>186897365.03</v>
      </c>
      <c r="Q111" s="75">
        <v>6</v>
      </c>
      <c r="R111" s="75" t="s">
        <v>36</v>
      </c>
      <c r="S111" s="75" t="s">
        <v>36</v>
      </c>
      <c r="T111" s="75" t="s">
        <v>36</v>
      </c>
      <c r="U111" s="75" t="s">
        <v>36</v>
      </c>
      <c r="V111" s="75">
        <v>50</v>
      </c>
      <c r="W111" s="75" t="s">
        <v>36</v>
      </c>
      <c r="X111" s="75" t="s">
        <v>36</v>
      </c>
      <c r="Y111" s="75">
        <v>37779</v>
      </c>
      <c r="Z111" s="75">
        <v>2627935</v>
      </c>
      <c r="AA111" s="75">
        <v>59211</v>
      </c>
      <c r="AB111" s="75">
        <v>762106</v>
      </c>
      <c r="AC111" s="75">
        <v>204652</v>
      </c>
      <c r="AD111" s="75">
        <v>62982565110</v>
      </c>
    </row>
    <row r="112" spans="2:30" ht="12">
      <c r="B112" s="74" t="s">
        <v>3</v>
      </c>
      <c r="C112" s="90">
        <v>0.38</v>
      </c>
      <c r="D112" s="75" t="s">
        <v>36</v>
      </c>
      <c r="E112" s="75" t="s">
        <v>36</v>
      </c>
      <c r="F112" s="75" t="s">
        <v>36</v>
      </c>
      <c r="G112" s="95">
        <v>72</v>
      </c>
      <c r="H112" s="90">
        <v>29.26</v>
      </c>
      <c r="I112" s="90">
        <v>6.83</v>
      </c>
      <c r="J112" s="90">
        <v>0.12</v>
      </c>
      <c r="K112" s="95">
        <v>191.9</v>
      </c>
      <c r="L112" s="90">
        <v>5550.15</v>
      </c>
      <c r="M112" s="90">
        <v>10170.05</v>
      </c>
      <c r="N112" s="90">
        <v>139.62</v>
      </c>
      <c r="O112" s="90">
        <v>32.65</v>
      </c>
      <c r="P112" s="95">
        <v>257062634.3</v>
      </c>
      <c r="Q112" s="75">
        <v>773</v>
      </c>
      <c r="R112" s="75" t="s">
        <v>36</v>
      </c>
      <c r="S112" s="75" t="s">
        <v>36</v>
      </c>
      <c r="T112" s="75" t="s">
        <v>36</v>
      </c>
      <c r="U112" s="75">
        <v>2520</v>
      </c>
      <c r="V112" s="75">
        <v>3931</v>
      </c>
      <c r="W112" s="75">
        <v>2133</v>
      </c>
      <c r="X112" s="75">
        <v>10</v>
      </c>
      <c r="Y112" s="75">
        <v>71177</v>
      </c>
      <c r="Z112" s="75">
        <v>475311</v>
      </c>
      <c r="AA112" s="75">
        <v>976136</v>
      </c>
      <c r="AB112" s="75">
        <v>114800</v>
      </c>
      <c r="AC112" s="75">
        <v>12071</v>
      </c>
      <c r="AD112" s="75">
        <v>41063588670</v>
      </c>
    </row>
    <row r="113" spans="2:30" ht="12">
      <c r="B113" s="74" t="s">
        <v>357</v>
      </c>
      <c r="C113" s="93">
        <v>0.02</v>
      </c>
      <c r="D113" s="76" t="s">
        <v>36</v>
      </c>
      <c r="E113" s="76" t="s">
        <v>36</v>
      </c>
      <c r="F113" s="76" t="s">
        <v>36</v>
      </c>
      <c r="G113" s="76" t="s">
        <v>36</v>
      </c>
      <c r="H113" s="93">
        <v>1311.49</v>
      </c>
      <c r="I113" s="76" t="s">
        <v>36</v>
      </c>
      <c r="J113" s="93">
        <v>35.39</v>
      </c>
      <c r="K113" s="93">
        <v>12809.34</v>
      </c>
      <c r="L113" s="93">
        <v>38865.84</v>
      </c>
      <c r="M113" s="93">
        <v>26960.86</v>
      </c>
      <c r="N113" s="93">
        <v>56721.98</v>
      </c>
      <c r="O113" s="93">
        <v>7106.64</v>
      </c>
      <c r="P113" s="93">
        <v>2143062457.99</v>
      </c>
      <c r="Q113" s="76">
        <v>5</v>
      </c>
      <c r="R113" s="76" t="s">
        <v>36</v>
      </c>
      <c r="S113" s="76" t="s">
        <v>36</v>
      </c>
      <c r="T113" s="76" t="s">
        <v>36</v>
      </c>
      <c r="U113" s="76" t="s">
        <v>36</v>
      </c>
      <c r="V113" s="76">
        <v>89120</v>
      </c>
      <c r="W113" s="76" t="s">
        <v>36</v>
      </c>
      <c r="X113" s="76">
        <v>17361</v>
      </c>
      <c r="Y113" s="76">
        <v>1519760</v>
      </c>
      <c r="Z113" s="76">
        <v>2448872</v>
      </c>
      <c r="AA113" s="76">
        <v>2243330</v>
      </c>
      <c r="AB113" s="76">
        <v>15937564</v>
      </c>
      <c r="AC113" s="76">
        <v>2796287</v>
      </c>
      <c r="AD113" s="76">
        <v>588176034143</v>
      </c>
    </row>
    <row r="114" spans="2:30" ht="12">
      <c r="B114" s="74" t="s">
        <v>4</v>
      </c>
      <c r="C114" s="76" t="s">
        <v>36</v>
      </c>
      <c r="D114" s="76" t="s">
        <v>36</v>
      </c>
      <c r="E114" s="76" t="s">
        <v>36</v>
      </c>
      <c r="F114" s="76" t="s">
        <v>36</v>
      </c>
      <c r="G114" s="76" t="s">
        <v>36</v>
      </c>
      <c r="H114" s="76" t="s">
        <v>36</v>
      </c>
      <c r="I114" s="76" t="s">
        <v>36</v>
      </c>
      <c r="J114" s="76" t="s">
        <v>36</v>
      </c>
      <c r="K114" s="94">
        <v>102</v>
      </c>
      <c r="L114" s="93">
        <v>36278.42</v>
      </c>
      <c r="M114" s="94">
        <v>1225</v>
      </c>
      <c r="N114" s="76" t="s">
        <v>36</v>
      </c>
      <c r="O114" s="76" t="s">
        <v>36</v>
      </c>
      <c r="P114" s="94">
        <v>43244670.9</v>
      </c>
      <c r="Q114" s="76" t="s">
        <v>36</v>
      </c>
      <c r="R114" s="76" t="s">
        <v>36</v>
      </c>
      <c r="S114" s="76" t="s">
        <v>36</v>
      </c>
      <c r="T114" s="76" t="s">
        <v>36</v>
      </c>
      <c r="U114" s="76" t="s">
        <v>36</v>
      </c>
      <c r="V114" s="76" t="s">
        <v>36</v>
      </c>
      <c r="W114" s="76" t="s">
        <v>36</v>
      </c>
      <c r="X114" s="76" t="s">
        <v>36</v>
      </c>
      <c r="Y114" s="76">
        <v>2173</v>
      </c>
      <c r="Z114" s="76">
        <v>996004</v>
      </c>
      <c r="AA114" s="76">
        <v>48572</v>
      </c>
      <c r="AB114" s="76" t="s">
        <v>36</v>
      </c>
      <c r="AC114" s="76" t="s">
        <v>36</v>
      </c>
      <c r="AD114" s="76">
        <v>5526028453</v>
      </c>
    </row>
    <row r="115" spans="2:30" ht="12">
      <c r="B115" s="74" t="s">
        <v>361</v>
      </c>
      <c r="C115" s="93">
        <v>146199.26</v>
      </c>
      <c r="D115" s="76" t="s">
        <v>36</v>
      </c>
      <c r="E115" s="76" t="s">
        <v>36</v>
      </c>
      <c r="F115" s="76" t="s">
        <v>36</v>
      </c>
      <c r="G115" s="93">
        <v>14.29</v>
      </c>
      <c r="H115" s="93">
        <v>2.23</v>
      </c>
      <c r="I115" s="93">
        <v>1.87</v>
      </c>
      <c r="J115" s="94">
        <v>51.2</v>
      </c>
      <c r="K115" s="93">
        <v>2584.05</v>
      </c>
      <c r="L115" s="93">
        <v>16893.95</v>
      </c>
      <c r="M115" s="93">
        <v>41723.43</v>
      </c>
      <c r="N115" s="94">
        <v>1053.7</v>
      </c>
      <c r="O115" s="93">
        <v>2999.25</v>
      </c>
      <c r="P115" s="93">
        <v>340935923.85</v>
      </c>
      <c r="Q115" s="76">
        <v>29906123</v>
      </c>
      <c r="R115" s="76" t="s">
        <v>36</v>
      </c>
      <c r="S115" s="76" t="s">
        <v>36</v>
      </c>
      <c r="T115" s="76" t="s">
        <v>36</v>
      </c>
      <c r="U115" s="76">
        <v>5348</v>
      </c>
      <c r="V115" s="76">
        <v>1327</v>
      </c>
      <c r="W115" s="76">
        <v>694</v>
      </c>
      <c r="X115" s="76">
        <v>5710</v>
      </c>
      <c r="Y115" s="76">
        <v>1003112</v>
      </c>
      <c r="Z115" s="76">
        <v>1637817</v>
      </c>
      <c r="AA115" s="76">
        <v>4303492</v>
      </c>
      <c r="AB115" s="76">
        <v>336648</v>
      </c>
      <c r="AC115" s="76">
        <v>1558520</v>
      </c>
      <c r="AD115" s="76">
        <v>91600883074</v>
      </c>
    </row>
    <row r="116" spans="2:30" ht="12">
      <c r="B116" s="74" t="s">
        <v>6</v>
      </c>
      <c r="C116" s="75" t="s">
        <v>36</v>
      </c>
      <c r="D116" s="75" t="s">
        <v>36</v>
      </c>
      <c r="E116" s="75" t="s">
        <v>36</v>
      </c>
      <c r="F116" s="75" t="s">
        <v>36</v>
      </c>
      <c r="G116" s="95">
        <v>7739</v>
      </c>
      <c r="H116" s="90">
        <v>0.05</v>
      </c>
      <c r="I116" s="75" t="s">
        <v>36</v>
      </c>
      <c r="J116" s="75" t="s">
        <v>36</v>
      </c>
      <c r="K116" s="75" t="s">
        <v>36</v>
      </c>
      <c r="L116" s="95">
        <v>4988.8</v>
      </c>
      <c r="M116" s="90">
        <v>382.39</v>
      </c>
      <c r="N116" s="75" t="s">
        <v>36</v>
      </c>
      <c r="O116" s="90">
        <v>95.04</v>
      </c>
      <c r="P116" s="90">
        <v>472421592.61</v>
      </c>
      <c r="Q116" s="75" t="s">
        <v>36</v>
      </c>
      <c r="R116" s="75" t="s">
        <v>36</v>
      </c>
      <c r="S116" s="75" t="s">
        <v>36</v>
      </c>
      <c r="T116" s="75" t="s">
        <v>36</v>
      </c>
      <c r="U116" s="75">
        <v>602720</v>
      </c>
      <c r="V116" s="75">
        <v>145</v>
      </c>
      <c r="W116" s="75" t="s">
        <v>36</v>
      </c>
      <c r="X116" s="75" t="s">
        <v>36</v>
      </c>
      <c r="Y116" s="75" t="s">
        <v>36</v>
      </c>
      <c r="Z116" s="75">
        <v>87009</v>
      </c>
      <c r="AA116" s="75">
        <v>26966</v>
      </c>
      <c r="AB116" s="75" t="s">
        <v>36</v>
      </c>
      <c r="AC116" s="75">
        <v>23190</v>
      </c>
      <c r="AD116" s="75">
        <v>53273912564</v>
      </c>
    </row>
    <row r="117" spans="2:30" ht="12">
      <c r="B117" s="74" t="s">
        <v>358</v>
      </c>
      <c r="C117" s="75" t="s">
        <v>36</v>
      </c>
      <c r="D117" s="75" t="s">
        <v>36</v>
      </c>
      <c r="E117" s="75" t="s">
        <v>36</v>
      </c>
      <c r="F117" s="75" t="s">
        <v>36</v>
      </c>
      <c r="G117" s="95">
        <v>0</v>
      </c>
      <c r="H117" s="90">
        <v>0.01</v>
      </c>
      <c r="I117" s="75" t="s">
        <v>36</v>
      </c>
      <c r="J117" s="90">
        <v>17.33</v>
      </c>
      <c r="K117" s="95">
        <v>32173.5</v>
      </c>
      <c r="L117" s="95">
        <v>1405031.4</v>
      </c>
      <c r="M117" s="90">
        <v>752867.39</v>
      </c>
      <c r="N117" s="90">
        <v>55916.05</v>
      </c>
      <c r="O117" s="90">
        <v>60801.79</v>
      </c>
      <c r="P117" s="90">
        <v>1805482327.99</v>
      </c>
      <c r="Q117" s="75" t="s">
        <v>36</v>
      </c>
      <c r="R117" s="75" t="s">
        <v>36</v>
      </c>
      <c r="S117" s="75" t="s">
        <v>36</v>
      </c>
      <c r="T117" s="75" t="s">
        <v>36</v>
      </c>
      <c r="U117" s="75">
        <v>11</v>
      </c>
      <c r="V117" s="75">
        <v>75</v>
      </c>
      <c r="W117" s="75" t="s">
        <v>36</v>
      </c>
      <c r="X117" s="75">
        <v>3571</v>
      </c>
      <c r="Y117" s="75">
        <v>2544407</v>
      </c>
      <c r="Z117" s="75">
        <v>93405078</v>
      </c>
      <c r="AA117" s="75">
        <v>60588835</v>
      </c>
      <c r="AB117" s="75">
        <v>12724776</v>
      </c>
      <c r="AC117" s="75">
        <v>16049563</v>
      </c>
      <c r="AD117" s="75">
        <v>232738298782</v>
      </c>
    </row>
    <row r="118" spans="2:30" ht="12">
      <c r="B118" s="74" t="s">
        <v>360</v>
      </c>
      <c r="C118" s="93">
        <v>12.49</v>
      </c>
      <c r="D118" s="76" t="s">
        <v>36</v>
      </c>
      <c r="E118" s="76" t="s">
        <v>36</v>
      </c>
      <c r="F118" s="76" t="s">
        <v>36</v>
      </c>
      <c r="G118" s="93">
        <v>51.27</v>
      </c>
      <c r="H118" s="93">
        <v>17.24</v>
      </c>
      <c r="I118" s="76" t="s">
        <v>36</v>
      </c>
      <c r="J118" s="93">
        <v>360.44</v>
      </c>
      <c r="K118" s="93">
        <v>16126.01</v>
      </c>
      <c r="L118" s="93">
        <v>1248198.96</v>
      </c>
      <c r="M118" s="93">
        <v>395612.13</v>
      </c>
      <c r="N118" s="93">
        <v>19087.33</v>
      </c>
      <c r="O118" s="93">
        <v>42219.03</v>
      </c>
      <c r="P118" s="93">
        <v>1540600509.07</v>
      </c>
      <c r="Q118" s="76">
        <v>219551</v>
      </c>
      <c r="R118" s="76" t="s">
        <v>36</v>
      </c>
      <c r="S118" s="76" t="s">
        <v>36</v>
      </c>
      <c r="T118" s="76" t="s">
        <v>36</v>
      </c>
      <c r="U118" s="76">
        <v>13350</v>
      </c>
      <c r="V118" s="76">
        <v>3201</v>
      </c>
      <c r="W118" s="76" t="s">
        <v>36</v>
      </c>
      <c r="X118" s="76">
        <v>72661</v>
      </c>
      <c r="Y118" s="76">
        <v>2228717</v>
      </c>
      <c r="Z118" s="76">
        <v>98138004</v>
      </c>
      <c r="AA118" s="76">
        <v>60460394</v>
      </c>
      <c r="AB118" s="76">
        <v>5508138</v>
      </c>
      <c r="AC118" s="76">
        <v>11679474</v>
      </c>
      <c r="AD118" s="76">
        <v>301022291185</v>
      </c>
    </row>
    <row r="119" spans="2:30" ht="12">
      <c r="B119" s="74" t="s">
        <v>9</v>
      </c>
      <c r="C119" s="93">
        <v>15.99</v>
      </c>
      <c r="D119" s="76" t="s">
        <v>36</v>
      </c>
      <c r="E119" s="76" t="s">
        <v>36</v>
      </c>
      <c r="F119" s="76" t="s">
        <v>36</v>
      </c>
      <c r="G119" s="76" t="s">
        <v>36</v>
      </c>
      <c r="H119" s="76" t="s">
        <v>36</v>
      </c>
      <c r="I119" s="76" t="s">
        <v>36</v>
      </c>
      <c r="J119" s="76" t="s">
        <v>36</v>
      </c>
      <c r="K119" s="93">
        <v>5.22</v>
      </c>
      <c r="L119" s="93">
        <v>79317.92</v>
      </c>
      <c r="M119" s="93">
        <v>2057.54</v>
      </c>
      <c r="N119" s="93">
        <v>0.35</v>
      </c>
      <c r="O119" s="93">
        <v>1158.13</v>
      </c>
      <c r="P119" s="93">
        <v>105752144.33</v>
      </c>
      <c r="Q119" s="76">
        <v>3193</v>
      </c>
      <c r="R119" s="76" t="s">
        <v>36</v>
      </c>
      <c r="S119" s="76" t="s">
        <v>36</v>
      </c>
      <c r="T119" s="76" t="s">
        <v>36</v>
      </c>
      <c r="U119" s="76" t="s">
        <v>36</v>
      </c>
      <c r="V119" s="76" t="s">
        <v>36</v>
      </c>
      <c r="W119" s="76" t="s">
        <v>36</v>
      </c>
      <c r="X119" s="76" t="s">
        <v>36</v>
      </c>
      <c r="Y119" s="76">
        <v>758</v>
      </c>
      <c r="Z119" s="76">
        <v>3613947</v>
      </c>
      <c r="AA119" s="76">
        <v>138627</v>
      </c>
      <c r="AB119" s="76">
        <v>171</v>
      </c>
      <c r="AC119" s="76">
        <v>251371</v>
      </c>
      <c r="AD119" s="76">
        <v>12929682358</v>
      </c>
    </row>
    <row r="120" spans="2:30" ht="12">
      <c r="B120" s="74" t="s">
        <v>362</v>
      </c>
      <c r="C120" s="90">
        <v>630.71</v>
      </c>
      <c r="D120" s="75" t="s">
        <v>36</v>
      </c>
      <c r="E120" s="75" t="s">
        <v>36</v>
      </c>
      <c r="F120" s="75" t="s">
        <v>36</v>
      </c>
      <c r="G120" s="90">
        <v>6.42</v>
      </c>
      <c r="H120" s="90">
        <v>18.31</v>
      </c>
      <c r="I120" s="75" t="s">
        <v>36</v>
      </c>
      <c r="J120" s="90">
        <v>7621.89</v>
      </c>
      <c r="K120" s="75" t="s">
        <v>36</v>
      </c>
      <c r="L120" s="90">
        <v>94919.79</v>
      </c>
      <c r="M120" s="90">
        <v>69186.21</v>
      </c>
      <c r="N120" s="90">
        <v>18540.99</v>
      </c>
      <c r="O120" s="90">
        <v>4379.42</v>
      </c>
      <c r="P120" s="90">
        <v>2053797075.18</v>
      </c>
      <c r="Q120" s="75">
        <v>74074</v>
      </c>
      <c r="R120" s="75" t="s">
        <v>36</v>
      </c>
      <c r="S120" s="75" t="s">
        <v>36</v>
      </c>
      <c r="T120" s="75" t="s">
        <v>36</v>
      </c>
      <c r="U120" s="75">
        <v>3476</v>
      </c>
      <c r="V120" s="75">
        <v>1787</v>
      </c>
      <c r="W120" s="75" t="s">
        <v>36</v>
      </c>
      <c r="X120" s="75">
        <v>402089</v>
      </c>
      <c r="Y120" s="75" t="s">
        <v>36</v>
      </c>
      <c r="Z120" s="75">
        <v>4451291</v>
      </c>
      <c r="AA120" s="75">
        <v>6061115</v>
      </c>
      <c r="AB120" s="75">
        <v>4507579</v>
      </c>
      <c r="AC120" s="75">
        <v>1064322</v>
      </c>
      <c r="AD120" s="75">
        <v>321564159415</v>
      </c>
    </row>
    <row r="121" spans="2:30" ht="12">
      <c r="B121" s="74" t="s">
        <v>11</v>
      </c>
      <c r="C121" s="76" t="s">
        <v>36</v>
      </c>
      <c r="D121" s="76" t="s">
        <v>36</v>
      </c>
      <c r="E121" s="76" t="s">
        <v>36</v>
      </c>
      <c r="F121" s="76" t="s">
        <v>36</v>
      </c>
      <c r="G121" s="76" t="s">
        <v>36</v>
      </c>
      <c r="H121" s="94">
        <v>3.7</v>
      </c>
      <c r="I121" s="76" t="s">
        <v>36</v>
      </c>
      <c r="J121" s="76" t="s">
        <v>36</v>
      </c>
      <c r="K121" s="76" t="s">
        <v>36</v>
      </c>
      <c r="L121" s="93">
        <v>41.16</v>
      </c>
      <c r="M121" s="93">
        <v>187.25</v>
      </c>
      <c r="N121" s="76" t="s">
        <v>36</v>
      </c>
      <c r="O121" s="93">
        <v>0.19</v>
      </c>
      <c r="P121" s="93">
        <v>28245398.14</v>
      </c>
      <c r="Q121" s="76" t="s">
        <v>36</v>
      </c>
      <c r="R121" s="76" t="s">
        <v>36</v>
      </c>
      <c r="S121" s="76" t="s">
        <v>36</v>
      </c>
      <c r="T121" s="76" t="s">
        <v>36</v>
      </c>
      <c r="U121" s="76" t="s">
        <v>36</v>
      </c>
      <c r="V121" s="76">
        <v>197</v>
      </c>
      <c r="W121" s="76" t="s">
        <v>36</v>
      </c>
      <c r="X121" s="76" t="s">
        <v>36</v>
      </c>
      <c r="Y121" s="76" t="s">
        <v>36</v>
      </c>
      <c r="Z121" s="76">
        <v>8864</v>
      </c>
      <c r="AA121" s="76">
        <v>38798</v>
      </c>
      <c r="AB121" s="76" t="s">
        <v>36</v>
      </c>
      <c r="AC121" s="76">
        <v>147</v>
      </c>
      <c r="AD121" s="76">
        <v>4578068485</v>
      </c>
    </row>
    <row r="122" spans="2:30" ht="12">
      <c r="B122" s="74" t="s">
        <v>12</v>
      </c>
      <c r="C122" s="76" t="s">
        <v>36</v>
      </c>
      <c r="D122" s="76" t="s">
        <v>36</v>
      </c>
      <c r="E122" s="76" t="s">
        <v>36</v>
      </c>
      <c r="F122" s="76" t="s">
        <v>36</v>
      </c>
      <c r="G122" s="76" t="s">
        <v>36</v>
      </c>
      <c r="H122" s="76" t="s">
        <v>36</v>
      </c>
      <c r="I122" s="76" t="s">
        <v>36</v>
      </c>
      <c r="J122" s="76" t="s">
        <v>36</v>
      </c>
      <c r="K122" s="76" t="s">
        <v>36</v>
      </c>
      <c r="L122" s="93">
        <v>34067.19</v>
      </c>
      <c r="M122" s="93">
        <v>33599.41</v>
      </c>
      <c r="N122" s="76" t="s">
        <v>36</v>
      </c>
      <c r="O122" s="76" t="s">
        <v>36</v>
      </c>
      <c r="P122" s="93">
        <v>55572630.25</v>
      </c>
      <c r="Q122" s="76" t="s">
        <v>36</v>
      </c>
      <c r="R122" s="76" t="s">
        <v>36</v>
      </c>
      <c r="S122" s="76" t="s">
        <v>36</v>
      </c>
      <c r="T122" s="76" t="s">
        <v>36</v>
      </c>
      <c r="U122" s="76" t="s">
        <v>36</v>
      </c>
      <c r="V122" s="76" t="s">
        <v>36</v>
      </c>
      <c r="W122" s="76" t="s">
        <v>36</v>
      </c>
      <c r="X122" s="76" t="s">
        <v>36</v>
      </c>
      <c r="Y122" s="76" t="s">
        <v>36</v>
      </c>
      <c r="Z122" s="76">
        <v>1409072</v>
      </c>
      <c r="AA122" s="76">
        <v>2130797</v>
      </c>
      <c r="AB122" s="76" t="s">
        <v>36</v>
      </c>
      <c r="AC122" s="76" t="s">
        <v>36</v>
      </c>
      <c r="AD122" s="76">
        <v>6163249786</v>
      </c>
    </row>
    <row r="123" spans="2:30" ht="12">
      <c r="B123" s="74" t="s">
        <v>13</v>
      </c>
      <c r="C123" s="76" t="s">
        <v>36</v>
      </c>
      <c r="D123" s="76" t="s">
        <v>36</v>
      </c>
      <c r="E123" s="76" t="s">
        <v>36</v>
      </c>
      <c r="F123" s="76" t="s">
        <v>36</v>
      </c>
      <c r="G123" s="76" t="s">
        <v>36</v>
      </c>
      <c r="H123" s="76" t="s">
        <v>36</v>
      </c>
      <c r="I123" s="76" t="s">
        <v>36</v>
      </c>
      <c r="J123" s="76" t="s">
        <v>36</v>
      </c>
      <c r="K123" s="76" t="s">
        <v>36</v>
      </c>
      <c r="L123" s="93">
        <v>68583.23</v>
      </c>
      <c r="M123" s="93">
        <v>2337.18</v>
      </c>
      <c r="N123" s="76" t="s">
        <v>36</v>
      </c>
      <c r="O123" s="93">
        <v>8.21</v>
      </c>
      <c r="P123" s="93">
        <v>182555739.66</v>
      </c>
      <c r="Q123" s="76" t="s">
        <v>36</v>
      </c>
      <c r="R123" s="76" t="s">
        <v>36</v>
      </c>
      <c r="S123" s="76" t="s">
        <v>36</v>
      </c>
      <c r="T123" s="76" t="s">
        <v>36</v>
      </c>
      <c r="U123" s="76" t="s">
        <v>36</v>
      </c>
      <c r="V123" s="76" t="s">
        <v>36</v>
      </c>
      <c r="W123" s="76" t="s">
        <v>36</v>
      </c>
      <c r="X123" s="76" t="s">
        <v>36</v>
      </c>
      <c r="Y123" s="76" t="s">
        <v>36</v>
      </c>
      <c r="Z123" s="76">
        <v>2342051</v>
      </c>
      <c r="AA123" s="76">
        <v>154466</v>
      </c>
      <c r="AB123" s="76" t="s">
        <v>36</v>
      </c>
      <c r="AC123" s="76">
        <v>2470</v>
      </c>
      <c r="AD123" s="76">
        <v>19298547632</v>
      </c>
    </row>
    <row r="124" spans="2:30" ht="12">
      <c r="B124" s="74" t="s">
        <v>15</v>
      </c>
      <c r="C124" s="75" t="s">
        <v>36</v>
      </c>
      <c r="D124" s="75" t="s">
        <v>36</v>
      </c>
      <c r="E124" s="75" t="s">
        <v>36</v>
      </c>
      <c r="F124" s="75" t="s">
        <v>36</v>
      </c>
      <c r="G124" s="75" t="s">
        <v>36</v>
      </c>
      <c r="H124" s="75" t="s">
        <v>36</v>
      </c>
      <c r="I124" s="75" t="s">
        <v>36</v>
      </c>
      <c r="J124" s="75" t="s">
        <v>36</v>
      </c>
      <c r="K124" s="90">
        <v>0.39</v>
      </c>
      <c r="L124" s="75" t="s">
        <v>36</v>
      </c>
      <c r="M124" s="75" t="s">
        <v>36</v>
      </c>
      <c r="N124" s="90">
        <v>346.29</v>
      </c>
      <c r="O124" s="75" t="s">
        <v>36</v>
      </c>
      <c r="P124" s="90">
        <v>1961167.64</v>
      </c>
      <c r="Q124" s="75" t="s">
        <v>36</v>
      </c>
      <c r="R124" s="75" t="s">
        <v>36</v>
      </c>
      <c r="S124" s="75" t="s">
        <v>36</v>
      </c>
      <c r="T124" s="75" t="s">
        <v>36</v>
      </c>
      <c r="U124" s="75" t="s">
        <v>36</v>
      </c>
      <c r="V124" s="75" t="s">
        <v>36</v>
      </c>
      <c r="W124" s="75" t="s">
        <v>36</v>
      </c>
      <c r="X124" s="75" t="s">
        <v>36</v>
      </c>
      <c r="Y124" s="75">
        <v>338</v>
      </c>
      <c r="Z124" s="75" t="s">
        <v>36</v>
      </c>
      <c r="AA124" s="75" t="s">
        <v>36</v>
      </c>
      <c r="AB124" s="75">
        <v>98614</v>
      </c>
      <c r="AC124" s="75" t="s">
        <v>36</v>
      </c>
      <c r="AD124" s="75">
        <v>2524049324</v>
      </c>
    </row>
    <row r="125" spans="2:30" ht="12">
      <c r="B125" s="74" t="s">
        <v>16</v>
      </c>
      <c r="C125" s="75" t="s">
        <v>36</v>
      </c>
      <c r="D125" s="75" t="s">
        <v>36</v>
      </c>
      <c r="E125" s="75" t="s">
        <v>36</v>
      </c>
      <c r="F125" s="75" t="s">
        <v>36</v>
      </c>
      <c r="G125" s="75" t="s">
        <v>36</v>
      </c>
      <c r="H125" s="95">
        <v>0</v>
      </c>
      <c r="I125" s="75" t="s">
        <v>36</v>
      </c>
      <c r="J125" s="75" t="s">
        <v>36</v>
      </c>
      <c r="K125" s="75" t="s">
        <v>36</v>
      </c>
      <c r="L125" s="90">
        <v>83016.43</v>
      </c>
      <c r="M125" s="90">
        <v>1964.65</v>
      </c>
      <c r="N125" s="75" t="s">
        <v>36</v>
      </c>
      <c r="O125" s="90">
        <v>310.31</v>
      </c>
      <c r="P125" s="90">
        <v>182507888.64</v>
      </c>
      <c r="Q125" s="75" t="s">
        <v>36</v>
      </c>
      <c r="R125" s="75" t="s">
        <v>36</v>
      </c>
      <c r="S125" s="75" t="s">
        <v>36</v>
      </c>
      <c r="T125" s="75" t="s">
        <v>36</v>
      </c>
      <c r="U125" s="75" t="s">
        <v>36</v>
      </c>
      <c r="V125" s="75">
        <v>15</v>
      </c>
      <c r="W125" s="75" t="s">
        <v>36</v>
      </c>
      <c r="X125" s="75" t="s">
        <v>36</v>
      </c>
      <c r="Y125" s="75" t="s">
        <v>36</v>
      </c>
      <c r="Z125" s="75">
        <v>2501638</v>
      </c>
      <c r="AA125" s="75">
        <v>266599</v>
      </c>
      <c r="AB125" s="75" t="s">
        <v>36</v>
      </c>
      <c r="AC125" s="75">
        <v>61279</v>
      </c>
      <c r="AD125" s="75">
        <v>49617970276</v>
      </c>
    </row>
    <row r="126" spans="2:30" ht="12">
      <c r="B126" s="74" t="s">
        <v>17</v>
      </c>
      <c r="C126" s="75" t="s">
        <v>36</v>
      </c>
      <c r="D126" s="75" t="s">
        <v>36</v>
      </c>
      <c r="E126" s="75" t="s">
        <v>36</v>
      </c>
      <c r="F126" s="75" t="s">
        <v>36</v>
      </c>
      <c r="G126" s="75" t="s">
        <v>36</v>
      </c>
      <c r="H126" s="90">
        <v>0.08</v>
      </c>
      <c r="I126" s="95">
        <v>0.1</v>
      </c>
      <c r="J126" s="90">
        <v>0.01</v>
      </c>
      <c r="K126" s="75" t="s">
        <v>36</v>
      </c>
      <c r="L126" s="95">
        <v>659.6</v>
      </c>
      <c r="M126" s="75" t="s">
        <v>36</v>
      </c>
      <c r="N126" s="75" t="s">
        <v>36</v>
      </c>
      <c r="O126" s="75" t="s">
        <v>36</v>
      </c>
      <c r="P126" s="90">
        <v>10150137.65</v>
      </c>
      <c r="Q126" s="75" t="s">
        <v>36</v>
      </c>
      <c r="R126" s="75" t="s">
        <v>36</v>
      </c>
      <c r="S126" s="75" t="s">
        <v>36</v>
      </c>
      <c r="T126" s="75" t="s">
        <v>36</v>
      </c>
      <c r="U126" s="75" t="s">
        <v>36</v>
      </c>
      <c r="V126" s="75">
        <v>5</v>
      </c>
      <c r="W126" s="75">
        <v>137</v>
      </c>
      <c r="X126" s="75">
        <v>22</v>
      </c>
      <c r="Y126" s="75" t="s">
        <v>36</v>
      </c>
      <c r="Z126" s="75">
        <v>56547</v>
      </c>
      <c r="AA126" s="75" t="s">
        <v>36</v>
      </c>
      <c r="AB126" s="75" t="s">
        <v>36</v>
      </c>
      <c r="AC126" s="75" t="s">
        <v>36</v>
      </c>
      <c r="AD126" s="75">
        <v>3379382444</v>
      </c>
    </row>
    <row r="127" spans="2:30" ht="12">
      <c r="B127" s="74" t="s">
        <v>14</v>
      </c>
      <c r="C127" s="93">
        <v>759.85</v>
      </c>
      <c r="D127" s="76" t="s">
        <v>36</v>
      </c>
      <c r="E127" s="76" t="s">
        <v>36</v>
      </c>
      <c r="F127" s="76" t="s">
        <v>36</v>
      </c>
      <c r="G127" s="93">
        <v>69.08</v>
      </c>
      <c r="H127" s="93">
        <v>683.47</v>
      </c>
      <c r="I127" s="94">
        <v>0</v>
      </c>
      <c r="J127" s="93">
        <v>327.78</v>
      </c>
      <c r="K127" s="93">
        <v>39966.68</v>
      </c>
      <c r="L127" s="93">
        <v>1145274.38</v>
      </c>
      <c r="M127" s="93">
        <v>1337097.33</v>
      </c>
      <c r="N127" s="93">
        <v>41712.71</v>
      </c>
      <c r="O127" s="93">
        <v>8247.61</v>
      </c>
      <c r="P127" s="93">
        <v>3175435771.22</v>
      </c>
      <c r="Q127" s="76">
        <v>116886</v>
      </c>
      <c r="R127" s="76" t="s">
        <v>36</v>
      </c>
      <c r="S127" s="76" t="s">
        <v>36</v>
      </c>
      <c r="T127" s="76" t="s">
        <v>36</v>
      </c>
      <c r="U127" s="76">
        <v>11466</v>
      </c>
      <c r="V127" s="76">
        <v>50376</v>
      </c>
      <c r="W127" s="76">
        <v>1</v>
      </c>
      <c r="X127" s="76">
        <v>290234</v>
      </c>
      <c r="Y127" s="76">
        <v>6233619</v>
      </c>
      <c r="Z127" s="76">
        <v>88425730</v>
      </c>
      <c r="AA127" s="76">
        <v>128594813</v>
      </c>
      <c r="AB127" s="76">
        <v>10498954</v>
      </c>
      <c r="AC127" s="76">
        <v>2911846</v>
      </c>
      <c r="AD127" s="76">
        <v>523591521703</v>
      </c>
    </row>
    <row r="128" spans="2:30" ht="12">
      <c r="B128" s="74" t="s">
        <v>18</v>
      </c>
      <c r="C128" s="75" t="s">
        <v>36</v>
      </c>
      <c r="D128" s="75" t="s">
        <v>36</v>
      </c>
      <c r="E128" s="75" t="s">
        <v>36</v>
      </c>
      <c r="F128" s="75" t="s">
        <v>36</v>
      </c>
      <c r="G128" s="75" t="s">
        <v>36</v>
      </c>
      <c r="H128" s="90">
        <v>1954.15</v>
      </c>
      <c r="I128" s="75" t="s">
        <v>36</v>
      </c>
      <c r="J128" s="90">
        <v>3.45</v>
      </c>
      <c r="K128" s="95">
        <v>2696.4</v>
      </c>
      <c r="L128" s="90">
        <v>125708.09</v>
      </c>
      <c r="M128" s="90">
        <v>54073.66</v>
      </c>
      <c r="N128" s="90">
        <v>160.69</v>
      </c>
      <c r="O128" s="90">
        <v>749.08</v>
      </c>
      <c r="P128" s="90">
        <v>208176209.39</v>
      </c>
      <c r="Q128" s="75" t="s">
        <v>36</v>
      </c>
      <c r="R128" s="75" t="s">
        <v>36</v>
      </c>
      <c r="S128" s="75" t="s">
        <v>36</v>
      </c>
      <c r="T128" s="75" t="s">
        <v>36</v>
      </c>
      <c r="U128" s="75" t="s">
        <v>36</v>
      </c>
      <c r="V128" s="75">
        <v>193651</v>
      </c>
      <c r="W128" s="75" t="s">
        <v>36</v>
      </c>
      <c r="X128" s="75">
        <v>432</v>
      </c>
      <c r="Y128" s="75">
        <v>482746</v>
      </c>
      <c r="Z128" s="75">
        <v>6825235</v>
      </c>
      <c r="AA128" s="75">
        <v>5636812</v>
      </c>
      <c r="AB128" s="75">
        <v>75009</v>
      </c>
      <c r="AC128" s="75">
        <v>166843</v>
      </c>
      <c r="AD128" s="75">
        <v>55362828000</v>
      </c>
    </row>
    <row r="129" spans="2:30" ht="12">
      <c r="B129" s="74" t="s">
        <v>19</v>
      </c>
      <c r="C129" s="90">
        <v>712.08</v>
      </c>
      <c r="D129" s="75" t="s">
        <v>36</v>
      </c>
      <c r="E129" s="75" t="s">
        <v>36</v>
      </c>
      <c r="F129" s="75" t="s">
        <v>36</v>
      </c>
      <c r="G129" s="75" t="s">
        <v>36</v>
      </c>
      <c r="H129" s="95">
        <v>0</v>
      </c>
      <c r="I129" s="75" t="s">
        <v>36</v>
      </c>
      <c r="J129" s="90">
        <v>8214.67</v>
      </c>
      <c r="K129" s="90">
        <v>1450.18</v>
      </c>
      <c r="L129" s="90">
        <v>122352.05</v>
      </c>
      <c r="M129" s="90">
        <v>5756.23</v>
      </c>
      <c r="N129" s="90">
        <v>0.14</v>
      </c>
      <c r="O129" s="90">
        <v>6179.29</v>
      </c>
      <c r="P129" s="95">
        <v>867520831</v>
      </c>
      <c r="Q129" s="75">
        <v>68945</v>
      </c>
      <c r="R129" s="75" t="s">
        <v>36</v>
      </c>
      <c r="S129" s="75" t="s">
        <v>36</v>
      </c>
      <c r="T129" s="75" t="s">
        <v>36</v>
      </c>
      <c r="U129" s="75" t="s">
        <v>36</v>
      </c>
      <c r="V129" s="75">
        <v>17</v>
      </c>
      <c r="W129" s="75" t="s">
        <v>36</v>
      </c>
      <c r="X129" s="75">
        <v>706503</v>
      </c>
      <c r="Y129" s="75">
        <v>225089</v>
      </c>
      <c r="Z129" s="75">
        <v>5631847</v>
      </c>
      <c r="AA129" s="75">
        <v>361530</v>
      </c>
      <c r="AB129" s="75">
        <v>0</v>
      </c>
      <c r="AC129" s="75">
        <v>1251812</v>
      </c>
      <c r="AD129" s="75">
        <v>131126411119</v>
      </c>
    </row>
    <row r="130" spans="2:30" ht="12">
      <c r="B130" s="74" t="s">
        <v>20</v>
      </c>
      <c r="C130" s="76" t="s">
        <v>36</v>
      </c>
      <c r="D130" s="76" t="s">
        <v>36</v>
      </c>
      <c r="E130" s="76" t="s">
        <v>36</v>
      </c>
      <c r="F130" s="76" t="s">
        <v>36</v>
      </c>
      <c r="G130" s="76" t="s">
        <v>36</v>
      </c>
      <c r="H130" s="76" t="s">
        <v>36</v>
      </c>
      <c r="I130" s="76" t="s">
        <v>36</v>
      </c>
      <c r="J130" s="76" t="s">
        <v>36</v>
      </c>
      <c r="K130" s="76" t="s">
        <v>36</v>
      </c>
      <c r="L130" s="94">
        <v>658</v>
      </c>
      <c r="M130" s="93">
        <v>416.81</v>
      </c>
      <c r="N130" s="93">
        <v>119063.14</v>
      </c>
      <c r="O130" s="76" t="s">
        <v>36</v>
      </c>
      <c r="P130" s="93">
        <v>304837583.35</v>
      </c>
      <c r="Q130" s="76" t="s">
        <v>36</v>
      </c>
      <c r="R130" s="76" t="s">
        <v>36</v>
      </c>
      <c r="S130" s="76" t="s">
        <v>36</v>
      </c>
      <c r="T130" s="76" t="s">
        <v>36</v>
      </c>
      <c r="U130" s="76" t="s">
        <v>36</v>
      </c>
      <c r="V130" s="76" t="s">
        <v>36</v>
      </c>
      <c r="W130" s="76" t="s">
        <v>36</v>
      </c>
      <c r="X130" s="76" t="s">
        <v>36</v>
      </c>
      <c r="Y130" s="76" t="s">
        <v>36</v>
      </c>
      <c r="Z130" s="76">
        <v>32870</v>
      </c>
      <c r="AA130" s="76">
        <v>52933</v>
      </c>
      <c r="AB130" s="76">
        <v>27917303</v>
      </c>
      <c r="AC130" s="76" t="s">
        <v>36</v>
      </c>
      <c r="AD130" s="76">
        <v>33395034939</v>
      </c>
    </row>
    <row r="131" spans="2:30" ht="12">
      <c r="B131" s="74" t="s">
        <v>21</v>
      </c>
      <c r="C131" s="75" t="s">
        <v>36</v>
      </c>
      <c r="D131" s="75" t="s">
        <v>36</v>
      </c>
      <c r="E131" s="75" t="s">
        <v>36</v>
      </c>
      <c r="F131" s="75" t="s">
        <v>36</v>
      </c>
      <c r="G131" s="75" t="s">
        <v>36</v>
      </c>
      <c r="H131" s="90">
        <v>0.02</v>
      </c>
      <c r="I131" s="75" t="s">
        <v>36</v>
      </c>
      <c r="J131" s="90">
        <v>0.05</v>
      </c>
      <c r="K131" s="95">
        <v>2784.2</v>
      </c>
      <c r="L131" s="90">
        <v>127363.79</v>
      </c>
      <c r="M131" s="90">
        <v>25625.62</v>
      </c>
      <c r="N131" s="95">
        <v>1.1</v>
      </c>
      <c r="O131" s="95">
        <v>37543.9</v>
      </c>
      <c r="P131" s="90">
        <v>302814439.24</v>
      </c>
      <c r="Q131" s="75" t="s">
        <v>36</v>
      </c>
      <c r="R131" s="75" t="s">
        <v>36</v>
      </c>
      <c r="S131" s="75" t="s">
        <v>36</v>
      </c>
      <c r="T131" s="75" t="s">
        <v>36</v>
      </c>
      <c r="U131" s="75" t="s">
        <v>36</v>
      </c>
      <c r="V131" s="75">
        <v>21</v>
      </c>
      <c r="W131" s="75" t="s">
        <v>36</v>
      </c>
      <c r="X131" s="75">
        <v>13</v>
      </c>
      <c r="Y131" s="75">
        <v>223531</v>
      </c>
      <c r="Z131" s="75">
        <v>5953869</v>
      </c>
      <c r="AA131" s="75">
        <v>2389147</v>
      </c>
      <c r="AB131" s="75">
        <v>1170</v>
      </c>
      <c r="AC131" s="75">
        <v>5060570</v>
      </c>
      <c r="AD131" s="75">
        <v>36743510817</v>
      </c>
    </row>
    <row r="132" spans="2:30" ht="12">
      <c r="B132" s="74" t="s">
        <v>22</v>
      </c>
      <c r="C132" s="75" t="s">
        <v>36</v>
      </c>
      <c r="D132" s="75" t="s">
        <v>36</v>
      </c>
      <c r="E132" s="75" t="s">
        <v>36</v>
      </c>
      <c r="F132" s="75" t="s">
        <v>36</v>
      </c>
      <c r="G132" s="75" t="s">
        <v>36</v>
      </c>
      <c r="H132" s="75" t="s">
        <v>36</v>
      </c>
      <c r="I132" s="75" t="s">
        <v>36</v>
      </c>
      <c r="J132" s="75" t="s">
        <v>36</v>
      </c>
      <c r="K132" s="75" t="s">
        <v>36</v>
      </c>
      <c r="L132" s="90">
        <v>9460.85</v>
      </c>
      <c r="M132" s="95">
        <v>242.5</v>
      </c>
      <c r="N132" s="75" t="s">
        <v>36</v>
      </c>
      <c r="O132" s="95">
        <v>2461.3</v>
      </c>
      <c r="P132" s="90">
        <v>110706454.08</v>
      </c>
      <c r="Q132" s="75" t="s">
        <v>36</v>
      </c>
      <c r="R132" s="75" t="s">
        <v>36</v>
      </c>
      <c r="S132" s="75" t="s">
        <v>36</v>
      </c>
      <c r="T132" s="75" t="s">
        <v>36</v>
      </c>
      <c r="U132" s="75" t="s">
        <v>36</v>
      </c>
      <c r="V132" s="75" t="s">
        <v>36</v>
      </c>
      <c r="W132" s="75" t="s">
        <v>36</v>
      </c>
      <c r="X132" s="75" t="s">
        <v>36</v>
      </c>
      <c r="Y132" s="75" t="s">
        <v>36</v>
      </c>
      <c r="Z132" s="75">
        <v>334713</v>
      </c>
      <c r="AA132" s="75">
        <v>20137</v>
      </c>
      <c r="AB132" s="75" t="s">
        <v>36</v>
      </c>
      <c r="AC132" s="75">
        <v>867087</v>
      </c>
      <c r="AD132" s="75">
        <v>31943319680</v>
      </c>
    </row>
    <row r="133" spans="2:30" ht="12">
      <c r="B133" s="74" t="s">
        <v>23</v>
      </c>
      <c r="C133" s="76" t="s">
        <v>36</v>
      </c>
      <c r="D133" s="76" t="s">
        <v>36</v>
      </c>
      <c r="E133" s="76" t="s">
        <v>36</v>
      </c>
      <c r="F133" s="76" t="s">
        <v>36</v>
      </c>
      <c r="G133" s="76" t="s">
        <v>36</v>
      </c>
      <c r="H133" s="76" t="s">
        <v>36</v>
      </c>
      <c r="I133" s="76" t="s">
        <v>36</v>
      </c>
      <c r="J133" s="76" t="s">
        <v>36</v>
      </c>
      <c r="K133" s="76" t="s">
        <v>36</v>
      </c>
      <c r="L133" s="93">
        <v>11772.88</v>
      </c>
      <c r="M133" s="93">
        <v>30.17</v>
      </c>
      <c r="N133" s="76" t="s">
        <v>36</v>
      </c>
      <c r="O133" s="93">
        <v>321.93</v>
      </c>
      <c r="P133" s="93">
        <v>168569624.38</v>
      </c>
      <c r="Q133" s="76" t="s">
        <v>36</v>
      </c>
      <c r="R133" s="76" t="s">
        <v>36</v>
      </c>
      <c r="S133" s="76" t="s">
        <v>36</v>
      </c>
      <c r="T133" s="76" t="s">
        <v>36</v>
      </c>
      <c r="U133" s="76" t="s">
        <v>36</v>
      </c>
      <c r="V133" s="76" t="s">
        <v>36</v>
      </c>
      <c r="W133" s="76" t="s">
        <v>36</v>
      </c>
      <c r="X133" s="76" t="s">
        <v>36</v>
      </c>
      <c r="Y133" s="76" t="s">
        <v>36</v>
      </c>
      <c r="Z133" s="76">
        <v>498604</v>
      </c>
      <c r="AA133" s="76">
        <v>1787</v>
      </c>
      <c r="AB133" s="76" t="s">
        <v>36</v>
      </c>
      <c r="AC133" s="76">
        <v>64288</v>
      </c>
      <c r="AD133" s="76">
        <v>24773265455</v>
      </c>
    </row>
    <row r="134" spans="2:30" ht="12">
      <c r="B134" s="74" t="s">
        <v>24</v>
      </c>
      <c r="C134" s="75" t="s">
        <v>36</v>
      </c>
      <c r="D134" s="75" t="s">
        <v>36</v>
      </c>
      <c r="E134" s="75" t="s">
        <v>36</v>
      </c>
      <c r="F134" s="75" t="s">
        <v>36</v>
      </c>
      <c r="G134" s="75" t="s">
        <v>36</v>
      </c>
      <c r="H134" s="75" t="s">
        <v>36</v>
      </c>
      <c r="I134" s="75" t="s">
        <v>36</v>
      </c>
      <c r="J134" s="75" t="s">
        <v>36</v>
      </c>
      <c r="K134" s="90">
        <v>0.11</v>
      </c>
      <c r="L134" s="90">
        <v>635.52</v>
      </c>
      <c r="M134" s="95">
        <v>371</v>
      </c>
      <c r="N134" s="90">
        <v>35.66</v>
      </c>
      <c r="O134" s="75" t="s">
        <v>36</v>
      </c>
      <c r="P134" s="95">
        <v>248134589.8</v>
      </c>
      <c r="Q134" s="75" t="s">
        <v>36</v>
      </c>
      <c r="R134" s="75" t="s">
        <v>36</v>
      </c>
      <c r="S134" s="75" t="s">
        <v>36</v>
      </c>
      <c r="T134" s="75" t="s">
        <v>36</v>
      </c>
      <c r="U134" s="75" t="s">
        <v>36</v>
      </c>
      <c r="V134" s="75" t="s">
        <v>36</v>
      </c>
      <c r="W134" s="75" t="s">
        <v>36</v>
      </c>
      <c r="X134" s="75" t="s">
        <v>36</v>
      </c>
      <c r="Y134" s="75">
        <v>858</v>
      </c>
      <c r="Z134" s="75">
        <v>50245</v>
      </c>
      <c r="AA134" s="75">
        <v>31351</v>
      </c>
      <c r="AB134" s="75">
        <v>44075</v>
      </c>
      <c r="AC134" s="75" t="s">
        <v>36</v>
      </c>
      <c r="AD134" s="75">
        <v>31499614512</v>
      </c>
    </row>
    <row r="135" spans="2:30" ht="12">
      <c r="B135" s="74" t="s">
        <v>25</v>
      </c>
      <c r="C135" s="76" t="s">
        <v>36</v>
      </c>
      <c r="D135" s="76" t="s">
        <v>36</v>
      </c>
      <c r="E135" s="76" t="s">
        <v>36</v>
      </c>
      <c r="F135" s="76" t="s">
        <v>36</v>
      </c>
      <c r="G135" s="76" t="s">
        <v>36</v>
      </c>
      <c r="H135" s="93">
        <v>60.16</v>
      </c>
      <c r="I135" s="93">
        <v>1.09</v>
      </c>
      <c r="J135" s="76" t="s">
        <v>36</v>
      </c>
      <c r="K135" s="93">
        <v>704.88</v>
      </c>
      <c r="L135" s="93">
        <v>22249.64</v>
      </c>
      <c r="M135" s="93">
        <v>12680.93</v>
      </c>
      <c r="N135" s="93">
        <v>148.62</v>
      </c>
      <c r="O135" s="93">
        <v>152.07</v>
      </c>
      <c r="P135" s="93">
        <v>426138667.94</v>
      </c>
      <c r="Q135" s="76" t="s">
        <v>36</v>
      </c>
      <c r="R135" s="76" t="s">
        <v>36</v>
      </c>
      <c r="S135" s="76" t="s">
        <v>36</v>
      </c>
      <c r="T135" s="76" t="s">
        <v>36</v>
      </c>
      <c r="U135" s="76" t="s">
        <v>36</v>
      </c>
      <c r="V135" s="76">
        <v>9254</v>
      </c>
      <c r="W135" s="76">
        <v>245</v>
      </c>
      <c r="X135" s="76" t="s">
        <v>36</v>
      </c>
      <c r="Y135" s="76">
        <v>121650</v>
      </c>
      <c r="Z135" s="76">
        <v>1202217</v>
      </c>
      <c r="AA135" s="76">
        <v>1212298</v>
      </c>
      <c r="AB135" s="76">
        <v>76845</v>
      </c>
      <c r="AC135" s="76">
        <v>54922</v>
      </c>
      <c r="AD135" s="76">
        <v>70503321205</v>
      </c>
    </row>
    <row r="136" spans="2:30" ht="12">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row>
    <row r="137" spans="2:30" ht="12">
      <c r="B137" s="70" t="s">
        <v>174</v>
      </c>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row>
    <row r="138" spans="2:30" ht="12">
      <c r="B138" s="70" t="s">
        <v>36</v>
      </c>
      <c r="C138" s="68" t="s">
        <v>40</v>
      </c>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row>
    <row r="140" ht="12">
      <c r="B140" s="88" t="s">
        <v>413</v>
      </c>
    </row>
    <row r="142" spans="2:30" ht="12">
      <c r="B142" s="68" t="s">
        <v>414</v>
      </c>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row>
    <row r="143" spans="2:30" ht="12">
      <c r="B143" s="68" t="s">
        <v>157</v>
      </c>
      <c r="C143" s="70" t="s">
        <v>415</v>
      </c>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row>
    <row r="144" spans="2:30" ht="12">
      <c r="B144" s="68" t="s">
        <v>159</v>
      </c>
      <c r="C144" s="68" t="s">
        <v>333</v>
      </c>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row>
    <row r="145" spans="2:30" ht="12">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row>
    <row r="146" spans="2:30" ht="12">
      <c r="B146" s="70" t="s">
        <v>334</v>
      </c>
      <c r="C146" s="69"/>
      <c r="D146" s="68" t="s">
        <v>162</v>
      </c>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row>
    <row r="147" spans="2:30" ht="12">
      <c r="B147" s="70" t="s">
        <v>70</v>
      </c>
      <c r="C147" s="69"/>
      <c r="D147" s="68" t="s">
        <v>379</v>
      </c>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row>
    <row r="148" spans="2:30" ht="12">
      <c r="B148" s="70" t="s">
        <v>71</v>
      </c>
      <c r="C148" s="69"/>
      <c r="D148" s="68" t="s">
        <v>86</v>
      </c>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row>
    <row r="149" spans="2:30" ht="12">
      <c r="B149" s="70" t="s">
        <v>389</v>
      </c>
      <c r="C149" s="69"/>
      <c r="D149" s="68" t="s">
        <v>196</v>
      </c>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row>
    <row r="150" spans="2:30" ht="12">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row>
    <row r="151" spans="2:30" ht="12">
      <c r="B151" s="71" t="s">
        <v>390</v>
      </c>
      <c r="C151" s="209" t="s">
        <v>368</v>
      </c>
      <c r="D151" s="209" t="s">
        <v>368</v>
      </c>
      <c r="E151" s="209" t="s">
        <v>368</v>
      </c>
      <c r="F151" s="209" t="s">
        <v>368</v>
      </c>
      <c r="G151" s="209" t="s">
        <v>368</v>
      </c>
      <c r="H151" s="209" t="s">
        <v>368</v>
      </c>
      <c r="I151" s="209" t="s">
        <v>368</v>
      </c>
      <c r="J151" s="209" t="s">
        <v>368</v>
      </c>
      <c r="K151" s="209" t="s">
        <v>368</v>
      </c>
      <c r="L151" s="209" t="s">
        <v>368</v>
      </c>
      <c r="M151" s="209" t="s">
        <v>368</v>
      </c>
      <c r="N151" s="209" t="s">
        <v>368</v>
      </c>
      <c r="O151" s="209" t="s">
        <v>368</v>
      </c>
      <c r="P151" s="209" t="s">
        <v>368</v>
      </c>
      <c r="Q151" s="209" t="s">
        <v>336</v>
      </c>
      <c r="R151" s="209" t="s">
        <v>336</v>
      </c>
      <c r="S151" s="209" t="s">
        <v>336</v>
      </c>
      <c r="T151" s="209" t="s">
        <v>336</v>
      </c>
      <c r="U151" s="209" t="s">
        <v>336</v>
      </c>
      <c r="V151" s="209" t="s">
        <v>336</v>
      </c>
      <c r="W151" s="209" t="s">
        <v>336</v>
      </c>
      <c r="X151" s="209" t="s">
        <v>336</v>
      </c>
      <c r="Y151" s="209" t="s">
        <v>336</v>
      </c>
      <c r="Z151" s="209" t="s">
        <v>336</v>
      </c>
      <c r="AA151" s="209" t="s">
        <v>336</v>
      </c>
      <c r="AB151" s="209" t="s">
        <v>336</v>
      </c>
      <c r="AC151" s="209" t="s">
        <v>336</v>
      </c>
      <c r="AD151" s="209" t="s">
        <v>336</v>
      </c>
    </row>
    <row r="152" spans="2:30" ht="12">
      <c r="B152" s="71" t="s">
        <v>337</v>
      </c>
      <c r="C152" s="132" t="s">
        <v>391</v>
      </c>
      <c r="D152" s="132" t="s">
        <v>392</v>
      </c>
      <c r="E152" s="132" t="s">
        <v>393</v>
      </c>
      <c r="F152" s="132" t="s">
        <v>394</v>
      </c>
      <c r="G152" s="132" t="s">
        <v>395</v>
      </c>
      <c r="H152" s="132" t="s">
        <v>396</v>
      </c>
      <c r="I152" s="132" t="s">
        <v>397</v>
      </c>
      <c r="J152" s="132" t="s">
        <v>398</v>
      </c>
      <c r="K152" s="132" t="s">
        <v>399</v>
      </c>
      <c r="L152" s="132" t="s">
        <v>400</v>
      </c>
      <c r="M152" s="132" t="s">
        <v>401</v>
      </c>
      <c r="N152" s="132" t="s">
        <v>402</v>
      </c>
      <c r="O152" s="132" t="s">
        <v>403</v>
      </c>
      <c r="P152" s="132" t="s">
        <v>44</v>
      </c>
      <c r="Q152" s="132" t="s">
        <v>391</v>
      </c>
      <c r="R152" s="132" t="s">
        <v>392</v>
      </c>
      <c r="S152" s="132" t="s">
        <v>393</v>
      </c>
      <c r="T152" s="132" t="s">
        <v>394</v>
      </c>
      <c r="U152" s="132" t="s">
        <v>395</v>
      </c>
      <c r="V152" s="132" t="s">
        <v>396</v>
      </c>
      <c r="W152" s="132" t="s">
        <v>397</v>
      </c>
      <c r="X152" s="132" t="s">
        <v>398</v>
      </c>
      <c r="Y152" s="132" t="s">
        <v>399</v>
      </c>
      <c r="Z152" s="132" t="s">
        <v>400</v>
      </c>
      <c r="AA152" s="132" t="s">
        <v>401</v>
      </c>
      <c r="AB152" s="132" t="s">
        <v>402</v>
      </c>
      <c r="AC152" s="132" t="s">
        <v>403</v>
      </c>
      <c r="AD152" s="132" t="s">
        <v>44</v>
      </c>
    </row>
    <row r="153" spans="2:30" ht="12">
      <c r="B153" s="72" t="s">
        <v>355</v>
      </c>
      <c r="C153" s="73" t="s">
        <v>38</v>
      </c>
      <c r="D153" s="73" t="s">
        <v>38</v>
      </c>
      <c r="E153" s="73" t="s">
        <v>38</v>
      </c>
      <c r="F153" s="73" t="s">
        <v>38</v>
      </c>
      <c r="G153" s="73" t="s">
        <v>38</v>
      </c>
      <c r="H153" s="73" t="s">
        <v>38</v>
      </c>
      <c r="I153" s="73" t="s">
        <v>38</v>
      </c>
      <c r="J153" s="73" t="s">
        <v>38</v>
      </c>
      <c r="K153" s="73" t="s">
        <v>38</v>
      </c>
      <c r="L153" s="73" t="s">
        <v>38</v>
      </c>
      <c r="M153" s="73" t="s">
        <v>38</v>
      </c>
      <c r="N153" s="73" t="s">
        <v>38</v>
      </c>
      <c r="O153" s="73" t="s">
        <v>38</v>
      </c>
      <c r="P153" s="73" t="s">
        <v>38</v>
      </c>
      <c r="Q153" s="73" t="s">
        <v>38</v>
      </c>
      <c r="R153" s="73" t="s">
        <v>38</v>
      </c>
      <c r="S153" s="73" t="s">
        <v>38</v>
      </c>
      <c r="T153" s="73" t="s">
        <v>38</v>
      </c>
      <c r="U153" s="73" t="s">
        <v>38</v>
      </c>
      <c r="V153" s="73" t="s">
        <v>38</v>
      </c>
      <c r="W153" s="73" t="s">
        <v>38</v>
      </c>
      <c r="X153" s="73" t="s">
        <v>38</v>
      </c>
      <c r="Y153" s="73" t="s">
        <v>38</v>
      </c>
      <c r="Z153" s="73" t="s">
        <v>38</v>
      </c>
      <c r="AA153" s="73" t="s">
        <v>38</v>
      </c>
      <c r="AB153" s="73" t="s">
        <v>38</v>
      </c>
      <c r="AC153" s="73" t="s">
        <v>38</v>
      </c>
      <c r="AD153" s="73" t="s">
        <v>38</v>
      </c>
    </row>
    <row r="154" spans="2:30" ht="12">
      <c r="B154" s="74" t="s">
        <v>359</v>
      </c>
      <c r="C154" s="93">
        <v>2229248.62</v>
      </c>
      <c r="D154" s="76" t="s">
        <v>36</v>
      </c>
      <c r="E154" s="76" t="s">
        <v>36</v>
      </c>
      <c r="F154" s="76" t="s">
        <v>36</v>
      </c>
      <c r="G154" s="93">
        <v>292907.34</v>
      </c>
      <c r="H154" s="93">
        <v>624132.94</v>
      </c>
      <c r="I154" s="93">
        <v>5622.02</v>
      </c>
      <c r="J154" s="93">
        <v>487198.61</v>
      </c>
      <c r="K154" s="93">
        <v>580816.63</v>
      </c>
      <c r="L154" s="93">
        <v>12230539.24</v>
      </c>
      <c r="M154" s="93">
        <v>4917974.74</v>
      </c>
      <c r="N154" s="93">
        <v>145868.89</v>
      </c>
      <c r="O154" s="93">
        <v>4207018.15</v>
      </c>
      <c r="P154" s="93">
        <v>17016535346.22</v>
      </c>
      <c r="Q154" s="76">
        <v>469971921</v>
      </c>
      <c r="R154" s="76" t="s">
        <v>36</v>
      </c>
      <c r="S154" s="76" t="s">
        <v>36</v>
      </c>
      <c r="T154" s="76" t="s">
        <v>36</v>
      </c>
      <c r="U154" s="76">
        <v>52593577</v>
      </c>
      <c r="V154" s="76">
        <v>42344402</v>
      </c>
      <c r="W154" s="76">
        <v>1509576</v>
      </c>
      <c r="X154" s="76">
        <v>77017854</v>
      </c>
      <c r="Y154" s="76">
        <v>56251828</v>
      </c>
      <c r="Z154" s="76">
        <v>872038023</v>
      </c>
      <c r="AA154" s="76">
        <v>546432014</v>
      </c>
      <c r="AB154" s="76">
        <v>37791307</v>
      </c>
      <c r="AC154" s="76">
        <v>1165135524</v>
      </c>
      <c r="AD154" s="76">
        <v>4119629667668</v>
      </c>
    </row>
    <row r="155" spans="2:30" ht="12">
      <c r="B155" s="74" t="s">
        <v>356</v>
      </c>
      <c r="C155" s="93">
        <v>140485.64</v>
      </c>
      <c r="D155" s="76" t="s">
        <v>36</v>
      </c>
      <c r="E155" s="76" t="s">
        <v>36</v>
      </c>
      <c r="F155" s="76" t="s">
        <v>36</v>
      </c>
      <c r="G155" s="93">
        <v>4761.77</v>
      </c>
      <c r="H155" s="94">
        <v>1205.8</v>
      </c>
      <c r="I155" s="93">
        <v>665.13</v>
      </c>
      <c r="J155" s="93">
        <v>26137.51</v>
      </c>
      <c r="K155" s="93">
        <v>6744.64</v>
      </c>
      <c r="L155" s="93">
        <v>255090.63</v>
      </c>
      <c r="M155" s="93">
        <v>330077.21</v>
      </c>
      <c r="N155" s="93">
        <v>8576.11</v>
      </c>
      <c r="O155" s="93">
        <v>255745.59</v>
      </c>
      <c r="P155" s="93">
        <v>2078210260.97</v>
      </c>
      <c r="Q155" s="76">
        <v>27962801</v>
      </c>
      <c r="R155" s="76" t="s">
        <v>36</v>
      </c>
      <c r="S155" s="76" t="s">
        <v>36</v>
      </c>
      <c r="T155" s="76" t="s">
        <v>36</v>
      </c>
      <c r="U155" s="76">
        <v>2073641</v>
      </c>
      <c r="V155" s="76">
        <v>405400</v>
      </c>
      <c r="W155" s="76">
        <v>251643</v>
      </c>
      <c r="X155" s="76">
        <v>4327208</v>
      </c>
      <c r="Y155" s="76">
        <v>1645863</v>
      </c>
      <c r="Z155" s="76">
        <v>26386546</v>
      </c>
      <c r="AA155" s="76">
        <v>44822558</v>
      </c>
      <c r="AB155" s="76">
        <v>1776534</v>
      </c>
      <c r="AC155" s="76">
        <v>83828129</v>
      </c>
      <c r="AD155" s="76">
        <v>342108599444</v>
      </c>
    </row>
    <row r="156" spans="2:30" ht="12">
      <c r="B156" s="74" t="s">
        <v>1</v>
      </c>
      <c r="C156" s="90">
        <v>57215.17</v>
      </c>
      <c r="D156" s="75" t="s">
        <v>36</v>
      </c>
      <c r="E156" s="75" t="s">
        <v>36</v>
      </c>
      <c r="F156" s="75" t="s">
        <v>36</v>
      </c>
      <c r="G156" s="90">
        <v>1131.88</v>
      </c>
      <c r="H156" s="90">
        <v>275.82</v>
      </c>
      <c r="I156" s="75" t="s">
        <v>36</v>
      </c>
      <c r="J156" s="90">
        <v>306.74</v>
      </c>
      <c r="K156" s="90">
        <v>594.18</v>
      </c>
      <c r="L156" s="90">
        <v>248709.95</v>
      </c>
      <c r="M156" s="95">
        <v>28112.3</v>
      </c>
      <c r="N156" s="90">
        <v>775.84</v>
      </c>
      <c r="O156" s="90">
        <v>45594.74</v>
      </c>
      <c r="P156" s="90">
        <v>109327238.34</v>
      </c>
      <c r="Q156" s="75">
        <v>8166279</v>
      </c>
      <c r="R156" s="75" t="s">
        <v>36</v>
      </c>
      <c r="S156" s="75" t="s">
        <v>36</v>
      </c>
      <c r="T156" s="75" t="s">
        <v>36</v>
      </c>
      <c r="U156" s="75">
        <v>281980</v>
      </c>
      <c r="V156" s="75">
        <v>124883</v>
      </c>
      <c r="W156" s="75" t="s">
        <v>36</v>
      </c>
      <c r="X156" s="75">
        <v>57547</v>
      </c>
      <c r="Y156" s="75">
        <v>96680</v>
      </c>
      <c r="Z156" s="75">
        <v>3960528</v>
      </c>
      <c r="AA156" s="75">
        <v>746826</v>
      </c>
      <c r="AB156" s="75">
        <v>132213</v>
      </c>
      <c r="AC156" s="75">
        <v>5342312</v>
      </c>
      <c r="AD156" s="75">
        <v>30479776859</v>
      </c>
    </row>
    <row r="157" spans="2:30" ht="12">
      <c r="B157" s="74" t="s">
        <v>2</v>
      </c>
      <c r="C157" s="90">
        <v>105922.32</v>
      </c>
      <c r="D157" s="75" t="s">
        <v>36</v>
      </c>
      <c r="E157" s="75" t="s">
        <v>36</v>
      </c>
      <c r="F157" s="75" t="s">
        <v>36</v>
      </c>
      <c r="G157" s="95">
        <v>774.4</v>
      </c>
      <c r="H157" s="75" t="s">
        <v>36</v>
      </c>
      <c r="I157" s="90">
        <v>49.91</v>
      </c>
      <c r="J157" s="90">
        <v>3125.27</v>
      </c>
      <c r="K157" s="90">
        <v>8043.09</v>
      </c>
      <c r="L157" s="90">
        <v>658032.94</v>
      </c>
      <c r="M157" s="90">
        <v>78165.58</v>
      </c>
      <c r="N157" s="90">
        <v>1312.53</v>
      </c>
      <c r="O157" s="90">
        <v>134482.81</v>
      </c>
      <c r="P157" s="95">
        <v>601192889.8</v>
      </c>
      <c r="Q157" s="75">
        <v>15006547</v>
      </c>
      <c r="R157" s="75" t="s">
        <v>36</v>
      </c>
      <c r="S157" s="75" t="s">
        <v>36</v>
      </c>
      <c r="T157" s="75" t="s">
        <v>36</v>
      </c>
      <c r="U157" s="75">
        <v>577683</v>
      </c>
      <c r="V157" s="75" t="s">
        <v>36</v>
      </c>
      <c r="W157" s="75">
        <v>20451</v>
      </c>
      <c r="X157" s="75">
        <v>511610</v>
      </c>
      <c r="Y157" s="75">
        <v>1052673</v>
      </c>
      <c r="Z157" s="75">
        <v>38953191</v>
      </c>
      <c r="AA157" s="75">
        <v>5064882</v>
      </c>
      <c r="AB157" s="75">
        <v>528417</v>
      </c>
      <c r="AC157" s="75">
        <v>36888331</v>
      </c>
      <c r="AD157" s="75">
        <v>162202355980</v>
      </c>
    </row>
    <row r="158" spans="2:30" ht="12">
      <c r="B158" s="74" t="s">
        <v>3</v>
      </c>
      <c r="C158" s="90">
        <v>49490.05</v>
      </c>
      <c r="D158" s="75" t="s">
        <v>36</v>
      </c>
      <c r="E158" s="75" t="s">
        <v>36</v>
      </c>
      <c r="F158" s="75" t="s">
        <v>36</v>
      </c>
      <c r="G158" s="90">
        <v>1817.08</v>
      </c>
      <c r="H158" s="90">
        <v>118.08</v>
      </c>
      <c r="I158" s="95">
        <v>1240.1</v>
      </c>
      <c r="J158" s="90">
        <v>7824.13</v>
      </c>
      <c r="K158" s="90">
        <v>10338.22</v>
      </c>
      <c r="L158" s="95">
        <v>255998.8</v>
      </c>
      <c r="M158" s="90">
        <v>163888.57</v>
      </c>
      <c r="N158" s="95">
        <v>5158.5</v>
      </c>
      <c r="O158" s="90">
        <v>62525.36</v>
      </c>
      <c r="P158" s="90">
        <v>334283759.29</v>
      </c>
      <c r="Q158" s="75">
        <v>12974618</v>
      </c>
      <c r="R158" s="75" t="s">
        <v>36</v>
      </c>
      <c r="S158" s="75" t="s">
        <v>36</v>
      </c>
      <c r="T158" s="75" t="s">
        <v>36</v>
      </c>
      <c r="U158" s="75">
        <v>800330</v>
      </c>
      <c r="V158" s="75">
        <v>62169</v>
      </c>
      <c r="W158" s="75">
        <v>308403</v>
      </c>
      <c r="X158" s="75">
        <v>1352786</v>
      </c>
      <c r="Y158" s="75">
        <v>1994279</v>
      </c>
      <c r="Z158" s="75">
        <v>22775329</v>
      </c>
      <c r="AA158" s="75">
        <v>20049688</v>
      </c>
      <c r="AB158" s="75">
        <v>876594</v>
      </c>
      <c r="AC158" s="75">
        <v>24164882</v>
      </c>
      <c r="AD158" s="75">
        <v>80949095516</v>
      </c>
    </row>
    <row r="159" spans="2:30" ht="12">
      <c r="B159" s="74" t="s">
        <v>357</v>
      </c>
      <c r="C159" s="94">
        <v>681775</v>
      </c>
      <c r="D159" s="76" t="s">
        <v>36</v>
      </c>
      <c r="E159" s="76" t="s">
        <v>36</v>
      </c>
      <c r="F159" s="76" t="s">
        <v>36</v>
      </c>
      <c r="G159" s="93">
        <v>4233.06</v>
      </c>
      <c r="H159" s="93">
        <v>2914.08</v>
      </c>
      <c r="I159" s="93">
        <v>131.62</v>
      </c>
      <c r="J159" s="93">
        <v>139283.38</v>
      </c>
      <c r="K159" s="93">
        <v>52326.13</v>
      </c>
      <c r="L159" s="93">
        <v>4101644.75</v>
      </c>
      <c r="M159" s="93">
        <v>1388075.29</v>
      </c>
      <c r="N159" s="93">
        <v>43389.63</v>
      </c>
      <c r="O159" s="93">
        <v>1264587.64</v>
      </c>
      <c r="P159" s="93">
        <v>3589483820.17</v>
      </c>
      <c r="Q159" s="76">
        <v>153368290</v>
      </c>
      <c r="R159" s="76" t="s">
        <v>36</v>
      </c>
      <c r="S159" s="76" t="s">
        <v>36</v>
      </c>
      <c r="T159" s="76" t="s">
        <v>36</v>
      </c>
      <c r="U159" s="76">
        <v>2016273</v>
      </c>
      <c r="V159" s="76">
        <v>766748</v>
      </c>
      <c r="W159" s="76">
        <v>60195</v>
      </c>
      <c r="X159" s="76">
        <v>23767271</v>
      </c>
      <c r="Y159" s="76">
        <v>11631547</v>
      </c>
      <c r="Z159" s="76">
        <v>319132137</v>
      </c>
      <c r="AA159" s="76">
        <v>167736000</v>
      </c>
      <c r="AB159" s="76">
        <v>11871332</v>
      </c>
      <c r="AC159" s="76">
        <v>326270293</v>
      </c>
      <c r="AD159" s="76">
        <v>916976825036</v>
      </c>
    </row>
    <row r="160" spans="2:30" ht="12">
      <c r="B160" s="74" t="s">
        <v>4</v>
      </c>
      <c r="C160" s="94">
        <v>7761.2</v>
      </c>
      <c r="D160" s="76" t="s">
        <v>36</v>
      </c>
      <c r="E160" s="76" t="s">
        <v>36</v>
      </c>
      <c r="F160" s="76" t="s">
        <v>36</v>
      </c>
      <c r="G160" s="94">
        <v>7.3</v>
      </c>
      <c r="H160" s="76" t="s">
        <v>36</v>
      </c>
      <c r="I160" s="76" t="s">
        <v>36</v>
      </c>
      <c r="J160" s="93">
        <v>478.28</v>
      </c>
      <c r="K160" s="93">
        <v>1121.41</v>
      </c>
      <c r="L160" s="93">
        <v>93255.86</v>
      </c>
      <c r="M160" s="93">
        <v>24942.93</v>
      </c>
      <c r="N160" s="93">
        <v>270.65</v>
      </c>
      <c r="O160" s="93">
        <v>27421.05</v>
      </c>
      <c r="P160" s="93">
        <v>86888202.66</v>
      </c>
      <c r="Q160" s="76">
        <v>1523373</v>
      </c>
      <c r="R160" s="76" t="s">
        <v>36</v>
      </c>
      <c r="S160" s="76" t="s">
        <v>36</v>
      </c>
      <c r="T160" s="76" t="s">
        <v>36</v>
      </c>
      <c r="U160" s="76">
        <v>3985</v>
      </c>
      <c r="V160" s="76" t="s">
        <v>36</v>
      </c>
      <c r="W160" s="76" t="s">
        <v>36</v>
      </c>
      <c r="X160" s="76">
        <v>97764</v>
      </c>
      <c r="Y160" s="76">
        <v>242941</v>
      </c>
      <c r="Z160" s="76">
        <v>5990032</v>
      </c>
      <c r="AA160" s="76">
        <v>2623520</v>
      </c>
      <c r="AB160" s="76">
        <v>102701</v>
      </c>
      <c r="AC160" s="76">
        <v>5132819</v>
      </c>
      <c r="AD160" s="76">
        <v>19499235851</v>
      </c>
    </row>
    <row r="161" spans="2:30" ht="12">
      <c r="B161" s="74" t="s">
        <v>361</v>
      </c>
      <c r="C161" s="93">
        <v>1619.87</v>
      </c>
      <c r="D161" s="76" t="s">
        <v>36</v>
      </c>
      <c r="E161" s="76" t="s">
        <v>36</v>
      </c>
      <c r="F161" s="76" t="s">
        <v>36</v>
      </c>
      <c r="G161" s="93">
        <v>642.92</v>
      </c>
      <c r="H161" s="93">
        <v>30.42</v>
      </c>
      <c r="I161" s="93">
        <v>97.81</v>
      </c>
      <c r="J161" s="93">
        <v>2494.64</v>
      </c>
      <c r="K161" s="93">
        <v>5245.12</v>
      </c>
      <c r="L161" s="93">
        <v>55897.73</v>
      </c>
      <c r="M161" s="93">
        <v>63615.87</v>
      </c>
      <c r="N161" s="93">
        <v>893.45</v>
      </c>
      <c r="O161" s="93">
        <v>50460.07</v>
      </c>
      <c r="P161" s="93">
        <v>104319025.13</v>
      </c>
      <c r="Q161" s="76">
        <v>626870</v>
      </c>
      <c r="R161" s="76" t="s">
        <v>36</v>
      </c>
      <c r="S161" s="76" t="s">
        <v>36</v>
      </c>
      <c r="T161" s="76" t="s">
        <v>36</v>
      </c>
      <c r="U161" s="76">
        <v>389279</v>
      </c>
      <c r="V161" s="76">
        <v>8402</v>
      </c>
      <c r="W161" s="76">
        <v>45539</v>
      </c>
      <c r="X161" s="76">
        <v>404946</v>
      </c>
      <c r="Y161" s="76">
        <v>1039298</v>
      </c>
      <c r="Z161" s="76">
        <v>5714765</v>
      </c>
      <c r="AA161" s="76">
        <v>8422172</v>
      </c>
      <c r="AB161" s="76">
        <v>167762</v>
      </c>
      <c r="AC161" s="76">
        <v>21291526</v>
      </c>
      <c r="AD161" s="76">
        <v>48575342582</v>
      </c>
    </row>
    <row r="162" spans="2:30" ht="12">
      <c r="B162" s="74" t="s">
        <v>6</v>
      </c>
      <c r="C162" s="90">
        <v>105627.56</v>
      </c>
      <c r="D162" s="75" t="s">
        <v>36</v>
      </c>
      <c r="E162" s="75" t="s">
        <v>36</v>
      </c>
      <c r="F162" s="75" t="s">
        <v>36</v>
      </c>
      <c r="G162" s="90">
        <v>169.95</v>
      </c>
      <c r="H162" s="90">
        <v>1176.99</v>
      </c>
      <c r="I162" s="90">
        <v>0.01</v>
      </c>
      <c r="J162" s="90">
        <v>1847.71</v>
      </c>
      <c r="K162" s="90">
        <v>2698.16</v>
      </c>
      <c r="L162" s="90">
        <v>12254.42</v>
      </c>
      <c r="M162" s="90">
        <v>5857.38</v>
      </c>
      <c r="N162" s="90">
        <v>588.13</v>
      </c>
      <c r="O162" s="90">
        <v>2989.28</v>
      </c>
      <c r="P162" s="90">
        <v>132307591.71</v>
      </c>
      <c r="Q162" s="75">
        <v>16850600</v>
      </c>
      <c r="R162" s="75" t="s">
        <v>36</v>
      </c>
      <c r="S162" s="75" t="s">
        <v>36</v>
      </c>
      <c r="T162" s="75" t="s">
        <v>36</v>
      </c>
      <c r="U162" s="75">
        <v>44434</v>
      </c>
      <c r="V162" s="75">
        <v>106734</v>
      </c>
      <c r="W162" s="75">
        <v>8</v>
      </c>
      <c r="X162" s="75">
        <v>329528</v>
      </c>
      <c r="Y162" s="75">
        <v>220469</v>
      </c>
      <c r="Z162" s="75">
        <v>674841</v>
      </c>
      <c r="AA162" s="75">
        <v>833203</v>
      </c>
      <c r="AB162" s="75">
        <v>247144</v>
      </c>
      <c r="AC162" s="75">
        <v>1648230</v>
      </c>
      <c r="AD162" s="75">
        <v>40068574281</v>
      </c>
    </row>
    <row r="163" spans="2:30" ht="12">
      <c r="B163" s="74" t="s">
        <v>358</v>
      </c>
      <c r="C163" s="90">
        <v>6498.33</v>
      </c>
      <c r="D163" s="75" t="s">
        <v>36</v>
      </c>
      <c r="E163" s="75" t="s">
        <v>36</v>
      </c>
      <c r="F163" s="75" t="s">
        <v>36</v>
      </c>
      <c r="G163" s="90">
        <v>69295.47</v>
      </c>
      <c r="H163" s="90">
        <v>249730.93</v>
      </c>
      <c r="I163" s="90">
        <v>1759.01</v>
      </c>
      <c r="J163" s="90">
        <v>8503.16</v>
      </c>
      <c r="K163" s="90">
        <v>125968.05</v>
      </c>
      <c r="L163" s="90">
        <v>62746.56</v>
      </c>
      <c r="M163" s="95">
        <v>44369.2</v>
      </c>
      <c r="N163" s="90">
        <v>12457.38</v>
      </c>
      <c r="O163" s="90">
        <v>58082.69</v>
      </c>
      <c r="P163" s="95">
        <v>800567699.9</v>
      </c>
      <c r="Q163" s="75">
        <v>1902781</v>
      </c>
      <c r="R163" s="75" t="s">
        <v>36</v>
      </c>
      <c r="S163" s="75" t="s">
        <v>36</v>
      </c>
      <c r="T163" s="75" t="s">
        <v>36</v>
      </c>
      <c r="U163" s="75">
        <v>5302737</v>
      </c>
      <c r="V163" s="75">
        <v>15203341</v>
      </c>
      <c r="W163" s="75">
        <v>225578</v>
      </c>
      <c r="X163" s="75">
        <v>993341</v>
      </c>
      <c r="Y163" s="75">
        <v>4670259</v>
      </c>
      <c r="Z163" s="75">
        <v>4482082</v>
      </c>
      <c r="AA163" s="75">
        <v>5151251</v>
      </c>
      <c r="AB163" s="75">
        <v>2834058</v>
      </c>
      <c r="AC163" s="75">
        <v>13064373</v>
      </c>
      <c r="AD163" s="75">
        <v>237112160330</v>
      </c>
    </row>
    <row r="164" spans="2:30" ht="12">
      <c r="B164" s="74" t="s">
        <v>360</v>
      </c>
      <c r="C164" s="93">
        <v>279017.83</v>
      </c>
      <c r="D164" s="76" t="s">
        <v>36</v>
      </c>
      <c r="E164" s="76" t="s">
        <v>36</v>
      </c>
      <c r="F164" s="76" t="s">
        <v>36</v>
      </c>
      <c r="G164" s="93">
        <v>16736.64</v>
      </c>
      <c r="H164" s="93">
        <v>2367.42</v>
      </c>
      <c r="I164" s="93">
        <v>142.58</v>
      </c>
      <c r="J164" s="93">
        <v>182313.08</v>
      </c>
      <c r="K164" s="93">
        <v>27741.55</v>
      </c>
      <c r="L164" s="93">
        <v>1343222.92</v>
      </c>
      <c r="M164" s="93">
        <v>989967.32</v>
      </c>
      <c r="N164" s="93">
        <v>14635.57</v>
      </c>
      <c r="O164" s="93">
        <v>622591.54</v>
      </c>
      <c r="P164" s="93">
        <v>1707901438.54</v>
      </c>
      <c r="Q164" s="76">
        <v>63689644</v>
      </c>
      <c r="R164" s="76" t="s">
        <v>36</v>
      </c>
      <c r="S164" s="76" t="s">
        <v>36</v>
      </c>
      <c r="T164" s="76" t="s">
        <v>36</v>
      </c>
      <c r="U164" s="76">
        <v>5101455</v>
      </c>
      <c r="V164" s="76">
        <v>681617</v>
      </c>
      <c r="W164" s="76">
        <v>118233</v>
      </c>
      <c r="X164" s="76">
        <v>23430626</v>
      </c>
      <c r="Y164" s="76">
        <v>4957778</v>
      </c>
      <c r="Z164" s="76">
        <v>109190561</v>
      </c>
      <c r="AA164" s="76">
        <v>102095738</v>
      </c>
      <c r="AB164" s="76">
        <v>3425278</v>
      </c>
      <c r="AC164" s="76">
        <v>174273144</v>
      </c>
      <c r="AD164" s="76">
        <v>481831593746</v>
      </c>
    </row>
    <row r="165" spans="2:30" ht="12">
      <c r="B165" s="74" t="s">
        <v>9</v>
      </c>
      <c r="C165" s="93">
        <v>13529.61</v>
      </c>
      <c r="D165" s="76" t="s">
        <v>36</v>
      </c>
      <c r="E165" s="76" t="s">
        <v>36</v>
      </c>
      <c r="F165" s="76" t="s">
        <v>36</v>
      </c>
      <c r="G165" s="93">
        <v>5.84</v>
      </c>
      <c r="H165" s="93">
        <v>0.36</v>
      </c>
      <c r="I165" s="93">
        <v>0.36</v>
      </c>
      <c r="J165" s="93">
        <v>2936.27</v>
      </c>
      <c r="K165" s="94">
        <v>741.1</v>
      </c>
      <c r="L165" s="93">
        <v>84606.62</v>
      </c>
      <c r="M165" s="93">
        <v>17059.21</v>
      </c>
      <c r="N165" s="93">
        <v>335.05</v>
      </c>
      <c r="O165" s="93">
        <v>23545.23</v>
      </c>
      <c r="P165" s="93">
        <v>134592787.91</v>
      </c>
      <c r="Q165" s="76">
        <v>2460523</v>
      </c>
      <c r="R165" s="76" t="s">
        <v>36</v>
      </c>
      <c r="S165" s="76" t="s">
        <v>36</v>
      </c>
      <c r="T165" s="76" t="s">
        <v>36</v>
      </c>
      <c r="U165" s="76">
        <v>2215</v>
      </c>
      <c r="V165" s="76">
        <v>339</v>
      </c>
      <c r="W165" s="76">
        <v>434</v>
      </c>
      <c r="X165" s="76">
        <v>410362</v>
      </c>
      <c r="Y165" s="76">
        <v>233881</v>
      </c>
      <c r="Z165" s="76">
        <v>4953160</v>
      </c>
      <c r="AA165" s="76">
        <v>1941644</v>
      </c>
      <c r="AB165" s="76">
        <v>118837</v>
      </c>
      <c r="AC165" s="76">
        <v>5107205</v>
      </c>
      <c r="AD165" s="76">
        <v>29570782799</v>
      </c>
    </row>
    <row r="166" spans="2:30" ht="12">
      <c r="B166" s="74" t="s">
        <v>362</v>
      </c>
      <c r="C166" s="95">
        <v>145260.9</v>
      </c>
      <c r="D166" s="75" t="s">
        <v>36</v>
      </c>
      <c r="E166" s="75" t="s">
        <v>36</v>
      </c>
      <c r="F166" s="75" t="s">
        <v>36</v>
      </c>
      <c r="G166" s="90">
        <v>65957.75</v>
      </c>
      <c r="H166" s="90">
        <v>19799.92</v>
      </c>
      <c r="I166" s="90">
        <v>1298.66</v>
      </c>
      <c r="J166" s="95">
        <v>1919.1</v>
      </c>
      <c r="K166" s="95">
        <v>8282.4</v>
      </c>
      <c r="L166" s="95">
        <v>361775.4</v>
      </c>
      <c r="M166" s="90">
        <v>199820.61</v>
      </c>
      <c r="N166" s="90">
        <v>11748.96</v>
      </c>
      <c r="O166" s="90">
        <v>307904.44</v>
      </c>
      <c r="P166" s="90">
        <v>1108780855.21</v>
      </c>
      <c r="Q166" s="75">
        <v>22466982</v>
      </c>
      <c r="R166" s="75" t="s">
        <v>36</v>
      </c>
      <c r="S166" s="75" t="s">
        <v>36</v>
      </c>
      <c r="T166" s="75" t="s">
        <v>36</v>
      </c>
      <c r="U166" s="75">
        <v>11954760</v>
      </c>
      <c r="V166" s="75">
        <v>4005443</v>
      </c>
      <c r="W166" s="75">
        <v>370581</v>
      </c>
      <c r="X166" s="75">
        <v>481462</v>
      </c>
      <c r="Y166" s="75">
        <v>2775639</v>
      </c>
      <c r="Z166" s="75">
        <v>23216488</v>
      </c>
      <c r="AA166" s="75">
        <v>23475018</v>
      </c>
      <c r="AB166" s="75">
        <v>3410057</v>
      </c>
      <c r="AC166" s="75">
        <v>82222356</v>
      </c>
      <c r="AD166" s="75">
        <v>338645877173</v>
      </c>
    </row>
    <row r="167" spans="2:30" ht="12">
      <c r="B167" s="74" t="s">
        <v>11</v>
      </c>
      <c r="C167" s="93">
        <v>11550.84</v>
      </c>
      <c r="D167" s="76" t="s">
        <v>36</v>
      </c>
      <c r="E167" s="76" t="s">
        <v>36</v>
      </c>
      <c r="F167" s="76" t="s">
        <v>36</v>
      </c>
      <c r="G167" s="93">
        <v>83.32</v>
      </c>
      <c r="H167" s="76" t="s">
        <v>36</v>
      </c>
      <c r="I167" s="93">
        <v>2.28</v>
      </c>
      <c r="J167" s="93">
        <v>80.83</v>
      </c>
      <c r="K167" s="93">
        <v>44.78</v>
      </c>
      <c r="L167" s="93">
        <v>2278.11</v>
      </c>
      <c r="M167" s="93">
        <v>1103.69</v>
      </c>
      <c r="N167" s="93">
        <v>4.25</v>
      </c>
      <c r="O167" s="93">
        <v>2830.66</v>
      </c>
      <c r="P167" s="93">
        <v>37538793.14</v>
      </c>
      <c r="Q167" s="76">
        <v>2441611</v>
      </c>
      <c r="R167" s="76" t="s">
        <v>36</v>
      </c>
      <c r="S167" s="76" t="s">
        <v>36</v>
      </c>
      <c r="T167" s="76" t="s">
        <v>36</v>
      </c>
      <c r="U167" s="76">
        <v>14909</v>
      </c>
      <c r="V167" s="76" t="s">
        <v>36</v>
      </c>
      <c r="W167" s="76">
        <v>729</v>
      </c>
      <c r="X167" s="76">
        <v>18992</v>
      </c>
      <c r="Y167" s="76">
        <v>10571</v>
      </c>
      <c r="Z167" s="76">
        <v>249307</v>
      </c>
      <c r="AA167" s="76">
        <v>171760</v>
      </c>
      <c r="AB167" s="76">
        <v>2556</v>
      </c>
      <c r="AC167" s="76">
        <v>985893</v>
      </c>
      <c r="AD167" s="76">
        <v>7032374668</v>
      </c>
    </row>
    <row r="168" spans="2:30" ht="12">
      <c r="B168" s="74" t="s">
        <v>12</v>
      </c>
      <c r="C168" s="93">
        <v>9767.82</v>
      </c>
      <c r="D168" s="76" t="s">
        <v>36</v>
      </c>
      <c r="E168" s="76" t="s">
        <v>36</v>
      </c>
      <c r="F168" s="76" t="s">
        <v>36</v>
      </c>
      <c r="G168" s="93">
        <v>23.47</v>
      </c>
      <c r="H168" s="93">
        <v>661.12</v>
      </c>
      <c r="I168" s="93">
        <v>0.38</v>
      </c>
      <c r="J168" s="93">
        <v>511.53</v>
      </c>
      <c r="K168" s="93">
        <v>5988.57</v>
      </c>
      <c r="L168" s="93">
        <v>108793.99</v>
      </c>
      <c r="M168" s="93">
        <v>24935.32</v>
      </c>
      <c r="N168" s="93">
        <v>359.16</v>
      </c>
      <c r="O168" s="93">
        <v>33816.57</v>
      </c>
      <c r="P168" s="93">
        <v>121837449.51</v>
      </c>
      <c r="Q168" s="76">
        <v>1668619</v>
      </c>
      <c r="R168" s="76" t="s">
        <v>36</v>
      </c>
      <c r="S168" s="76" t="s">
        <v>36</v>
      </c>
      <c r="T168" s="76" t="s">
        <v>36</v>
      </c>
      <c r="U168" s="76">
        <v>13187</v>
      </c>
      <c r="V168" s="76">
        <v>146525</v>
      </c>
      <c r="W168" s="76">
        <v>250</v>
      </c>
      <c r="X168" s="76">
        <v>138938</v>
      </c>
      <c r="Y168" s="76">
        <v>617472</v>
      </c>
      <c r="Z168" s="76">
        <v>7268344</v>
      </c>
      <c r="AA168" s="76">
        <v>3013305</v>
      </c>
      <c r="AB168" s="76">
        <v>138779</v>
      </c>
      <c r="AC168" s="76">
        <v>7794837</v>
      </c>
      <c r="AD168" s="76">
        <v>21958144020</v>
      </c>
    </row>
    <row r="169" spans="2:30" ht="12">
      <c r="B169" s="74" t="s">
        <v>13</v>
      </c>
      <c r="C169" s="93">
        <v>4984.48</v>
      </c>
      <c r="D169" s="76" t="s">
        <v>36</v>
      </c>
      <c r="E169" s="76" t="s">
        <v>36</v>
      </c>
      <c r="F169" s="76" t="s">
        <v>36</v>
      </c>
      <c r="G169" s="93">
        <v>167.78</v>
      </c>
      <c r="H169" s="93">
        <v>40.09</v>
      </c>
      <c r="I169" s="93">
        <v>0.22</v>
      </c>
      <c r="J169" s="93">
        <v>884.56</v>
      </c>
      <c r="K169" s="94">
        <v>611.5</v>
      </c>
      <c r="L169" s="93">
        <v>152604.16</v>
      </c>
      <c r="M169" s="93">
        <v>41426.03</v>
      </c>
      <c r="N169" s="94">
        <v>406.3</v>
      </c>
      <c r="O169" s="93">
        <v>15572.99</v>
      </c>
      <c r="P169" s="93">
        <v>133656032.59</v>
      </c>
      <c r="Q169" s="76">
        <v>741996</v>
      </c>
      <c r="R169" s="76" t="s">
        <v>36</v>
      </c>
      <c r="S169" s="76" t="s">
        <v>36</v>
      </c>
      <c r="T169" s="76" t="s">
        <v>36</v>
      </c>
      <c r="U169" s="76">
        <v>106231</v>
      </c>
      <c r="V169" s="76">
        <v>48331</v>
      </c>
      <c r="W169" s="76">
        <v>209</v>
      </c>
      <c r="X169" s="76">
        <v>167137</v>
      </c>
      <c r="Y169" s="76">
        <v>181216</v>
      </c>
      <c r="Z169" s="76">
        <v>9636565</v>
      </c>
      <c r="AA169" s="76">
        <v>4437724</v>
      </c>
      <c r="AB169" s="76">
        <v>170268</v>
      </c>
      <c r="AC169" s="76">
        <v>5026435</v>
      </c>
      <c r="AD169" s="76">
        <v>33243779322</v>
      </c>
    </row>
    <row r="170" spans="2:30" ht="12">
      <c r="B170" s="74" t="s">
        <v>15</v>
      </c>
      <c r="C170" s="90">
        <v>9507.89</v>
      </c>
      <c r="D170" s="75" t="s">
        <v>36</v>
      </c>
      <c r="E170" s="75" t="s">
        <v>36</v>
      </c>
      <c r="F170" s="75" t="s">
        <v>36</v>
      </c>
      <c r="G170" s="90">
        <v>1434.78</v>
      </c>
      <c r="H170" s="90">
        <v>92.21</v>
      </c>
      <c r="I170" s="90">
        <v>0.49</v>
      </c>
      <c r="J170" s="90">
        <v>2687.41</v>
      </c>
      <c r="K170" s="90">
        <v>759.07</v>
      </c>
      <c r="L170" s="90">
        <v>18359.33</v>
      </c>
      <c r="M170" s="90">
        <v>22886.46</v>
      </c>
      <c r="N170" s="90">
        <v>1652.17</v>
      </c>
      <c r="O170" s="90">
        <v>18496.99</v>
      </c>
      <c r="P170" s="90">
        <v>225784695.85</v>
      </c>
      <c r="Q170" s="75">
        <v>3153405</v>
      </c>
      <c r="R170" s="75" t="s">
        <v>36</v>
      </c>
      <c r="S170" s="75" t="s">
        <v>36</v>
      </c>
      <c r="T170" s="75" t="s">
        <v>36</v>
      </c>
      <c r="U170" s="75">
        <v>1162218</v>
      </c>
      <c r="V170" s="75">
        <v>23469</v>
      </c>
      <c r="W170" s="75">
        <v>495</v>
      </c>
      <c r="X170" s="75">
        <v>587806</v>
      </c>
      <c r="Y170" s="75">
        <v>272089</v>
      </c>
      <c r="Z170" s="75">
        <v>2051406</v>
      </c>
      <c r="AA170" s="75">
        <v>4444018</v>
      </c>
      <c r="AB170" s="75">
        <v>554341</v>
      </c>
      <c r="AC170" s="75">
        <v>9466577</v>
      </c>
      <c r="AD170" s="75">
        <v>23312168143</v>
      </c>
    </row>
    <row r="171" spans="2:30" ht="12">
      <c r="B171" s="74" t="s">
        <v>16</v>
      </c>
      <c r="C171" s="90">
        <v>20929.15</v>
      </c>
      <c r="D171" s="75" t="s">
        <v>36</v>
      </c>
      <c r="E171" s="75" t="s">
        <v>36</v>
      </c>
      <c r="F171" s="75" t="s">
        <v>36</v>
      </c>
      <c r="G171" s="90">
        <v>18.97</v>
      </c>
      <c r="H171" s="75" t="s">
        <v>36</v>
      </c>
      <c r="I171" s="75" t="s">
        <v>36</v>
      </c>
      <c r="J171" s="90">
        <v>801.68</v>
      </c>
      <c r="K171" s="90">
        <v>205106.75</v>
      </c>
      <c r="L171" s="90">
        <v>121179.66</v>
      </c>
      <c r="M171" s="90">
        <v>13572.59</v>
      </c>
      <c r="N171" s="90">
        <v>1174.48</v>
      </c>
      <c r="O171" s="90">
        <v>41248.09</v>
      </c>
      <c r="P171" s="90">
        <v>334821618.33</v>
      </c>
      <c r="Q171" s="75">
        <v>3438265</v>
      </c>
      <c r="R171" s="75" t="s">
        <v>36</v>
      </c>
      <c r="S171" s="75" t="s">
        <v>36</v>
      </c>
      <c r="T171" s="75" t="s">
        <v>36</v>
      </c>
      <c r="U171" s="75">
        <v>5368</v>
      </c>
      <c r="V171" s="75" t="s">
        <v>36</v>
      </c>
      <c r="W171" s="75" t="s">
        <v>36</v>
      </c>
      <c r="X171" s="75">
        <v>155870</v>
      </c>
      <c r="Y171" s="75">
        <v>5233226</v>
      </c>
      <c r="Z171" s="75">
        <v>6530603</v>
      </c>
      <c r="AA171" s="75">
        <v>1455002</v>
      </c>
      <c r="AB171" s="75">
        <v>399472</v>
      </c>
      <c r="AC171" s="75">
        <v>9011156</v>
      </c>
      <c r="AD171" s="75">
        <v>107568253798</v>
      </c>
    </row>
    <row r="172" spans="2:30" ht="12">
      <c r="B172" s="74" t="s">
        <v>17</v>
      </c>
      <c r="C172" s="90">
        <v>2187.58</v>
      </c>
      <c r="D172" s="75" t="s">
        <v>36</v>
      </c>
      <c r="E172" s="75" t="s">
        <v>36</v>
      </c>
      <c r="F172" s="75" t="s">
        <v>36</v>
      </c>
      <c r="G172" s="90">
        <v>429.27</v>
      </c>
      <c r="H172" s="90">
        <v>0.34</v>
      </c>
      <c r="I172" s="90">
        <v>0.41</v>
      </c>
      <c r="J172" s="90">
        <v>370.07</v>
      </c>
      <c r="K172" s="90">
        <v>223.24</v>
      </c>
      <c r="L172" s="90">
        <v>6822.43</v>
      </c>
      <c r="M172" s="90">
        <v>9632.95</v>
      </c>
      <c r="N172" s="90">
        <v>92.73</v>
      </c>
      <c r="O172" s="90">
        <v>1111.26</v>
      </c>
      <c r="P172" s="90">
        <v>29007170.21</v>
      </c>
      <c r="Q172" s="75">
        <v>612669</v>
      </c>
      <c r="R172" s="75" t="s">
        <v>36</v>
      </c>
      <c r="S172" s="75" t="s">
        <v>36</v>
      </c>
      <c r="T172" s="75" t="s">
        <v>36</v>
      </c>
      <c r="U172" s="75">
        <v>70065</v>
      </c>
      <c r="V172" s="75">
        <v>120</v>
      </c>
      <c r="W172" s="75">
        <v>265</v>
      </c>
      <c r="X172" s="75">
        <v>69905</v>
      </c>
      <c r="Y172" s="75">
        <v>99632</v>
      </c>
      <c r="Z172" s="75">
        <v>601125</v>
      </c>
      <c r="AA172" s="75">
        <v>1045259</v>
      </c>
      <c r="AB172" s="75">
        <v>42323</v>
      </c>
      <c r="AC172" s="75">
        <v>476898</v>
      </c>
      <c r="AD172" s="75">
        <v>4753422781</v>
      </c>
    </row>
    <row r="173" spans="2:30" ht="12">
      <c r="B173" s="74" t="s">
        <v>14</v>
      </c>
      <c r="C173" s="93">
        <v>213891.17</v>
      </c>
      <c r="D173" s="76" t="s">
        <v>36</v>
      </c>
      <c r="E173" s="76" t="s">
        <v>36</v>
      </c>
      <c r="F173" s="76" t="s">
        <v>36</v>
      </c>
      <c r="G173" s="93">
        <v>42258.74</v>
      </c>
      <c r="H173" s="93">
        <v>0.12</v>
      </c>
      <c r="I173" s="93">
        <v>46.93</v>
      </c>
      <c r="J173" s="93">
        <v>38210.49</v>
      </c>
      <c r="K173" s="93">
        <v>16557.83</v>
      </c>
      <c r="L173" s="93">
        <v>628643.83</v>
      </c>
      <c r="M173" s="93">
        <v>442965.95</v>
      </c>
      <c r="N173" s="93">
        <v>11289.45</v>
      </c>
      <c r="O173" s="93">
        <v>330240.69</v>
      </c>
      <c r="P173" s="93">
        <v>2023849255.61</v>
      </c>
      <c r="Q173" s="76">
        <v>49173850</v>
      </c>
      <c r="R173" s="76" t="s">
        <v>36</v>
      </c>
      <c r="S173" s="76" t="s">
        <v>36</v>
      </c>
      <c r="T173" s="76" t="s">
        <v>36</v>
      </c>
      <c r="U173" s="76">
        <v>8964905</v>
      </c>
      <c r="V173" s="76">
        <v>79</v>
      </c>
      <c r="W173" s="76">
        <v>12131</v>
      </c>
      <c r="X173" s="76">
        <v>5425392</v>
      </c>
      <c r="Y173" s="76">
        <v>3462506</v>
      </c>
      <c r="Z173" s="76">
        <v>47285354</v>
      </c>
      <c r="AA173" s="76">
        <v>48479149</v>
      </c>
      <c r="AB173" s="76">
        <v>2412757</v>
      </c>
      <c r="AC173" s="76">
        <v>112004316</v>
      </c>
      <c r="AD173" s="76">
        <v>331071153506</v>
      </c>
    </row>
    <row r="174" spans="2:30" ht="12">
      <c r="B174" s="74" t="s">
        <v>18</v>
      </c>
      <c r="C174" s="90">
        <v>94808.36</v>
      </c>
      <c r="D174" s="75" t="s">
        <v>36</v>
      </c>
      <c r="E174" s="75" t="s">
        <v>36</v>
      </c>
      <c r="F174" s="75" t="s">
        <v>36</v>
      </c>
      <c r="G174" s="90">
        <v>3353.93</v>
      </c>
      <c r="H174" s="90">
        <v>14.83</v>
      </c>
      <c r="I174" s="90">
        <v>16.03</v>
      </c>
      <c r="J174" s="90">
        <v>11261.54</v>
      </c>
      <c r="K174" s="90">
        <v>10403.83</v>
      </c>
      <c r="L174" s="90">
        <v>307933.43</v>
      </c>
      <c r="M174" s="90">
        <v>100663.33</v>
      </c>
      <c r="N174" s="90">
        <v>9392.14</v>
      </c>
      <c r="O174" s="90">
        <v>208848.44</v>
      </c>
      <c r="P174" s="90">
        <v>703294581.74</v>
      </c>
      <c r="Q174" s="75">
        <v>22384087</v>
      </c>
      <c r="R174" s="75" t="s">
        <v>36</v>
      </c>
      <c r="S174" s="75" t="s">
        <v>36</v>
      </c>
      <c r="T174" s="75" t="s">
        <v>36</v>
      </c>
      <c r="U174" s="75">
        <v>912372</v>
      </c>
      <c r="V174" s="75">
        <v>5126</v>
      </c>
      <c r="W174" s="75">
        <v>5978</v>
      </c>
      <c r="X174" s="75">
        <v>2018912</v>
      </c>
      <c r="Y174" s="75">
        <v>2204338</v>
      </c>
      <c r="Z174" s="75">
        <v>28679910</v>
      </c>
      <c r="AA174" s="75">
        <v>13295523</v>
      </c>
      <c r="AB174" s="75">
        <v>3060713</v>
      </c>
      <c r="AC174" s="75">
        <v>68715397</v>
      </c>
      <c r="AD174" s="75">
        <v>166628971755</v>
      </c>
    </row>
    <row r="175" spans="2:30" ht="12">
      <c r="B175" s="74" t="s">
        <v>19</v>
      </c>
      <c r="C175" s="90">
        <v>26911.63</v>
      </c>
      <c r="D175" s="75" t="s">
        <v>36</v>
      </c>
      <c r="E175" s="75" t="s">
        <v>36</v>
      </c>
      <c r="F175" s="75" t="s">
        <v>36</v>
      </c>
      <c r="G175" s="90">
        <v>34224.35</v>
      </c>
      <c r="H175" s="90">
        <v>847.49</v>
      </c>
      <c r="I175" s="90">
        <v>22.18</v>
      </c>
      <c r="J175" s="90">
        <v>32263.98</v>
      </c>
      <c r="K175" s="90">
        <v>5224.11</v>
      </c>
      <c r="L175" s="90">
        <v>1535875.13</v>
      </c>
      <c r="M175" s="90">
        <v>153891.15</v>
      </c>
      <c r="N175" s="90">
        <v>4384.45</v>
      </c>
      <c r="O175" s="90">
        <v>242239.86</v>
      </c>
      <c r="P175" s="90">
        <v>853778363.78</v>
      </c>
      <c r="Q175" s="75">
        <v>3745740</v>
      </c>
      <c r="R175" s="75" t="s">
        <v>36</v>
      </c>
      <c r="S175" s="75" t="s">
        <v>36</v>
      </c>
      <c r="T175" s="75" t="s">
        <v>36</v>
      </c>
      <c r="U175" s="75">
        <v>6126303</v>
      </c>
      <c r="V175" s="75">
        <v>197810</v>
      </c>
      <c r="W175" s="75">
        <v>5762</v>
      </c>
      <c r="X175" s="75">
        <v>8761606</v>
      </c>
      <c r="Y175" s="75">
        <v>924914</v>
      </c>
      <c r="Z175" s="75">
        <v>87459201</v>
      </c>
      <c r="AA175" s="75">
        <v>17124931</v>
      </c>
      <c r="AB175" s="75">
        <v>927415</v>
      </c>
      <c r="AC175" s="75">
        <v>50858340</v>
      </c>
      <c r="AD175" s="75">
        <v>231414515291</v>
      </c>
    </row>
    <row r="176" spans="2:30" ht="12">
      <c r="B176" s="74" t="s">
        <v>20</v>
      </c>
      <c r="C176" s="93">
        <v>31160.25</v>
      </c>
      <c r="D176" s="76" t="s">
        <v>36</v>
      </c>
      <c r="E176" s="76" t="s">
        <v>36</v>
      </c>
      <c r="F176" s="76" t="s">
        <v>36</v>
      </c>
      <c r="G176" s="93">
        <v>34387.48</v>
      </c>
      <c r="H176" s="94">
        <v>342240.8</v>
      </c>
      <c r="I176" s="93">
        <v>5.78</v>
      </c>
      <c r="J176" s="93">
        <v>1454.38</v>
      </c>
      <c r="K176" s="94">
        <v>3615.6</v>
      </c>
      <c r="L176" s="93">
        <v>472038.13</v>
      </c>
      <c r="M176" s="93">
        <v>464463.49</v>
      </c>
      <c r="N176" s="94">
        <v>2206.5</v>
      </c>
      <c r="O176" s="93">
        <v>155554.11</v>
      </c>
      <c r="P176" s="93">
        <v>308137768.21</v>
      </c>
      <c r="Q176" s="76">
        <v>8769979</v>
      </c>
      <c r="R176" s="76" t="s">
        <v>36</v>
      </c>
      <c r="S176" s="76" t="s">
        <v>36</v>
      </c>
      <c r="T176" s="76" t="s">
        <v>36</v>
      </c>
      <c r="U176" s="76">
        <v>3378548</v>
      </c>
      <c r="V176" s="76">
        <v>19834418</v>
      </c>
      <c r="W176" s="76">
        <v>3258</v>
      </c>
      <c r="X176" s="76">
        <v>201987</v>
      </c>
      <c r="Y176" s="76">
        <v>631295</v>
      </c>
      <c r="Z176" s="76">
        <v>23184399</v>
      </c>
      <c r="AA176" s="76">
        <v>34556937</v>
      </c>
      <c r="AB176" s="76">
        <v>405183</v>
      </c>
      <c r="AC176" s="76">
        <v>32172103</v>
      </c>
      <c r="AD176" s="76">
        <v>76090754415</v>
      </c>
    </row>
    <row r="177" spans="2:30" ht="12">
      <c r="B177" s="74" t="s">
        <v>21</v>
      </c>
      <c r="C177" s="90">
        <v>53113.25</v>
      </c>
      <c r="D177" s="75" t="s">
        <v>36</v>
      </c>
      <c r="E177" s="75" t="s">
        <v>36</v>
      </c>
      <c r="F177" s="75" t="s">
        <v>36</v>
      </c>
      <c r="G177" s="90">
        <v>6174.13</v>
      </c>
      <c r="H177" s="90">
        <v>744.24</v>
      </c>
      <c r="I177" s="90">
        <v>76.11</v>
      </c>
      <c r="J177" s="90">
        <v>2050.08</v>
      </c>
      <c r="K177" s="90">
        <v>2217.48</v>
      </c>
      <c r="L177" s="90">
        <v>310187.61</v>
      </c>
      <c r="M177" s="90">
        <v>57060.34</v>
      </c>
      <c r="N177" s="90">
        <v>2542.75</v>
      </c>
      <c r="O177" s="90">
        <v>117143.53</v>
      </c>
      <c r="P177" s="90">
        <v>294632239.71</v>
      </c>
      <c r="Q177" s="75">
        <v>9709684</v>
      </c>
      <c r="R177" s="75" t="s">
        <v>36</v>
      </c>
      <c r="S177" s="75" t="s">
        <v>36</v>
      </c>
      <c r="T177" s="75" t="s">
        <v>36</v>
      </c>
      <c r="U177" s="75">
        <v>1210027</v>
      </c>
      <c r="V177" s="75">
        <v>131361</v>
      </c>
      <c r="W177" s="75">
        <v>36913</v>
      </c>
      <c r="X177" s="75">
        <v>331663</v>
      </c>
      <c r="Y177" s="75">
        <v>525084</v>
      </c>
      <c r="Z177" s="75">
        <v>14028662</v>
      </c>
      <c r="AA177" s="75">
        <v>4830572</v>
      </c>
      <c r="AB177" s="75">
        <v>868912</v>
      </c>
      <c r="AC177" s="75">
        <v>24406158</v>
      </c>
      <c r="AD177" s="75">
        <v>89333449238</v>
      </c>
    </row>
    <row r="178" spans="2:30" ht="12">
      <c r="B178" s="74" t="s">
        <v>22</v>
      </c>
      <c r="C178" s="90">
        <v>9947.89</v>
      </c>
      <c r="D178" s="75" t="s">
        <v>36</v>
      </c>
      <c r="E178" s="75" t="s">
        <v>36</v>
      </c>
      <c r="F178" s="75" t="s">
        <v>36</v>
      </c>
      <c r="G178" s="95">
        <v>2.2</v>
      </c>
      <c r="H178" s="90">
        <v>1549.32</v>
      </c>
      <c r="I178" s="90">
        <v>8.37</v>
      </c>
      <c r="J178" s="95">
        <v>1597.6</v>
      </c>
      <c r="K178" s="90">
        <v>843.78</v>
      </c>
      <c r="L178" s="90">
        <v>86007.16</v>
      </c>
      <c r="M178" s="90">
        <v>19986.37</v>
      </c>
      <c r="N178" s="90">
        <v>446.31</v>
      </c>
      <c r="O178" s="90">
        <v>26516.68</v>
      </c>
      <c r="P178" s="90">
        <v>160910749.17</v>
      </c>
      <c r="Q178" s="75">
        <v>2422587</v>
      </c>
      <c r="R178" s="75" t="s">
        <v>36</v>
      </c>
      <c r="S178" s="75" t="s">
        <v>36</v>
      </c>
      <c r="T178" s="75" t="s">
        <v>36</v>
      </c>
      <c r="U178" s="75">
        <v>1809</v>
      </c>
      <c r="V178" s="75">
        <v>474068</v>
      </c>
      <c r="W178" s="75">
        <v>2296</v>
      </c>
      <c r="X178" s="75">
        <v>239358</v>
      </c>
      <c r="Y178" s="75">
        <v>225954</v>
      </c>
      <c r="Z178" s="75">
        <v>5365024</v>
      </c>
      <c r="AA178" s="75">
        <v>2337162</v>
      </c>
      <c r="AB178" s="75">
        <v>208147</v>
      </c>
      <c r="AC178" s="75">
        <v>8655308</v>
      </c>
      <c r="AD178" s="75">
        <v>34412298180</v>
      </c>
    </row>
    <row r="179" spans="2:30" ht="12">
      <c r="B179" s="74" t="s">
        <v>23</v>
      </c>
      <c r="C179" s="93">
        <v>33367.32</v>
      </c>
      <c r="D179" s="76" t="s">
        <v>36</v>
      </c>
      <c r="E179" s="76" t="s">
        <v>36</v>
      </c>
      <c r="F179" s="76" t="s">
        <v>36</v>
      </c>
      <c r="G179" s="93">
        <v>431.08</v>
      </c>
      <c r="H179" s="94">
        <v>181.9</v>
      </c>
      <c r="I179" s="94">
        <v>19.6</v>
      </c>
      <c r="J179" s="93">
        <v>1009.88</v>
      </c>
      <c r="K179" s="93">
        <v>48617.54</v>
      </c>
      <c r="L179" s="93">
        <v>369105.72</v>
      </c>
      <c r="M179" s="93">
        <v>18998.12</v>
      </c>
      <c r="N179" s="93">
        <v>558.01</v>
      </c>
      <c r="O179" s="93">
        <v>35233.62</v>
      </c>
      <c r="P179" s="93">
        <v>282552860.86</v>
      </c>
      <c r="Q179" s="76">
        <v>6702275</v>
      </c>
      <c r="R179" s="76" t="s">
        <v>36</v>
      </c>
      <c r="S179" s="76" t="s">
        <v>36</v>
      </c>
      <c r="T179" s="76" t="s">
        <v>36</v>
      </c>
      <c r="U179" s="76">
        <v>234032</v>
      </c>
      <c r="V179" s="76">
        <v>42403</v>
      </c>
      <c r="W179" s="76">
        <v>5393</v>
      </c>
      <c r="X179" s="76">
        <v>218571</v>
      </c>
      <c r="Y179" s="76">
        <v>4804913</v>
      </c>
      <c r="Z179" s="76">
        <v>24423465</v>
      </c>
      <c r="AA179" s="76">
        <v>2345368</v>
      </c>
      <c r="AB179" s="76">
        <v>172586</v>
      </c>
      <c r="AC179" s="76">
        <v>11491374</v>
      </c>
      <c r="AD179" s="76">
        <v>82119084790</v>
      </c>
    </row>
    <row r="180" spans="2:30" ht="12">
      <c r="B180" s="74" t="s">
        <v>24</v>
      </c>
      <c r="C180" s="90">
        <v>11942.11</v>
      </c>
      <c r="D180" s="75" t="s">
        <v>36</v>
      </c>
      <c r="E180" s="75" t="s">
        <v>36</v>
      </c>
      <c r="F180" s="75" t="s">
        <v>36</v>
      </c>
      <c r="G180" s="90">
        <v>211.93</v>
      </c>
      <c r="H180" s="90">
        <v>134.91</v>
      </c>
      <c r="I180" s="75" t="s">
        <v>36</v>
      </c>
      <c r="J180" s="90">
        <v>3902.86</v>
      </c>
      <c r="K180" s="90">
        <v>1427.72</v>
      </c>
      <c r="L180" s="90">
        <v>160972.66</v>
      </c>
      <c r="M180" s="90">
        <v>46818.98</v>
      </c>
      <c r="N180" s="90">
        <v>3491.35</v>
      </c>
      <c r="O180" s="90">
        <v>34247.27</v>
      </c>
      <c r="P180" s="90">
        <v>264196773.56</v>
      </c>
      <c r="Q180" s="75">
        <v>3477845</v>
      </c>
      <c r="R180" s="75" t="s">
        <v>36</v>
      </c>
      <c r="S180" s="75" t="s">
        <v>36</v>
      </c>
      <c r="T180" s="75" t="s">
        <v>36</v>
      </c>
      <c r="U180" s="75">
        <v>67770</v>
      </c>
      <c r="V180" s="75">
        <v>66511</v>
      </c>
      <c r="W180" s="75" t="s">
        <v>36</v>
      </c>
      <c r="X180" s="75">
        <v>778074</v>
      </c>
      <c r="Y180" s="75">
        <v>415918</v>
      </c>
      <c r="Z180" s="75">
        <v>14794285</v>
      </c>
      <c r="AA180" s="75">
        <v>6050349</v>
      </c>
      <c r="AB180" s="75">
        <v>1388859</v>
      </c>
      <c r="AC180" s="75">
        <v>14580280</v>
      </c>
      <c r="AD180" s="75">
        <v>60969763314</v>
      </c>
    </row>
    <row r="181" spans="2:30" ht="12">
      <c r="B181" s="74" t="s">
        <v>25</v>
      </c>
      <c r="C181" s="94">
        <v>100975.4</v>
      </c>
      <c r="D181" s="76" t="s">
        <v>36</v>
      </c>
      <c r="E181" s="76" t="s">
        <v>36</v>
      </c>
      <c r="F181" s="76" t="s">
        <v>36</v>
      </c>
      <c r="G181" s="93">
        <v>4171.85</v>
      </c>
      <c r="H181" s="93">
        <v>5.75</v>
      </c>
      <c r="I181" s="93">
        <v>38.05</v>
      </c>
      <c r="J181" s="93">
        <v>12942.45</v>
      </c>
      <c r="K181" s="93">
        <v>29330.78</v>
      </c>
      <c r="L181" s="93">
        <v>416501.31</v>
      </c>
      <c r="M181" s="94">
        <v>165618.5</v>
      </c>
      <c r="N181" s="93">
        <v>7727.04</v>
      </c>
      <c r="O181" s="93">
        <v>87986.95</v>
      </c>
      <c r="P181" s="93">
        <v>454681424.32</v>
      </c>
      <c r="Q181" s="76">
        <v>24530001</v>
      </c>
      <c r="R181" s="76" t="s">
        <v>36</v>
      </c>
      <c r="S181" s="76" t="s">
        <v>36</v>
      </c>
      <c r="T181" s="76" t="s">
        <v>36</v>
      </c>
      <c r="U181" s="76">
        <v>1777061</v>
      </c>
      <c r="V181" s="76">
        <v>9105</v>
      </c>
      <c r="W181" s="76">
        <v>34832</v>
      </c>
      <c r="X181" s="76">
        <v>1739192</v>
      </c>
      <c r="Y181" s="76">
        <v>6081393</v>
      </c>
      <c r="Z181" s="76">
        <v>35050713</v>
      </c>
      <c r="AA181" s="76">
        <v>19882455</v>
      </c>
      <c r="AB181" s="76">
        <v>1548069</v>
      </c>
      <c r="AC181" s="76">
        <v>30256852</v>
      </c>
      <c r="AD181" s="76">
        <v>121701314850</v>
      </c>
    </row>
    <row r="182" spans="2:30" ht="12">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row>
    <row r="183" spans="2:30" ht="12">
      <c r="B183" s="70" t="s">
        <v>174</v>
      </c>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row>
    <row r="184" spans="2:30" ht="12">
      <c r="B184" s="70" t="s">
        <v>36</v>
      </c>
      <c r="C184" s="68" t="s">
        <v>40</v>
      </c>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row>
  </sheetData>
  <mergeCells count="8">
    <mergeCell ref="C151:P151"/>
    <mergeCell ref="Q151:AD151"/>
    <mergeCell ref="C13:P13"/>
    <mergeCell ref="Q13:AD13"/>
    <mergeCell ref="C59:P59"/>
    <mergeCell ref="Q59:AD59"/>
    <mergeCell ref="C105:P105"/>
    <mergeCell ref="Q105:AD105"/>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EEF5B-D637-4E08-A252-DCDCC6849A70}">
  <sheetPr>
    <tabColor theme="4"/>
  </sheetPr>
  <dimension ref="B2:AC601"/>
  <sheetViews>
    <sheetView zoomScale="110" zoomScaleNormal="110" workbookViewId="0" topLeftCell="A1"/>
  </sheetViews>
  <sheetFormatPr defaultColWidth="9.140625" defaultRowHeight="12"/>
  <cols>
    <col min="1" max="18" width="9.140625" style="88" customWidth="1"/>
    <col min="19" max="19" width="10.7109375" style="88" bestFit="1" customWidth="1"/>
    <col min="20" max="20" width="9.140625" style="88" customWidth="1"/>
    <col min="21" max="21" width="11.28125" style="88" bestFit="1" customWidth="1"/>
    <col min="22" max="16384" width="9.140625" style="88" customWidth="1"/>
  </cols>
  <sheetData>
    <row r="2" ht="12">
      <c r="B2" s="88" t="s">
        <v>620</v>
      </c>
    </row>
    <row r="4" spans="2:16" ht="12">
      <c r="B4" s="68" t="s">
        <v>621</v>
      </c>
      <c r="C4" s="69"/>
      <c r="D4" s="69"/>
      <c r="E4" s="69"/>
      <c r="F4" s="69"/>
      <c r="G4" s="69"/>
      <c r="H4" s="69"/>
      <c r="I4" s="69"/>
      <c r="J4" s="69"/>
      <c r="K4" s="69"/>
      <c r="L4" s="69"/>
      <c r="M4" s="69"/>
      <c r="N4" s="69"/>
      <c r="O4" s="69"/>
      <c r="P4" s="69"/>
    </row>
    <row r="5" spans="2:16" ht="12">
      <c r="B5" s="68" t="s">
        <v>157</v>
      </c>
      <c r="C5" s="70" t="s">
        <v>622</v>
      </c>
      <c r="D5" s="69"/>
      <c r="E5" s="69"/>
      <c r="F5" s="69"/>
      <c r="G5" s="69"/>
      <c r="H5" s="69"/>
      <c r="I5" s="69"/>
      <c r="J5" s="69"/>
      <c r="K5" s="69"/>
      <c r="L5" s="69"/>
      <c r="M5" s="69"/>
      <c r="N5" s="69"/>
      <c r="O5" s="69"/>
      <c r="P5" s="69"/>
    </row>
    <row r="6" spans="2:16" ht="12">
      <c r="B6" s="68" t="s">
        <v>159</v>
      </c>
      <c r="C6" s="68" t="s">
        <v>333</v>
      </c>
      <c r="D6" s="69"/>
      <c r="E6" s="69"/>
      <c r="F6" s="69"/>
      <c r="G6" s="69"/>
      <c r="H6" s="69"/>
      <c r="I6" s="69"/>
      <c r="J6" s="69"/>
      <c r="K6" s="69"/>
      <c r="L6" s="69"/>
      <c r="M6" s="69"/>
      <c r="N6" s="69"/>
      <c r="O6" s="69"/>
      <c r="P6" s="69"/>
    </row>
    <row r="7" spans="2:16" ht="12">
      <c r="B7" s="69"/>
      <c r="C7" s="69"/>
      <c r="D7" s="69"/>
      <c r="E7" s="69"/>
      <c r="F7" s="69"/>
      <c r="G7" s="69"/>
      <c r="H7" s="69"/>
      <c r="I7" s="69"/>
      <c r="J7" s="69"/>
      <c r="K7" s="69"/>
      <c r="L7" s="69"/>
      <c r="M7" s="69"/>
      <c r="N7" s="69"/>
      <c r="O7" s="69"/>
      <c r="P7" s="69"/>
    </row>
    <row r="8" spans="2:16" ht="12">
      <c r="B8" s="70" t="s">
        <v>334</v>
      </c>
      <c r="C8" s="69"/>
      <c r="D8" s="68" t="s">
        <v>162</v>
      </c>
      <c r="E8" s="69"/>
      <c r="F8" s="69"/>
      <c r="G8" s="69"/>
      <c r="H8" s="69"/>
      <c r="I8" s="69"/>
      <c r="J8" s="69"/>
      <c r="K8" s="69"/>
      <c r="L8" s="69"/>
      <c r="M8" s="69"/>
      <c r="N8" s="69"/>
      <c r="O8" s="69"/>
      <c r="P8" s="69"/>
    </row>
    <row r="9" spans="2:16" ht="12">
      <c r="B9" s="70" t="s">
        <v>74</v>
      </c>
      <c r="C9" s="69"/>
      <c r="D9" s="68" t="s">
        <v>359</v>
      </c>
      <c r="E9" s="69"/>
      <c r="F9" s="69"/>
      <c r="G9" s="69"/>
      <c r="H9" s="69"/>
      <c r="I9" s="69"/>
      <c r="J9" s="69"/>
      <c r="K9" s="69"/>
      <c r="L9" s="69"/>
      <c r="M9" s="69"/>
      <c r="N9" s="69"/>
      <c r="O9" s="69"/>
      <c r="P9" s="69"/>
    </row>
    <row r="10" spans="2:16" ht="12">
      <c r="B10" s="70" t="s">
        <v>71</v>
      </c>
      <c r="C10" s="69"/>
      <c r="D10" s="68" t="s">
        <v>86</v>
      </c>
      <c r="E10" s="69"/>
      <c r="F10" s="69"/>
      <c r="G10" s="69"/>
      <c r="H10" s="69"/>
      <c r="I10" s="69"/>
      <c r="J10" s="69"/>
      <c r="K10" s="69"/>
      <c r="L10" s="69"/>
      <c r="M10" s="69"/>
      <c r="N10" s="69"/>
      <c r="O10" s="69"/>
      <c r="P10" s="69"/>
    </row>
    <row r="11" spans="2:16" ht="12">
      <c r="B11" s="70" t="s">
        <v>389</v>
      </c>
      <c r="C11" s="69"/>
      <c r="D11" s="68" t="s">
        <v>196</v>
      </c>
      <c r="E11" s="69"/>
      <c r="F11" s="69"/>
      <c r="G11" s="69"/>
      <c r="H11" s="69"/>
      <c r="I11" s="69"/>
      <c r="J11" s="69"/>
      <c r="K11" s="69"/>
      <c r="L11" s="69"/>
      <c r="M11" s="69"/>
      <c r="N11" s="69"/>
      <c r="O11" s="69"/>
      <c r="P11" s="69"/>
    </row>
    <row r="12" spans="2:16" ht="12">
      <c r="B12" s="69"/>
      <c r="C12" s="69"/>
      <c r="D12" s="69"/>
      <c r="E12" s="69"/>
      <c r="F12" s="69"/>
      <c r="G12" s="69"/>
      <c r="H12" s="69"/>
      <c r="I12" s="69"/>
      <c r="J12" s="69"/>
      <c r="K12" s="69"/>
      <c r="L12" s="69"/>
      <c r="M12" s="69"/>
      <c r="N12" s="69"/>
      <c r="O12" s="69"/>
      <c r="P12" s="69"/>
    </row>
    <row r="13" spans="2:16" ht="12">
      <c r="B13" s="71" t="s">
        <v>390</v>
      </c>
      <c r="C13" s="209" t="s">
        <v>336</v>
      </c>
      <c r="D13" s="209" t="s">
        <v>336</v>
      </c>
      <c r="E13" s="209" t="s">
        <v>336</v>
      </c>
      <c r="F13" s="209" t="s">
        <v>336</v>
      </c>
      <c r="G13" s="209" t="s">
        <v>336</v>
      </c>
      <c r="H13" s="209" t="s">
        <v>336</v>
      </c>
      <c r="I13" s="209" t="s">
        <v>336</v>
      </c>
      <c r="J13" s="209" t="s">
        <v>336</v>
      </c>
      <c r="K13" s="209" t="s">
        <v>336</v>
      </c>
      <c r="L13" s="209" t="s">
        <v>336</v>
      </c>
      <c r="M13" s="209" t="s">
        <v>336</v>
      </c>
      <c r="N13" s="209" t="s">
        <v>336</v>
      </c>
      <c r="O13" s="209" t="s">
        <v>336</v>
      </c>
      <c r="P13" s="209" t="s">
        <v>336</v>
      </c>
    </row>
    <row r="14" spans="2:16" ht="12">
      <c r="B14" s="71" t="s">
        <v>337</v>
      </c>
      <c r="C14" s="132" t="s">
        <v>391</v>
      </c>
      <c r="D14" s="132" t="s">
        <v>392</v>
      </c>
      <c r="E14" s="132" t="s">
        <v>393</v>
      </c>
      <c r="F14" s="132" t="s">
        <v>394</v>
      </c>
      <c r="G14" s="132" t="s">
        <v>395</v>
      </c>
      <c r="H14" s="132" t="s">
        <v>396</v>
      </c>
      <c r="I14" s="132" t="s">
        <v>397</v>
      </c>
      <c r="J14" s="132" t="s">
        <v>398</v>
      </c>
      <c r="K14" s="132" t="s">
        <v>399</v>
      </c>
      <c r="L14" s="132" t="s">
        <v>400</v>
      </c>
      <c r="M14" s="132" t="s">
        <v>401</v>
      </c>
      <c r="N14" s="132" t="s">
        <v>402</v>
      </c>
      <c r="O14" s="132" t="s">
        <v>403</v>
      </c>
      <c r="P14" s="132" t="s">
        <v>44</v>
      </c>
    </row>
    <row r="15" spans="2:25" ht="12">
      <c r="B15" s="72" t="s">
        <v>426</v>
      </c>
      <c r="C15" s="73" t="s">
        <v>38</v>
      </c>
      <c r="D15" s="73" t="s">
        <v>38</v>
      </c>
      <c r="E15" s="73" t="s">
        <v>38</v>
      </c>
      <c r="F15" s="73" t="s">
        <v>38</v>
      </c>
      <c r="G15" s="73" t="s">
        <v>38</v>
      </c>
      <c r="H15" s="73" t="s">
        <v>38</v>
      </c>
      <c r="I15" s="73" t="s">
        <v>38</v>
      </c>
      <c r="J15" s="73" t="s">
        <v>38</v>
      </c>
      <c r="K15" s="73" t="s">
        <v>38</v>
      </c>
      <c r="L15" s="73" t="s">
        <v>38</v>
      </c>
      <c r="M15" s="73" t="s">
        <v>38</v>
      </c>
      <c r="N15" s="73" t="s">
        <v>38</v>
      </c>
      <c r="O15" s="73" t="s">
        <v>38</v>
      </c>
      <c r="P15" s="73" t="s">
        <v>38</v>
      </c>
      <c r="S15" s="88" t="s">
        <v>59</v>
      </c>
      <c r="T15" s="88" t="s">
        <v>623</v>
      </c>
      <c r="U15" s="88" t="s">
        <v>209</v>
      </c>
      <c r="V15" s="88" t="s">
        <v>624</v>
      </c>
      <c r="X15" s="88" t="s">
        <v>625</v>
      </c>
      <c r="Y15" s="72" t="s">
        <v>426</v>
      </c>
    </row>
    <row r="16" spans="2:29" ht="12">
      <c r="B16" s="74" t="s">
        <v>103</v>
      </c>
      <c r="C16" s="75" t="s">
        <v>36</v>
      </c>
      <c r="D16" s="75" t="s">
        <v>36</v>
      </c>
      <c r="E16" s="75" t="s">
        <v>36</v>
      </c>
      <c r="F16" s="75" t="s">
        <v>36</v>
      </c>
      <c r="G16" s="75" t="s">
        <v>36</v>
      </c>
      <c r="H16" s="75" t="s">
        <v>36</v>
      </c>
      <c r="I16" s="75" t="s">
        <v>36</v>
      </c>
      <c r="J16" s="75" t="s">
        <v>36</v>
      </c>
      <c r="K16" s="75" t="s">
        <v>36</v>
      </c>
      <c r="L16" s="75" t="s">
        <v>36</v>
      </c>
      <c r="M16" s="75" t="s">
        <v>36</v>
      </c>
      <c r="N16" s="75" t="s">
        <v>36</v>
      </c>
      <c r="O16" s="75" t="s">
        <v>36</v>
      </c>
      <c r="P16" s="75">
        <v>115048939</v>
      </c>
      <c r="S16" s="58">
        <f>_xlfn.IFERROR(((SUM('24 DS-016894 partners'!K16:S16))/1000)-(SUM(('24 DS-016890 partners'!L16:M16,'24 DS-016890 partners'!O16))/1000),":")</f>
        <v>0</v>
      </c>
      <c r="T16" s="138">
        <f>+(S16/'Extra-Eu trade'!$G$8)*100</f>
        <v>0</v>
      </c>
      <c r="U16" s="59">
        <f>_xlfn.IFERROR((SUM('24 DS-016894 partners'!C16:J16)/1000)+(SUM('24 DS-016890 partners'!L16:M16,'24 DS-016890 partners'!O16)/1000)-(SUM('24 DS-016890 partners'!C16:H16,'24 DS-016890 partners'!K16)/1000),":")</f>
        <v>0</v>
      </c>
      <c r="V16" s="138">
        <f>+(U16/'Extra-Eu trade'!$H$8)*100</f>
        <v>0</v>
      </c>
      <c r="X16" s="141">
        <f>+((U16+S16)/('Extra-Eu trade'!$F$8))*100</f>
        <v>0</v>
      </c>
      <c r="Y16" s="74" t="s">
        <v>103</v>
      </c>
      <c r="AB16" s="74" t="s">
        <v>589</v>
      </c>
      <c r="AC16" s="141">
        <v>12.5257011595451</v>
      </c>
    </row>
    <row r="17" spans="2:29" ht="12">
      <c r="B17" s="74" t="s">
        <v>427</v>
      </c>
      <c r="C17" s="76" t="s">
        <v>36</v>
      </c>
      <c r="D17" s="76" t="s">
        <v>36</v>
      </c>
      <c r="E17" s="76" t="s">
        <v>36</v>
      </c>
      <c r="F17" s="76" t="s">
        <v>36</v>
      </c>
      <c r="G17" s="76" t="s">
        <v>36</v>
      </c>
      <c r="H17" s="76" t="s">
        <v>36</v>
      </c>
      <c r="I17" s="76" t="s">
        <v>36</v>
      </c>
      <c r="J17" s="76" t="s">
        <v>36</v>
      </c>
      <c r="K17" s="76" t="s">
        <v>36</v>
      </c>
      <c r="L17" s="76" t="s">
        <v>36</v>
      </c>
      <c r="M17" s="76" t="s">
        <v>36</v>
      </c>
      <c r="N17" s="76" t="s">
        <v>36</v>
      </c>
      <c r="O17" s="76" t="s">
        <v>36</v>
      </c>
      <c r="P17" s="76">
        <v>14141371649</v>
      </c>
      <c r="S17" s="58">
        <f>_xlfn.IFERROR(((SUM('24 DS-016894 partners'!K17:S17))/1000)-(SUM(('24 DS-016890 partners'!L17:M17,'24 DS-016890 partners'!O17))/1000),":")</f>
        <v>6041.166</v>
      </c>
      <c r="T17" s="138">
        <f>+(S17/'Extra-Eu trade'!$G$8)*100</f>
        <v>0.035290116798552214</v>
      </c>
      <c r="U17" s="59">
        <f>_xlfn.IFERROR((SUM('24 DS-016894 partners'!C17:J17)/1000)+(SUM('24 DS-016890 partners'!L17:M17,'24 DS-016890 partners'!O17)/1000)-(SUM('24 DS-016890 partners'!C17:H17,'24 DS-016890 partners'!K17)/1000),":")</f>
        <v>0.571</v>
      </c>
      <c r="V17" s="138">
        <f>+(U17/'Extra-Eu trade'!$H$8)*100</f>
        <v>1.6399249933002097E-05</v>
      </c>
      <c r="X17" s="141">
        <f>+((U17+S17)/('Extra-Eu trade'!$F$8))*100</f>
        <v>0.029328188152340062</v>
      </c>
      <c r="Y17" s="74" t="s">
        <v>427</v>
      </c>
      <c r="AB17" s="74" t="s">
        <v>136</v>
      </c>
      <c r="AC17" s="141">
        <v>11.299231550352092</v>
      </c>
    </row>
    <row r="18" spans="2:29" ht="12">
      <c r="B18" s="74" t="s">
        <v>428</v>
      </c>
      <c r="C18" s="75" t="s">
        <v>36</v>
      </c>
      <c r="D18" s="75" t="s">
        <v>36</v>
      </c>
      <c r="E18" s="75" t="s">
        <v>36</v>
      </c>
      <c r="F18" s="75" t="s">
        <v>36</v>
      </c>
      <c r="G18" s="75" t="s">
        <v>36</v>
      </c>
      <c r="H18" s="75" t="s">
        <v>36</v>
      </c>
      <c r="I18" s="75" t="s">
        <v>36</v>
      </c>
      <c r="J18" s="75" t="s">
        <v>36</v>
      </c>
      <c r="K18" s="75" t="s">
        <v>36</v>
      </c>
      <c r="L18" s="75" t="s">
        <v>36</v>
      </c>
      <c r="M18" s="75" t="s">
        <v>36</v>
      </c>
      <c r="N18" s="75" t="s">
        <v>36</v>
      </c>
      <c r="O18" s="75" t="s">
        <v>36</v>
      </c>
      <c r="P18" s="75">
        <v>31208219</v>
      </c>
      <c r="S18" s="58">
        <f>_xlfn.IFERROR(((SUM('24 DS-016894 partners'!K18:S18))/1000)-(SUM(('24 DS-016890 partners'!L18:M18,'24 DS-016890 partners'!O18))/1000),":")</f>
        <v>9464.625</v>
      </c>
      <c r="T18" s="138">
        <f>+(S18/'Extra-Eu trade'!$G$8)*100</f>
        <v>0.055288618406529016</v>
      </c>
      <c r="U18" s="59">
        <f>_xlfn.IFERROR((SUM('24 DS-016894 partners'!C18:J18)/1000)+(SUM('24 DS-016890 partners'!L18:M18,'24 DS-016890 partners'!O18)/1000)-(SUM('24 DS-016890 partners'!C18:H18,'24 DS-016890 partners'!K18)/1000),":")</f>
        <v>1.252</v>
      </c>
      <c r="V18" s="138">
        <f>+(U18/'Extra-Eu trade'!$H$8)*100</f>
        <v>3.5957724896880255E-05</v>
      </c>
      <c r="X18" s="141">
        <f>+((U18+S18)/('Extra-Eu trade'!$F$8))*100</f>
        <v>0.04594986866904473</v>
      </c>
      <c r="Y18" s="74" t="s">
        <v>428</v>
      </c>
      <c r="AB18" s="74" t="s">
        <v>202</v>
      </c>
      <c r="AC18" s="141">
        <v>9.696093274703813</v>
      </c>
    </row>
    <row r="19" spans="2:29" ht="12">
      <c r="B19" s="74" t="s">
        <v>429</v>
      </c>
      <c r="C19" s="76" t="s">
        <v>36</v>
      </c>
      <c r="D19" s="76" t="s">
        <v>36</v>
      </c>
      <c r="E19" s="76" t="s">
        <v>36</v>
      </c>
      <c r="F19" s="76" t="s">
        <v>36</v>
      </c>
      <c r="G19" s="76" t="s">
        <v>36</v>
      </c>
      <c r="H19" s="76" t="s">
        <v>36</v>
      </c>
      <c r="I19" s="76" t="s">
        <v>36</v>
      </c>
      <c r="J19" s="76" t="s">
        <v>36</v>
      </c>
      <c r="K19" s="76" t="s">
        <v>36</v>
      </c>
      <c r="L19" s="76" t="s">
        <v>36</v>
      </c>
      <c r="M19" s="76" t="s">
        <v>36</v>
      </c>
      <c r="N19" s="76" t="s">
        <v>36</v>
      </c>
      <c r="O19" s="76" t="s">
        <v>36</v>
      </c>
      <c r="P19" s="76">
        <v>77039791</v>
      </c>
      <c r="S19" s="58">
        <f>_xlfn.IFERROR(((SUM('24 DS-016894 partners'!K19:S19))/1000)-(SUM(('24 DS-016890 partners'!L19:M19,'24 DS-016890 partners'!O19))/1000),":")</f>
        <v>0</v>
      </c>
      <c r="T19" s="138">
        <f>+(S19/'Extra-Eu trade'!$G$8)*100</f>
        <v>0</v>
      </c>
      <c r="U19" s="59">
        <f>_xlfn.IFERROR((SUM('24 DS-016894 partners'!C19:J19)/1000)+(SUM('24 DS-016890 partners'!L19:M19,'24 DS-016890 partners'!O19)/1000)-(SUM('24 DS-016890 partners'!C19:H19,'24 DS-016890 partners'!K19)/1000),":")</f>
        <v>0</v>
      </c>
      <c r="V19" s="138">
        <f>+(U19/'Extra-Eu trade'!$H$8)*100</f>
        <v>0</v>
      </c>
      <c r="X19" s="141">
        <f>+((U19+S19)/('Extra-Eu trade'!$F$8))*100</f>
        <v>0</v>
      </c>
      <c r="Y19" s="74" t="s">
        <v>429</v>
      </c>
      <c r="AB19" s="74" t="s">
        <v>142</v>
      </c>
      <c r="AC19" s="141">
        <v>8.516949795773527</v>
      </c>
    </row>
    <row r="20" spans="2:29" ht="12">
      <c r="B20" s="74" t="s">
        <v>430</v>
      </c>
      <c r="C20" s="75" t="s">
        <v>36</v>
      </c>
      <c r="D20" s="75" t="s">
        <v>36</v>
      </c>
      <c r="E20" s="75" t="s">
        <v>36</v>
      </c>
      <c r="F20" s="75" t="s">
        <v>36</v>
      </c>
      <c r="G20" s="75" t="s">
        <v>36</v>
      </c>
      <c r="H20" s="75" t="s">
        <v>36</v>
      </c>
      <c r="I20" s="75" t="s">
        <v>36</v>
      </c>
      <c r="J20" s="75" t="s">
        <v>36</v>
      </c>
      <c r="K20" s="75" t="s">
        <v>36</v>
      </c>
      <c r="L20" s="75" t="s">
        <v>36</v>
      </c>
      <c r="M20" s="75" t="s">
        <v>36</v>
      </c>
      <c r="N20" s="75" t="s">
        <v>36</v>
      </c>
      <c r="O20" s="75" t="s">
        <v>36</v>
      </c>
      <c r="P20" s="75">
        <v>290187</v>
      </c>
      <c r="S20" s="58">
        <f>_xlfn.IFERROR(((SUM('24 DS-016894 partners'!K20:S20))/1000)-(SUM(('24 DS-016890 partners'!L20:M20,'24 DS-016890 partners'!O20))/1000),":")</f>
        <v>0</v>
      </c>
      <c r="T20" s="138">
        <f>+(S20/'Extra-Eu trade'!$G$8)*100</f>
        <v>0</v>
      </c>
      <c r="U20" s="59">
        <f>_xlfn.IFERROR((SUM('24 DS-016894 partners'!C20:J20)/1000)+(SUM('24 DS-016890 partners'!L20:M20,'24 DS-016890 partners'!O20)/1000)-(SUM('24 DS-016890 partners'!C20:H20,'24 DS-016890 partners'!K20)/1000),":")</f>
        <v>0</v>
      </c>
      <c r="V20" s="138">
        <f>+(U20/'Extra-Eu trade'!$H$8)*100</f>
        <v>0</v>
      </c>
      <c r="X20" s="141">
        <f>+((U20+S20)/('Extra-Eu trade'!$F$8))*100</f>
        <v>0</v>
      </c>
      <c r="Y20" s="74" t="s">
        <v>430</v>
      </c>
      <c r="AB20" s="74" t="s">
        <v>614</v>
      </c>
      <c r="AC20" s="141">
        <v>8.161395470266969</v>
      </c>
    </row>
    <row r="21" spans="2:29" ht="12">
      <c r="B21" s="74" t="s">
        <v>32</v>
      </c>
      <c r="C21" s="76" t="s">
        <v>36</v>
      </c>
      <c r="D21" s="76" t="s">
        <v>36</v>
      </c>
      <c r="E21" s="76" t="s">
        <v>36</v>
      </c>
      <c r="F21" s="76" t="s">
        <v>36</v>
      </c>
      <c r="G21" s="76">
        <v>607546</v>
      </c>
      <c r="H21" s="76">
        <v>1787</v>
      </c>
      <c r="I21" s="76" t="s">
        <v>36</v>
      </c>
      <c r="J21" s="76">
        <v>432</v>
      </c>
      <c r="K21" s="76" t="s">
        <v>36</v>
      </c>
      <c r="L21" s="76">
        <v>6940398</v>
      </c>
      <c r="M21" s="76">
        <v>243701</v>
      </c>
      <c r="N21" s="76" t="s">
        <v>36</v>
      </c>
      <c r="O21" s="76">
        <v>1404348</v>
      </c>
      <c r="P21" s="76">
        <v>3008859994</v>
      </c>
      <c r="S21" s="58">
        <f>_xlfn.IFERROR(((SUM('24 DS-016894 partners'!K21:S21))/1000)-(SUM(('24 DS-016890 partners'!L21:M21,'24 DS-016890 partners'!O21))/1000),":")</f>
        <v>10719.847999999998</v>
      </c>
      <c r="T21" s="138">
        <f>+(S21/'Extra-Eu trade'!$G$8)*100</f>
        <v>0.06262113770466268</v>
      </c>
      <c r="U21" s="59">
        <f>_xlfn.IFERROR((SUM('24 DS-016894 partners'!C21:J21)/1000)+(SUM('24 DS-016890 partners'!L21:M21,'24 DS-016890 partners'!O21)/1000)-(SUM('24 DS-016890 partners'!C21:H21,'24 DS-016890 partners'!K21)/1000),":")</f>
        <v>49912.827000000005</v>
      </c>
      <c r="V21" s="138">
        <f>+(U21/'Extra-Eu trade'!$H$8)*100</f>
        <v>1.4335077492744228</v>
      </c>
      <c r="X21" s="141">
        <f>+((U21+S21)/('Extra-Eu trade'!$F$8))*100</f>
        <v>0.2943270288957771</v>
      </c>
      <c r="Y21" s="74" t="s">
        <v>32</v>
      </c>
      <c r="AB21" s="74" t="s">
        <v>115</v>
      </c>
      <c r="AC21" s="141">
        <v>5.865047449015963</v>
      </c>
    </row>
    <row r="22" spans="2:29" ht="12">
      <c r="B22" s="74" t="s">
        <v>431</v>
      </c>
      <c r="C22" s="75" t="s">
        <v>36</v>
      </c>
      <c r="D22" s="75" t="s">
        <v>36</v>
      </c>
      <c r="E22" s="75" t="s">
        <v>36</v>
      </c>
      <c r="F22" s="75" t="s">
        <v>36</v>
      </c>
      <c r="G22" s="75" t="s">
        <v>36</v>
      </c>
      <c r="H22" s="75" t="s">
        <v>36</v>
      </c>
      <c r="I22" s="75" t="s">
        <v>36</v>
      </c>
      <c r="J22" s="75" t="s">
        <v>36</v>
      </c>
      <c r="K22" s="75" t="s">
        <v>36</v>
      </c>
      <c r="L22" s="75" t="s">
        <v>36</v>
      </c>
      <c r="M22" s="75" t="s">
        <v>36</v>
      </c>
      <c r="N22" s="75" t="s">
        <v>36</v>
      </c>
      <c r="O22" s="75" t="s">
        <v>36</v>
      </c>
      <c r="P22" s="75">
        <v>601160802</v>
      </c>
      <c r="S22" s="58">
        <f>_xlfn.IFERROR(((SUM('24 DS-016894 partners'!K22:S22))/1000)-(SUM(('24 DS-016890 partners'!L22:M22,'24 DS-016890 partners'!O22))/1000),":")</f>
        <v>38.18</v>
      </c>
      <c r="T22" s="138">
        <f>+(S22/'Extra-Eu trade'!$G$8)*100</f>
        <v>0.0002230325502342964</v>
      </c>
      <c r="U22" s="59">
        <f>_xlfn.IFERROR((SUM('24 DS-016894 partners'!C22:J22)/1000)+(SUM('24 DS-016890 partners'!L22:M22,'24 DS-016890 partners'!O22)/1000)-(SUM('24 DS-016890 partners'!C22:H22,'24 DS-016890 partners'!K22)/1000),":")</f>
        <v>266.874</v>
      </c>
      <c r="V22" s="138">
        <f>+(U22/'Extra-Eu trade'!$H$8)*100</f>
        <v>0.007664682008091073</v>
      </c>
      <c r="X22" s="141">
        <f>+((U22+S22)/('Extra-Eu trade'!$F$8))*100</f>
        <v>0.0014808127378970561</v>
      </c>
      <c r="Y22" s="74" t="s">
        <v>431</v>
      </c>
      <c r="AB22" s="74" t="s">
        <v>113</v>
      </c>
      <c r="AC22" s="141">
        <v>5.128934570035734</v>
      </c>
    </row>
    <row r="23" spans="2:29" ht="12">
      <c r="B23" s="74" t="s">
        <v>432</v>
      </c>
      <c r="C23" s="76" t="s">
        <v>36</v>
      </c>
      <c r="D23" s="76" t="s">
        <v>36</v>
      </c>
      <c r="E23" s="76" t="s">
        <v>36</v>
      </c>
      <c r="F23" s="76" t="s">
        <v>36</v>
      </c>
      <c r="G23" s="76" t="s">
        <v>36</v>
      </c>
      <c r="H23" s="76" t="s">
        <v>36</v>
      </c>
      <c r="I23" s="76" t="s">
        <v>36</v>
      </c>
      <c r="J23" s="76" t="s">
        <v>36</v>
      </c>
      <c r="K23" s="76" t="s">
        <v>36</v>
      </c>
      <c r="L23" s="76" t="s">
        <v>36</v>
      </c>
      <c r="M23" s="76" t="s">
        <v>36</v>
      </c>
      <c r="N23" s="76" t="s">
        <v>36</v>
      </c>
      <c r="O23" s="76" t="s">
        <v>36</v>
      </c>
      <c r="P23" s="76" t="s">
        <v>36</v>
      </c>
      <c r="S23" s="58">
        <f>_xlfn.IFERROR(((SUM('24 DS-016894 partners'!K23:S23))/1000)-(SUM(('24 DS-016890 partners'!L23:M23,'24 DS-016890 partners'!O23))/1000),":")</f>
        <v>0</v>
      </c>
      <c r="T23" s="138"/>
      <c r="U23" s="59">
        <f>_xlfn.IFERROR((SUM('24 DS-016894 partners'!C23:J23)/1000)+(SUM('24 DS-016890 partners'!L23:M23,'24 DS-016890 partners'!O23)/1000)-(SUM('24 DS-016890 partners'!C23:H23,'24 DS-016890 partners'!K23)/1000),":")</f>
        <v>0</v>
      </c>
      <c r="V23" s="138"/>
      <c r="X23" s="141">
        <f>+((U23+S23)/('Extra-Eu trade'!$F$8))*100</f>
        <v>0</v>
      </c>
      <c r="Y23" s="74" t="s">
        <v>432</v>
      </c>
      <c r="AB23" s="74" t="s">
        <v>117</v>
      </c>
      <c r="AC23" s="141">
        <v>5.051300185369596</v>
      </c>
    </row>
    <row r="24" spans="2:29" ht="12">
      <c r="B24" s="74" t="s">
        <v>433</v>
      </c>
      <c r="C24" s="75" t="s">
        <v>36</v>
      </c>
      <c r="D24" s="75" t="s">
        <v>36</v>
      </c>
      <c r="E24" s="75" t="s">
        <v>36</v>
      </c>
      <c r="F24" s="75" t="s">
        <v>36</v>
      </c>
      <c r="G24" s="75" t="s">
        <v>36</v>
      </c>
      <c r="H24" s="75" t="s">
        <v>36</v>
      </c>
      <c r="I24" s="75" t="s">
        <v>36</v>
      </c>
      <c r="J24" s="75" t="s">
        <v>36</v>
      </c>
      <c r="K24" s="75" t="s">
        <v>36</v>
      </c>
      <c r="L24" s="75" t="s">
        <v>36</v>
      </c>
      <c r="M24" s="75">
        <v>26479</v>
      </c>
      <c r="N24" s="75">
        <v>920709</v>
      </c>
      <c r="O24" s="75" t="s">
        <v>36</v>
      </c>
      <c r="P24" s="75">
        <v>13537557440</v>
      </c>
      <c r="S24" s="58">
        <f>_xlfn.IFERROR(((SUM('24 DS-016894 partners'!K24:S24))/1000)-(SUM(('24 DS-016890 partners'!L24:M24,'24 DS-016890 partners'!O24))/1000),":")</f>
        <v>8171.122</v>
      </c>
      <c r="T24" s="138">
        <f>+(S24/'Extra-Eu trade'!$G$8)*100</f>
        <v>0.04773248239747419</v>
      </c>
      <c r="U24" s="59">
        <f>_xlfn.IFERROR((SUM('24 DS-016894 partners'!C24:J24)/1000)+(SUM('24 DS-016890 partners'!L24:M24,'24 DS-016890 partners'!O24)/1000)-(SUM('24 DS-016890 partners'!C24:H24,'24 DS-016890 partners'!K24)/1000),":")</f>
        <v>26.618</v>
      </c>
      <c r="V24" s="138">
        <f>+(U24/'Extra-Eu trade'!$H$8)*100</f>
        <v>0.0007644750170168999</v>
      </c>
      <c r="X24" s="141">
        <f>+((U24+S24)/('Extra-Eu trade'!$F$8))*100</f>
        <v>0.03979399651854495</v>
      </c>
      <c r="Y24" s="74" t="s">
        <v>433</v>
      </c>
      <c r="AB24" s="74" t="s">
        <v>114</v>
      </c>
      <c r="AC24" s="141">
        <v>4.995438816773313</v>
      </c>
    </row>
    <row r="25" spans="2:29" ht="12">
      <c r="B25" s="74" t="s">
        <v>434</v>
      </c>
      <c r="C25" s="76" t="s">
        <v>36</v>
      </c>
      <c r="D25" s="76" t="s">
        <v>36</v>
      </c>
      <c r="E25" s="76" t="s">
        <v>36</v>
      </c>
      <c r="F25" s="76" t="s">
        <v>36</v>
      </c>
      <c r="G25" s="76" t="s">
        <v>36</v>
      </c>
      <c r="H25" s="76" t="s">
        <v>36</v>
      </c>
      <c r="I25" s="76" t="s">
        <v>36</v>
      </c>
      <c r="J25" s="76" t="s">
        <v>36</v>
      </c>
      <c r="K25" s="76" t="s">
        <v>36</v>
      </c>
      <c r="L25" s="76" t="s">
        <v>36</v>
      </c>
      <c r="M25" s="76" t="s">
        <v>36</v>
      </c>
      <c r="N25" s="76" t="s">
        <v>36</v>
      </c>
      <c r="O25" s="76" t="s">
        <v>36</v>
      </c>
      <c r="P25" s="76">
        <v>3108064</v>
      </c>
      <c r="S25" s="58">
        <f>_xlfn.IFERROR(((SUM('24 DS-016894 partners'!K25:S25))/1000)-(SUM(('24 DS-016890 partners'!L25:M25,'24 DS-016890 partners'!O25))/1000),":")</f>
        <v>0</v>
      </c>
      <c r="T25" s="138">
        <f>+(S25/'Extra-Eu trade'!$G$8)*100</f>
        <v>0</v>
      </c>
      <c r="U25" s="59">
        <f>_xlfn.IFERROR((SUM('24 DS-016894 partners'!C25:J25)/1000)+(SUM('24 DS-016890 partners'!L25:M25,'24 DS-016890 partners'!O25)/1000)-(SUM('24 DS-016890 partners'!C25:H25,'24 DS-016890 partners'!K25)/1000),":")</f>
        <v>0</v>
      </c>
      <c r="V25" s="138">
        <f>+(U25/'Extra-Eu trade'!$H$8)*100</f>
        <v>0</v>
      </c>
      <c r="X25" s="141">
        <f>+((U25+S25)/('Extra-Eu trade'!$F$8))*100</f>
        <v>0</v>
      </c>
      <c r="Y25" s="74" t="s">
        <v>434</v>
      </c>
      <c r="AB25" s="74" t="s">
        <v>110</v>
      </c>
      <c r="AC25" s="141">
        <v>3.1909478283440964</v>
      </c>
    </row>
    <row r="26" spans="2:29" ht="12">
      <c r="B26" s="74" t="s">
        <v>104</v>
      </c>
      <c r="C26" s="75" t="s">
        <v>36</v>
      </c>
      <c r="D26" s="75" t="s">
        <v>36</v>
      </c>
      <c r="E26" s="75" t="s">
        <v>36</v>
      </c>
      <c r="F26" s="75" t="s">
        <v>36</v>
      </c>
      <c r="G26" s="75" t="s">
        <v>36</v>
      </c>
      <c r="H26" s="75">
        <v>25</v>
      </c>
      <c r="I26" s="75" t="s">
        <v>36</v>
      </c>
      <c r="J26" s="75" t="s">
        <v>36</v>
      </c>
      <c r="K26" s="75" t="s">
        <v>36</v>
      </c>
      <c r="L26" s="75" t="s">
        <v>36</v>
      </c>
      <c r="M26" s="75" t="s">
        <v>36</v>
      </c>
      <c r="N26" s="75" t="s">
        <v>36</v>
      </c>
      <c r="O26" s="75" t="s">
        <v>36</v>
      </c>
      <c r="P26" s="75">
        <v>10569799199</v>
      </c>
      <c r="S26" s="58">
        <f>_xlfn.IFERROR(((SUM('24 DS-016894 partners'!K26:S26))/1000)-(SUM(('24 DS-016890 partners'!L26:M26,'24 DS-016890 partners'!O26))/1000),":")</f>
        <v>235903.792</v>
      </c>
      <c r="T26" s="138">
        <f>+(S26/'Extra-Eu trade'!$G$8)*100</f>
        <v>1.3780572116212941</v>
      </c>
      <c r="U26" s="59">
        <f>_xlfn.IFERROR((SUM('24 DS-016894 partners'!C26:J26)/1000)+(SUM('24 DS-016890 partners'!L26:M26,'24 DS-016890 partners'!O26)/1000)-(SUM('24 DS-016890 partners'!C26:H26,'24 DS-016890 partners'!K26)/1000),":")</f>
        <v>9445.656</v>
      </c>
      <c r="V26" s="138">
        <f>+(U26/'Extra-Eu trade'!$H$8)*100</f>
        <v>0.27128138971131505</v>
      </c>
      <c r="X26" s="141">
        <f>+((U26+S26)/('Extra-Eu trade'!$F$8))*100</f>
        <v>1.1909910633343976</v>
      </c>
      <c r="Y26" s="74" t="s">
        <v>104</v>
      </c>
      <c r="AB26" s="74" t="s">
        <v>138</v>
      </c>
      <c r="AC26" s="141">
        <v>2.033245260992451</v>
      </c>
    </row>
    <row r="27" spans="2:29" ht="12">
      <c r="B27" s="74" t="s">
        <v>435</v>
      </c>
      <c r="C27" s="76" t="s">
        <v>36</v>
      </c>
      <c r="D27" s="76" t="s">
        <v>36</v>
      </c>
      <c r="E27" s="76" t="s">
        <v>36</v>
      </c>
      <c r="F27" s="76" t="s">
        <v>36</v>
      </c>
      <c r="G27" s="76" t="s">
        <v>36</v>
      </c>
      <c r="H27" s="76" t="s">
        <v>36</v>
      </c>
      <c r="I27" s="76" t="s">
        <v>36</v>
      </c>
      <c r="J27" s="76" t="s">
        <v>36</v>
      </c>
      <c r="K27" s="76" t="s">
        <v>36</v>
      </c>
      <c r="L27" s="76" t="s">
        <v>36</v>
      </c>
      <c r="M27" s="76" t="s">
        <v>36</v>
      </c>
      <c r="N27" s="76" t="s">
        <v>36</v>
      </c>
      <c r="O27" s="76" t="s">
        <v>36</v>
      </c>
      <c r="P27" s="76">
        <v>830192</v>
      </c>
      <c r="S27" s="58">
        <f>_xlfn.IFERROR(((SUM('24 DS-016894 partners'!K27:S27))/1000)-(SUM(('24 DS-016890 partners'!L27:M27,'24 DS-016890 partners'!O27))/1000),":")</f>
        <v>0</v>
      </c>
      <c r="T27" s="138">
        <f>+(S27/'Extra-Eu trade'!$G$8)*100</f>
        <v>0</v>
      </c>
      <c r="U27" s="59">
        <f>_xlfn.IFERROR((SUM('24 DS-016894 partners'!C27:J27)/1000)+(SUM('24 DS-016890 partners'!L27:M27,'24 DS-016890 partners'!O27)/1000)-(SUM('24 DS-016890 partners'!C27:H27,'24 DS-016890 partners'!K27)/1000),":")</f>
        <v>0</v>
      </c>
      <c r="V27" s="138">
        <f>+(U27/'Extra-Eu trade'!$H$8)*100</f>
        <v>0</v>
      </c>
      <c r="X27" s="141">
        <f>+((U27+S27)/('Extra-Eu trade'!$F$8))*100</f>
        <v>0</v>
      </c>
      <c r="Y27" s="74" t="s">
        <v>435</v>
      </c>
      <c r="AB27" s="74" t="s">
        <v>496</v>
      </c>
      <c r="AC27" s="141">
        <v>1.87966978040019</v>
      </c>
    </row>
    <row r="28" spans="2:29" ht="12">
      <c r="B28" s="74" t="s">
        <v>18</v>
      </c>
      <c r="C28" s="75">
        <v>2320971</v>
      </c>
      <c r="D28" s="75" t="s">
        <v>36</v>
      </c>
      <c r="E28" s="75" t="s">
        <v>36</v>
      </c>
      <c r="F28" s="75" t="s">
        <v>36</v>
      </c>
      <c r="G28" s="75">
        <v>175065</v>
      </c>
      <c r="H28" s="75">
        <v>924</v>
      </c>
      <c r="I28" s="75">
        <v>3993</v>
      </c>
      <c r="J28" s="75">
        <v>266978</v>
      </c>
      <c r="K28" s="75">
        <v>2376042</v>
      </c>
      <c r="L28" s="75">
        <v>5305777</v>
      </c>
      <c r="M28" s="75">
        <v>3179595</v>
      </c>
      <c r="N28" s="75">
        <v>289148</v>
      </c>
      <c r="O28" s="75">
        <v>5425562</v>
      </c>
      <c r="P28" s="75">
        <v>149787993422</v>
      </c>
      <c r="S28" s="58">
        <f>_xlfn.IFERROR(((SUM('24 DS-016894 partners'!K28:S28))/1000)-(SUM(('24 DS-016890 partners'!L28:M28,'24 DS-016890 partners'!O28))/1000),":")</f>
        <v>221990.835</v>
      </c>
      <c r="T28" s="138"/>
      <c r="U28" s="59">
        <f>_xlfn.IFERROR((SUM('24 DS-016894 partners'!C28:J28)/1000)+(SUM('24 DS-016890 partners'!L28:M28,'24 DS-016890 partners'!O28)/1000)-(SUM('24 DS-016890 partners'!C28:H28,'24 DS-016890 partners'!K28)/1000),":")</f>
        <v>157772.04</v>
      </c>
      <c r="V28" s="138"/>
      <c r="X28" s="141"/>
      <c r="Y28" s="74" t="s">
        <v>18</v>
      </c>
      <c r="AB28" s="74" t="s">
        <v>153</v>
      </c>
      <c r="AC28" s="141">
        <v>1.869685422820264</v>
      </c>
    </row>
    <row r="29" spans="2:29" ht="12">
      <c r="B29" s="74" t="s">
        <v>105</v>
      </c>
      <c r="C29" s="76" t="s">
        <v>36</v>
      </c>
      <c r="D29" s="76" t="s">
        <v>36</v>
      </c>
      <c r="E29" s="76" t="s">
        <v>36</v>
      </c>
      <c r="F29" s="76" t="s">
        <v>36</v>
      </c>
      <c r="G29" s="76" t="s">
        <v>36</v>
      </c>
      <c r="H29" s="76">
        <v>207</v>
      </c>
      <c r="I29" s="76" t="s">
        <v>36</v>
      </c>
      <c r="J29" s="76" t="s">
        <v>36</v>
      </c>
      <c r="K29" s="76" t="s">
        <v>36</v>
      </c>
      <c r="L29" s="76" t="s">
        <v>36</v>
      </c>
      <c r="M29" s="76" t="s">
        <v>36</v>
      </c>
      <c r="N29" s="76">
        <v>6</v>
      </c>
      <c r="O29" s="76">
        <v>2</v>
      </c>
      <c r="P29" s="76">
        <v>17706287737</v>
      </c>
      <c r="S29" s="58">
        <f>_xlfn.IFERROR(((SUM('24 DS-016894 partners'!K29:S29))/1000)-(SUM(('24 DS-016890 partners'!L29:M29,'24 DS-016890 partners'!O29))/1000),":")</f>
        <v>102971.054</v>
      </c>
      <c r="T29" s="138">
        <f>+(S29/'Extra-Eu trade'!$G$8)*100</f>
        <v>0.6015164162895089</v>
      </c>
      <c r="U29" s="59">
        <f>_xlfn.IFERROR((SUM('24 DS-016894 partners'!C29:J29)/1000)+(SUM('24 DS-016890 partners'!L29:M29,'24 DS-016890 partners'!O29)/1000)-(SUM('24 DS-016890 partners'!C29:H29,'24 DS-016890 partners'!K29)/1000),":")</f>
        <v>6639.15</v>
      </c>
      <c r="V29" s="138">
        <f>+(U29/'Extra-Eu trade'!$H$8)*100</f>
        <v>0.19067789876128</v>
      </c>
      <c r="X29" s="141">
        <f>+((U29+S29)/('Extra-Eu trade'!$F$8))*100</f>
        <v>0.5320768988005232</v>
      </c>
      <c r="Y29" s="74" t="s">
        <v>105</v>
      </c>
      <c r="AB29" s="74" t="s">
        <v>118</v>
      </c>
      <c r="AC29" s="141">
        <v>1.6830615041770494</v>
      </c>
    </row>
    <row r="30" spans="2:29" ht="12">
      <c r="B30" s="74" t="s">
        <v>436</v>
      </c>
      <c r="C30" s="75" t="s">
        <v>36</v>
      </c>
      <c r="D30" s="75" t="s">
        <v>36</v>
      </c>
      <c r="E30" s="75" t="s">
        <v>36</v>
      </c>
      <c r="F30" s="75" t="s">
        <v>36</v>
      </c>
      <c r="G30" s="75" t="s">
        <v>36</v>
      </c>
      <c r="H30" s="75" t="s">
        <v>36</v>
      </c>
      <c r="I30" s="75" t="s">
        <v>36</v>
      </c>
      <c r="J30" s="75" t="s">
        <v>36</v>
      </c>
      <c r="K30" s="75" t="s">
        <v>36</v>
      </c>
      <c r="L30" s="75" t="s">
        <v>36</v>
      </c>
      <c r="M30" s="75" t="s">
        <v>36</v>
      </c>
      <c r="N30" s="75" t="s">
        <v>36</v>
      </c>
      <c r="O30" s="75" t="s">
        <v>36</v>
      </c>
      <c r="P30" s="75">
        <v>7879216</v>
      </c>
      <c r="S30" s="58">
        <f>_xlfn.IFERROR(((SUM('24 DS-016894 partners'!K30:S30))/1000)-(SUM(('24 DS-016890 partners'!L30:M30,'24 DS-016890 partners'!O30))/1000),":")</f>
        <v>0</v>
      </c>
      <c r="T30" s="138">
        <f>+(S30/'Extra-Eu trade'!$G$8)*100</f>
        <v>0</v>
      </c>
      <c r="U30" s="59">
        <f>_xlfn.IFERROR((SUM('24 DS-016894 partners'!C30:J30)/1000)+(SUM('24 DS-016890 partners'!L30:M30,'24 DS-016890 partners'!O30)/1000)-(SUM('24 DS-016890 partners'!C30:H30,'24 DS-016890 partners'!K30)/1000),":")</f>
        <v>0</v>
      </c>
      <c r="V30" s="138">
        <f>+(U30/'Extra-Eu trade'!$H$8)*100</f>
        <v>0</v>
      </c>
      <c r="X30" s="141">
        <f>+((U30+S30)/('Extra-Eu trade'!$F$8))*100</f>
        <v>0</v>
      </c>
      <c r="Y30" s="74" t="s">
        <v>436</v>
      </c>
      <c r="AB30" s="74" t="s">
        <v>116</v>
      </c>
      <c r="AC30" s="141">
        <v>1.3428522896191855</v>
      </c>
    </row>
    <row r="31" spans="2:29" ht="12">
      <c r="B31" s="74" t="s">
        <v>106</v>
      </c>
      <c r="C31" s="76" t="s">
        <v>36</v>
      </c>
      <c r="D31" s="76" t="s">
        <v>36</v>
      </c>
      <c r="E31" s="76" t="s">
        <v>36</v>
      </c>
      <c r="F31" s="76" t="s">
        <v>36</v>
      </c>
      <c r="G31" s="76" t="s">
        <v>36</v>
      </c>
      <c r="H31" s="76" t="s">
        <v>36</v>
      </c>
      <c r="I31" s="76" t="s">
        <v>36</v>
      </c>
      <c r="J31" s="76" t="s">
        <v>36</v>
      </c>
      <c r="K31" s="76" t="s">
        <v>36</v>
      </c>
      <c r="L31" s="76">
        <v>133628</v>
      </c>
      <c r="M31" s="76" t="s">
        <v>36</v>
      </c>
      <c r="N31" s="76" t="s">
        <v>36</v>
      </c>
      <c r="O31" s="76" t="s">
        <v>36</v>
      </c>
      <c r="P31" s="76">
        <v>31053046598</v>
      </c>
      <c r="S31" s="58">
        <f>_xlfn.IFERROR(((SUM('24 DS-016894 partners'!K31:S31))/1000)-(SUM(('24 DS-016890 partners'!L31:M31,'24 DS-016890 partners'!O31))/1000),":")</f>
        <v>58124.515</v>
      </c>
      <c r="T31" s="138">
        <f>+(S31/'Extra-Eu trade'!$G$8)*100</f>
        <v>0.3395405660445682</v>
      </c>
      <c r="U31" s="59">
        <f>_xlfn.IFERROR((SUM('24 DS-016894 partners'!C31:J31)/1000)+(SUM('24 DS-016890 partners'!L31:M31,'24 DS-016890 partners'!O31)/1000)-(SUM('24 DS-016890 partners'!C31:H31,'24 DS-016890 partners'!K31)/1000),":")</f>
        <v>675.4639999999999</v>
      </c>
      <c r="V31" s="138">
        <f>+(U31/'Extra-Eu trade'!$H$8)*100</f>
        <v>0.019399479784142432</v>
      </c>
      <c r="X31" s="141">
        <f>+((U31+S31)/('Extra-Eu trade'!$F$8))*100</f>
        <v>0.2854306381535053</v>
      </c>
      <c r="Y31" s="74" t="s">
        <v>106</v>
      </c>
      <c r="AB31" s="74" t="s">
        <v>456</v>
      </c>
      <c r="AC31" s="141">
        <v>1.3319497673663738</v>
      </c>
    </row>
    <row r="32" spans="2:29" ht="12">
      <c r="B32" s="74" t="s">
        <v>34</v>
      </c>
      <c r="C32" s="75">
        <v>3193</v>
      </c>
      <c r="D32" s="75" t="s">
        <v>36</v>
      </c>
      <c r="E32" s="75" t="s">
        <v>36</v>
      </c>
      <c r="F32" s="75" t="s">
        <v>36</v>
      </c>
      <c r="G32" s="75" t="s">
        <v>36</v>
      </c>
      <c r="H32" s="75" t="s">
        <v>36</v>
      </c>
      <c r="I32" s="75" t="s">
        <v>36</v>
      </c>
      <c r="J32" s="75" t="s">
        <v>36</v>
      </c>
      <c r="K32" s="75" t="s">
        <v>36</v>
      </c>
      <c r="L32" s="75">
        <v>243321</v>
      </c>
      <c r="M32" s="75">
        <v>12792</v>
      </c>
      <c r="N32" s="75" t="s">
        <v>36</v>
      </c>
      <c r="O32" s="75">
        <v>43830</v>
      </c>
      <c r="P32" s="75">
        <v>6933057272</v>
      </c>
      <c r="S32" s="58">
        <f>_xlfn.IFERROR(((SUM('24 DS-016894 partners'!K32:S32))/1000)-(SUM(('24 DS-016890 partners'!L32:M32,'24 DS-016890 partners'!O32))/1000),":")</f>
        <v>8928.742</v>
      </c>
      <c r="T32" s="138">
        <f>+(S32/'Extra-Eu trade'!$G$8)*100</f>
        <v>0.05215820059308728</v>
      </c>
      <c r="U32" s="59">
        <f>_xlfn.IFERROR((SUM('24 DS-016894 partners'!C32:J32)/1000)+(SUM('24 DS-016890 partners'!L32:M32,'24 DS-016890 partners'!O32)/1000)-(SUM('24 DS-016890 partners'!C32:H32,'24 DS-016890 partners'!K32)/1000),":")</f>
        <v>10208.595</v>
      </c>
      <c r="V32" s="138">
        <f>+(U32/'Extra-Eu trade'!$H$8)*100</f>
        <v>0.29319317140069273</v>
      </c>
      <c r="X32" s="141">
        <f>+((U32+S32)/('Extra-Eu trade'!$F$8))*100</f>
        <v>0.0928976915530648</v>
      </c>
      <c r="Y32" s="74" t="s">
        <v>34</v>
      </c>
      <c r="AB32" s="74" t="s">
        <v>129</v>
      </c>
      <c r="AC32" s="141">
        <v>1.2034997063034185</v>
      </c>
    </row>
    <row r="33" spans="2:29" ht="12">
      <c r="B33" s="74" t="s">
        <v>437</v>
      </c>
      <c r="C33" s="76" t="s">
        <v>36</v>
      </c>
      <c r="D33" s="76" t="s">
        <v>36</v>
      </c>
      <c r="E33" s="76" t="s">
        <v>36</v>
      </c>
      <c r="F33" s="76" t="s">
        <v>36</v>
      </c>
      <c r="G33" s="76" t="s">
        <v>36</v>
      </c>
      <c r="H33" s="76" t="s">
        <v>36</v>
      </c>
      <c r="I33" s="76" t="s">
        <v>36</v>
      </c>
      <c r="J33" s="76" t="s">
        <v>36</v>
      </c>
      <c r="K33" s="76" t="s">
        <v>36</v>
      </c>
      <c r="L33" s="76" t="s">
        <v>36</v>
      </c>
      <c r="M33" s="76" t="s">
        <v>36</v>
      </c>
      <c r="N33" s="76" t="s">
        <v>36</v>
      </c>
      <c r="O33" s="76" t="s">
        <v>36</v>
      </c>
      <c r="P33" s="76">
        <v>41689034</v>
      </c>
      <c r="S33" s="58">
        <f>_xlfn.IFERROR(((SUM('24 DS-016894 partners'!K33:S33))/1000)-(SUM(('24 DS-016890 partners'!L33:M33,'24 DS-016890 partners'!O33))/1000),":")</f>
        <v>0</v>
      </c>
      <c r="T33" s="138">
        <f>+(S33/'Extra-Eu trade'!$G$8)*100</f>
        <v>0</v>
      </c>
      <c r="U33" s="59">
        <f>_xlfn.IFERROR((SUM('24 DS-016894 partners'!C33:J33)/1000)+(SUM('24 DS-016890 partners'!L33:M33,'24 DS-016890 partners'!O33)/1000)-(SUM('24 DS-016890 partners'!C33:H33,'24 DS-016890 partners'!K33)/1000),":")</f>
        <v>0</v>
      </c>
      <c r="V33" s="138">
        <f>+(U33/'Extra-Eu trade'!$H$8)*100</f>
        <v>0</v>
      </c>
      <c r="X33" s="141">
        <f>+((U33+S33)/('Extra-Eu trade'!$F$8))*100</f>
        <v>0</v>
      </c>
      <c r="Y33" s="74" t="s">
        <v>437</v>
      </c>
      <c r="AB33" s="74" t="s">
        <v>104</v>
      </c>
      <c r="AC33" s="141">
        <v>1.1909910633343976</v>
      </c>
    </row>
    <row r="34" spans="2:29" ht="12">
      <c r="B34" s="74" t="s">
        <v>438</v>
      </c>
      <c r="C34" s="75" t="s">
        <v>36</v>
      </c>
      <c r="D34" s="75" t="s">
        <v>36</v>
      </c>
      <c r="E34" s="75" t="s">
        <v>36</v>
      </c>
      <c r="F34" s="75" t="s">
        <v>36</v>
      </c>
      <c r="G34" s="75">
        <v>30353</v>
      </c>
      <c r="H34" s="75">
        <v>450</v>
      </c>
      <c r="I34" s="75" t="s">
        <v>36</v>
      </c>
      <c r="J34" s="75" t="s">
        <v>36</v>
      </c>
      <c r="K34" s="75" t="s">
        <v>36</v>
      </c>
      <c r="L34" s="75" t="s">
        <v>36</v>
      </c>
      <c r="M34" s="75">
        <v>94</v>
      </c>
      <c r="N34" s="75">
        <v>126464</v>
      </c>
      <c r="O34" s="75" t="s">
        <v>36</v>
      </c>
      <c r="P34" s="75">
        <v>23982417639</v>
      </c>
      <c r="S34" s="58">
        <f>_xlfn.IFERROR(((SUM('24 DS-016894 partners'!K34:S34))/1000)-(SUM(('24 DS-016890 partners'!L34:M34,'24 DS-016890 partners'!O34))/1000),":")</f>
        <v>1914.723</v>
      </c>
      <c r="T34" s="138">
        <f>+(S34/'Extra-Eu trade'!$G$8)*100</f>
        <v>0.011185059027822492</v>
      </c>
      <c r="U34" s="59">
        <f>_xlfn.IFERROR((SUM('24 DS-016894 partners'!C34:J34)/1000)+(SUM('24 DS-016890 partners'!L34:M34,'24 DS-016890 partners'!O34)/1000)-(SUM('24 DS-016890 partners'!C34:H34,'24 DS-016890 partners'!K34)/1000),":")</f>
        <v>2282.451</v>
      </c>
      <c r="V34" s="138">
        <f>+(U34/'Extra-Eu trade'!$H$8)*100</f>
        <v>0.06555251209952816</v>
      </c>
      <c r="X34" s="141">
        <f>+((U34+S34)/('Extra-Eu trade'!$F$8))*100</f>
        <v>0.020374191855770905</v>
      </c>
      <c r="Y34" s="74" t="s">
        <v>438</v>
      </c>
      <c r="AB34" s="74" t="s">
        <v>135</v>
      </c>
      <c r="AC34" s="141">
        <v>0.9869166034016873</v>
      </c>
    </row>
    <row r="35" spans="2:29" ht="12">
      <c r="B35" s="74" t="s">
        <v>356</v>
      </c>
      <c r="C35" s="76">
        <v>26553349</v>
      </c>
      <c r="D35" s="76" t="s">
        <v>36</v>
      </c>
      <c r="E35" s="76" t="s">
        <v>36</v>
      </c>
      <c r="F35" s="76" t="s">
        <v>36</v>
      </c>
      <c r="G35" s="76">
        <v>4754339</v>
      </c>
      <c r="H35" s="76">
        <v>163510</v>
      </c>
      <c r="I35" s="76">
        <v>53534</v>
      </c>
      <c r="J35" s="76">
        <v>546656</v>
      </c>
      <c r="K35" s="76">
        <v>580891</v>
      </c>
      <c r="L35" s="76">
        <v>3113059</v>
      </c>
      <c r="M35" s="76">
        <v>5711749</v>
      </c>
      <c r="N35" s="76">
        <v>2211958</v>
      </c>
      <c r="O35" s="76">
        <v>146646177</v>
      </c>
      <c r="P35" s="76">
        <v>365497184997</v>
      </c>
      <c r="S35" s="58">
        <f>_xlfn.IFERROR(((SUM('24 DS-016894 partners'!K35:S35))/1000)-(SUM(('24 DS-016890 partners'!L35:M35,'24 DS-016890 partners'!O35))/1000),":")</f>
        <v>1836817.3599999999</v>
      </c>
      <c r="T35" s="138"/>
      <c r="U35" s="59">
        <f>_xlfn.IFERROR((SUM('24 DS-016894 partners'!C35:J35)/1000)+(SUM('24 DS-016890 partners'!L35:M35,'24 DS-016890 partners'!O35)/1000)-(SUM('24 DS-016890 partners'!C35:H35,'24 DS-016890 partners'!K35)/1000),":")</f>
        <v>965059.296</v>
      </c>
      <c r="V35" s="138"/>
      <c r="X35" s="141"/>
      <c r="Y35" s="74" t="s">
        <v>356</v>
      </c>
      <c r="AB35" s="74" t="s">
        <v>125</v>
      </c>
      <c r="AC35" s="141">
        <v>0.9269944242871874</v>
      </c>
    </row>
    <row r="36" spans="2:29" ht="12">
      <c r="B36" s="74" t="s">
        <v>439</v>
      </c>
      <c r="C36" s="75" t="s">
        <v>36</v>
      </c>
      <c r="D36" s="75" t="s">
        <v>36</v>
      </c>
      <c r="E36" s="75" t="s">
        <v>36</v>
      </c>
      <c r="F36" s="75" t="s">
        <v>36</v>
      </c>
      <c r="G36" s="75" t="s">
        <v>36</v>
      </c>
      <c r="H36" s="75" t="s">
        <v>36</v>
      </c>
      <c r="I36" s="75" t="s">
        <v>36</v>
      </c>
      <c r="J36" s="75" t="s">
        <v>36</v>
      </c>
      <c r="K36" s="75" t="s">
        <v>36</v>
      </c>
      <c r="L36" s="75" t="s">
        <v>36</v>
      </c>
      <c r="M36" s="75" t="s">
        <v>36</v>
      </c>
      <c r="N36" s="75" t="s">
        <v>36</v>
      </c>
      <c r="O36" s="75" t="s">
        <v>36</v>
      </c>
      <c r="P36" s="75">
        <v>171411134</v>
      </c>
      <c r="S36" s="58">
        <f>_xlfn.IFERROR(((SUM('24 DS-016894 partners'!K36:S36))/1000)-(SUM(('24 DS-016890 partners'!L36:M36,'24 DS-016890 partners'!O36))/1000),":")</f>
        <v>30528.053</v>
      </c>
      <c r="T36" s="138">
        <f>+(S36/'Extra-Eu trade'!$G$8)*100</f>
        <v>0.17833288408270728</v>
      </c>
      <c r="U36" s="59">
        <f>_xlfn.IFERROR((SUM('24 DS-016894 partners'!C36:J36)/1000)+(SUM('24 DS-016890 partners'!L36:M36,'24 DS-016890 partners'!O36)/1000)-(SUM('24 DS-016890 partners'!C36:H36,'24 DS-016890 partners'!K36)/1000),":")</f>
        <v>1244.097</v>
      </c>
      <c r="V36" s="138">
        <f>+(U36/'Extra-Eu trade'!$H$8)*100</f>
        <v>0.03573074893852559</v>
      </c>
      <c r="X36" s="141">
        <f>+((U36+S36)/('Extra-Eu trade'!$F$8))*100</f>
        <v>0.1542304130756389</v>
      </c>
      <c r="Y36" s="74" t="s">
        <v>439</v>
      </c>
      <c r="AB36" s="74" t="s">
        <v>150</v>
      </c>
      <c r="AC36" s="141">
        <v>0.8390016658320503</v>
      </c>
    </row>
    <row r="37" spans="2:29" ht="12">
      <c r="B37" s="74" t="s">
        <v>1</v>
      </c>
      <c r="C37" s="76">
        <v>1677101</v>
      </c>
      <c r="D37" s="76" t="s">
        <v>36</v>
      </c>
      <c r="E37" s="76" t="s">
        <v>36</v>
      </c>
      <c r="F37" s="76" t="s">
        <v>36</v>
      </c>
      <c r="G37" s="76">
        <v>6825</v>
      </c>
      <c r="H37" s="76">
        <v>9628</v>
      </c>
      <c r="I37" s="76">
        <v>5</v>
      </c>
      <c r="J37" s="76">
        <v>187940</v>
      </c>
      <c r="K37" s="76">
        <v>257349</v>
      </c>
      <c r="L37" s="76">
        <v>5354997</v>
      </c>
      <c r="M37" s="76">
        <v>120192</v>
      </c>
      <c r="N37" s="76">
        <v>1611</v>
      </c>
      <c r="O37" s="76">
        <v>126702</v>
      </c>
      <c r="P37" s="76">
        <v>33672452213</v>
      </c>
      <c r="S37" s="58">
        <f>_xlfn.IFERROR(((SUM('24 DS-016894 partners'!K37:S37))/1000)-(SUM(('24 DS-016890 partners'!L37:M37,'24 DS-016890 partners'!O37))/1000),":")</f>
        <v>37577.473</v>
      </c>
      <c r="T37" s="138"/>
      <c r="U37" s="59">
        <f>_xlfn.IFERROR((SUM('24 DS-016894 partners'!C37:J37)/1000)+(SUM('24 DS-016890 partners'!L37:M37,'24 DS-016890 partners'!O37)/1000)-(SUM('24 DS-016890 partners'!C37:H37,'24 DS-016890 partners'!K37)/1000),":")</f>
        <v>78646.666</v>
      </c>
      <c r="V37" s="138"/>
      <c r="X37" s="141"/>
      <c r="Y37" s="74" t="s">
        <v>1</v>
      </c>
      <c r="AB37" s="74" t="s">
        <v>499</v>
      </c>
      <c r="AC37" s="141">
        <v>0.7850904153906957</v>
      </c>
    </row>
    <row r="38" spans="2:29" ht="12">
      <c r="B38" s="74" t="s">
        <v>107</v>
      </c>
      <c r="C38" s="75" t="s">
        <v>36</v>
      </c>
      <c r="D38" s="75" t="s">
        <v>36</v>
      </c>
      <c r="E38" s="75" t="s">
        <v>36</v>
      </c>
      <c r="F38" s="75" t="s">
        <v>36</v>
      </c>
      <c r="G38" s="75" t="s">
        <v>36</v>
      </c>
      <c r="H38" s="75" t="s">
        <v>36</v>
      </c>
      <c r="I38" s="75" t="s">
        <v>36</v>
      </c>
      <c r="J38" s="75" t="s">
        <v>36</v>
      </c>
      <c r="K38" s="75" t="s">
        <v>36</v>
      </c>
      <c r="L38" s="75" t="s">
        <v>36</v>
      </c>
      <c r="M38" s="75" t="s">
        <v>36</v>
      </c>
      <c r="N38" s="75" t="s">
        <v>36</v>
      </c>
      <c r="O38" s="75" t="s">
        <v>36</v>
      </c>
      <c r="P38" s="75">
        <v>1835956714</v>
      </c>
      <c r="S38" s="58">
        <f>_xlfn.IFERROR(((SUM('24 DS-016894 partners'!K38:S38))/1000)-(SUM(('24 DS-016890 partners'!L38:M38,'24 DS-016890 partners'!O38))/1000),":")</f>
        <v>5.451</v>
      </c>
      <c r="T38" s="138">
        <f>+(S38/'Extra-Eu trade'!$G$8)*100</f>
        <v>3.184259903947485E-05</v>
      </c>
      <c r="U38" s="59">
        <f>_xlfn.IFERROR((SUM('24 DS-016894 partners'!C38:J38)/1000)+(SUM('24 DS-016890 partners'!L38:M38,'24 DS-016890 partners'!O38)/1000)-(SUM('24 DS-016890 partners'!C38:H38,'24 DS-016890 partners'!K38)/1000),":")</f>
        <v>5.495</v>
      </c>
      <c r="V38" s="138">
        <f>+(U38/'Extra-Eu trade'!$H$8)*100</f>
        <v>0.00015781765040603598</v>
      </c>
      <c r="X38" s="141">
        <f>+((U38+S38)/('Extra-Eu trade'!$F$8))*100</f>
        <v>5.3134776888751406E-05</v>
      </c>
      <c r="Y38" s="74" t="s">
        <v>107</v>
      </c>
      <c r="AB38" s="74" t="s">
        <v>121</v>
      </c>
      <c r="AC38" s="141">
        <v>0.617240951244581</v>
      </c>
    </row>
    <row r="39" spans="2:29" ht="12">
      <c r="B39" s="74" t="s">
        <v>440</v>
      </c>
      <c r="C39" s="76" t="s">
        <v>36</v>
      </c>
      <c r="D39" s="76" t="s">
        <v>36</v>
      </c>
      <c r="E39" s="76" t="s">
        <v>36</v>
      </c>
      <c r="F39" s="76" t="s">
        <v>36</v>
      </c>
      <c r="G39" s="76" t="s">
        <v>36</v>
      </c>
      <c r="H39" s="76" t="s">
        <v>36</v>
      </c>
      <c r="I39" s="76" t="s">
        <v>36</v>
      </c>
      <c r="J39" s="76" t="s">
        <v>36</v>
      </c>
      <c r="K39" s="76">
        <v>108</v>
      </c>
      <c r="L39" s="76" t="s">
        <v>36</v>
      </c>
      <c r="M39" s="76" t="s">
        <v>36</v>
      </c>
      <c r="N39" s="76" t="s">
        <v>36</v>
      </c>
      <c r="O39" s="76" t="s">
        <v>36</v>
      </c>
      <c r="P39" s="76">
        <v>26059013</v>
      </c>
      <c r="S39" s="58">
        <f>_xlfn.IFERROR(((SUM('24 DS-016894 partners'!K39:S39))/1000)-(SUM(('24 DS-016890 partners'!L39:M39,'24 DS-016890 partners'!O39))/1000),":")</f>
        <v>66.71</v>
      </c>
      <c r="T39" s="138">
        <f>+(S39/'Extra-Eu trade'!$G$8)*100</f>
        <v>0.00038969359418884</v>
      </c>
      <c r="U39" s="59">
        <f>_xlfn.IFERROR((SUM('24 DS-016894 partners'!C39:J39)/1000)+(SUM('24 DS-016890 partners'!L39:M39,'24 DS-016890 partners'!O39)/1000)-(SUM('24 DS-016890 partners'!C39:H39,'24 DS-016890 partners'!K39)/1000),":")</f>
        <v>99.836</v>
      </c>
      <c r="V39" s="138">
        <f>+(U39/'Extra-Eu trade'!$H$8)*100</f>
        <v>0.002867312638023113</v>
      </c>
      <c r="X39" s="141">
        <f>+((U39+S39)/('Extra-Eu trade'!$F$8))*100</f>
        <v>0.0008084582999921426</v>
      </c>
      <c r="Y39" s="74" t="s">
        <v>440</v>
      </c>
      <c r="AB39" s="74" t="s">
        <v>538</v>
      </c>
      <c r="AC39" s="141">
        <v>0.6163862415144595</v>
      </c>
    </row>
    <row r="40" spans="2:29" ht="12">
      <c r="B40" s="74" t="s">
        <v>441</v>
      </c>
      <c r="C40" s="75" t="s">
        <v>36</v>
      </c>
      <c r="D40" s="75" t="s">
        <v>36</v>
      </c>
      <c r="E40" s="75" t="s">
        <v>36</v>
      </c>
      <c r="F40" s="75" t="s">
        <v>36</v>
      </c>
      <c r="G40" s="75" t="s">
        <v>36</v>
      </c>
      <c r="H40" s="75" t="s">
        <v>36</v>
      </c>
      <c r="I40" s="75" t="s">
        <v>36</v>
      </c>
      <c r="J40" s="75" t="s">
        <v>36</v>
      </c>
      <c r="K40" s="75" t="s">
        <v>36</v>
      </c>
      <c r="L40" s="75" t="s">
        <v>36</v>
      </c>
      <c r="M40" s="75" t="s">
        <v>36</v>
      </c>
      <c r="N40" s="75" t="s">
        <v>36</v>
      </c>
      <c r="O40" s="75" t="s">
        <v>36</v>
      </c>
      <c r="P40" s="75">
        <v>61934381</v>
      </c>
      <c r="S40" s="58">
        <f>_xlfn.IFERROR(((SUM('24 DS-016894 partners'!K40:S40))/1000)-(SUM(('24 DS-016890 partners'!L40:M40,'24 DS-016890 partners'!O40))/1000),":")</f>
        <v>5739.508</v>
      </c>
      <c r="T40" s="138">
        <f>+(S40/'Extra-Eu trade'!$G$8)*100</f>
        <v>0.03352794935385401</v>
      </c>
      <c r="U40" s="59">
        <f>_xlfn.IFERROR((SUM('24 DS-016894 partners'!C40:J40)/1000)+(SUM('24 DS-016890 partners'!L40:M40,'24 DS-016890 partners'!O40)/1000)-(SUM('24 DS-016890 partners'!C40:H40,'24 DS-016890 partners'!K40)/1000),":")</f>
        <v>4.957</v>
      </c>
      <c r="V40" s="138">
        <f>+(U40/'Extra-Eu trade'!$H$8)*100</f>
        <v>0.0001423661679822967</v>
      </c>
      <c r="X40" s="141">
        <f>+((U40+S40)/('Extra-Eu trade'!$F$8))*100</f>
        <v>0.02788515129912675</v>
      </c>
      <c r="Y40" s="74" t="s">
        <v>441</v>
      </c>
      <c r="AB40" s="74" t="s">
        <v>111</v>
      </c>
      <c r="AC40" s="141">
        <v>0.5492902558826779</v>
      </c>
    </row>
    <row r="41" spans="2:29" ht="12">
      <c r="B41" s="74" t="s">
        <v>442</v>
      </c>
      <c r="C41" s="76" t="s">
        <v>36</v>
      </c>
      <c r="D41" s="76" t="s">
        <v>36</v>
      </c>
      <c r="E41" s="76" t="s">
        <v>36</v>
      </c>
      <c r="F41" s="76" t="s">
        <v>36</v>
      </c>
      <c r="G41" s="76" t="s">
        <v>36</v>
      </c>
      <c r="H41" s="76" t="s">
        <v>36</v>
      </c>
      <c r="I41" s="76" t="s">
        <v>36</v>
      </c>
      <c r="J41" s="76" t="s">
        <v>36</v>
      </c>
      <c r="K41" s="76" t="s">
        <v>36</v>
      </c>
      <c r="L41" s="76" t="s">
        <v>36</v>
      </c>
      <c r="M41" s="76" t="s">
        <v>36</v>
      </c>
      <c r="N41" s="76" t="s">
        <v>36</v>
      </c>
      <c r="O41" s="76" t="s">
        <v>36</v>
      </c>
      <c r="P41" s="76">
        <v>1118329</v>
      </c>
      <c r="S41" s="58">
        <f>_xlfn.IFERROR(((SUM('24 DS-016894 partners'!K41:S41))/1000)-(SUM(('24 DS-016890 partners'!L41:M41,'24 DS-016890 partners'!O41))/1000),":")</f>
        <v>0</v>
      </c>
      <c r="T41" s="138">
        <f>+(S41/'Extra-Eu trade'!$G$8)*100</f>
        <v>0</v>
      </c>
      <c r="U41" s="59">
        <f>_xlfn.IFERROR((SUM('24 DS-016894 partners'!C41:J41)/1000)+(SUM('24 DS-016890 partners'!L41:M41,'24 DS-016890 partners'!O41)/1000)-(SUM('24 DS-016890 partners'!C41:H41,'24 DS-016890 partners'!K41)/1000),":")</f>
        <v>1.181</v>
      </c>
      <c r="V41" s="138">
        <f>+(U41/'Extra-Eu trade'!$H$8)*100</f>
        <v>3.391858874058753E-05</v>
      </c>
      <c r="X41" s="141">
        <f>+((U41+S41)/('Extra-Eu trade'!$F$8))*100</f>
        <v>5.73288612329759E-06</v>
      </c>
      <c r="Y41" s="74" t="s">
        <v>442</v>
      </c>
      <c r="AB41" s="74" t="s">
        <v>105</v>
      </c>
      <c r="AC41" s="141">
        <v>0.5320768988005232</v>
      </c>
    </row>
    <row r="42" spans="2:29" ht="12">
      <c r="B42" s="74" t="s">
        <v>443</v>
      </c>
      <c r="C42" s="75" t="s">
        <v>36</v>
      </c>
      <c r="D42" s="75" t="s">
        <v>36</v>
      </c>
      <c r="E42" s="75" t="s">
        <v>36</v>
      </c>
      <c r="F42" s="75" t="s">
        <v>36</v>
      </c>
      <c r="G42" s="75" t="s">
        <v>36</v>
      </c>
      <c r="H42" s="75" t="s">
        <v>36</v>
      </c>
      <c r="I42" s="75" t="s">
        <v>36</v>
      </c>
      <c r="J42" s="75" t="s">
        <v>36</v>
      </c>
      <c r="K42" s="75" t="s">
        <v>36</v>
      </c>
      <c r="L42" s="75" t="s">
        <v>36</v>
      </c>
      <c r="M42" s="75" t="s">
        <v>36</v>
      </c>
      <c r="N42" s="75" t="s">
        <v>36</v>
      </c>
      <c r="O42" s="75" t="s">
        <v>36</v>
      </c>
      <c r="P42" s="75">
        <v>10590884</v>
      </c>
      <c r="S42" s="58">
        <f>_xlfn.IFERROR(((SUM('24 DS-016894 partners'!K42:S42))/1000)-(SUM(('24 DS-016890 partners'!L42:M42,'24 DS-016890 partners'!O42))/1000),":")</f>
        <v>0</v>
      </c>
      <c r="T42" s="138">
        <f>+(S42/'Extra-Eu trade'!$G$8)*100</f>
        <v>0</v>
      </c>
      <c r="U42" s="59">
        <f>_xlfn.IFERROR((SUM('24 DS-016894 partners'!C42:J42)/1000)+(SUM('24 DS-016890 partners'!L42:M42,'24 DS-016890 partners'!O42)/1000)-(SUM('24 DS-016890 partners'!C42:H42,'24 DS-016890 partners'!K42)/1000),":")</f>
        <v>0</v>
      </c>
      <c r="V42" s="138">
        <f>+(U42/'Extra-Eu trade'!$H$8)*100</f>
        <v>0</v>
      </c>
      <c r="X42" s="141">
        <f>+((U42+S42)/('Extra-Eu trade'!$F$8))*100</f>
        <v>0</v>
      </c>
      <c r="Y42" s="74" t="s">
        <v>443</v>
      </c>
      <c r="AB42" s="74" t="s">
        <v>151</v>
      </c>
      <c r="AC42" s="141">
        <v>0.4405684394353114</v>
      </c>
    </row>
    <row r="43" spans="2:29" ht="12">
      <c r="B43" s="74" t="s">
        <v>444</v>
      </c>
      <c r="C43" s="76" t="s">
        <v>36</v>
      </c>
      <c r="D43" s="76" t="s">
        <v>36</v>
      </c>
      <c r="E43" s="76" t="s">
        <v>36</v>
      </c>
      <c r="F43" s="76" t="s">
        <v>36</v>
      </c>
      <c r="G43" s="76" t="s">
        <v>36</v>
      </c>
      <c r="H43" s="76" t="s">
        <v>36</v>
      </c>
      <c r="I43" s="76" t="s">
        <v>36</v>
      </c>
      <c r="J43" s="76" t="s">
        <v>36</v>
      </c>
      <c r="K43" s="76" t="s">
        <v>36</v>
      </c>
      <c r="L43" s="76" t="s">
        <v>36</v>
      </c>
      <c r="M43" s="76" t="s">
        <v>36</v>
      </c>
      <c r="N43" s="76" t="s">
        <v>36</v>
      </c>
      <c r="O43" s="76" t="s">
        <v>36</v>
      </c>
      <c r="P43" s="76">
        <v>39884367</v>
      </c>
      <c r="S43" s="58">
        <f>_xlfn.IFERROR(((SUM('24 DS-016894 partners'!K43:S43))/1000)-(SUM(('24 DS-016890 partners'!L43:M43,'24 DS-016890 partners'!O43))/1000),":")</f>
        <v>0</v>
      </c>
      <c r="T43" s="138">
        <f>+(S43/'Extra-Eu trade'!$G$8)*100</f>
        <v>0</v>
      </c>
      <c r="U43" s="59">
        <f>_xlfn.IFERROR((SUM('24 DS-016894 partners'!C43:J43)/1000)+(SUM('24 DS-016890 partners'!L43:M43,'24 DS-016890 partners'!O43)/1000)-(SUM('24 DS-016890 partners'!C43:H43,'24 DS-016890 partners'!K43)/1000),":")</f>
        <v>0</v>
      </c>
      <c r="V43" s="138">
        <f>+(U43/'Extra-Eu trade'!$H$8)*100</f>
        <v>0</v>
      </c>
      <c r="X43" s="141">
        <f>+((U43+S43)/('Extra-Eu trade'!$F$8))*100</f>
        <v>0</v>
      </c>
      <c r="Y43" s="74" t="s">
        <v>444</v>
      </c>
      <c r="AB43" s="74" t="s">
        <v>33</v>
      </c>
      <c r="AC43" s="141">
        <v>0.4306345516411799</v>
      </c>
    </row>
    <row r="44" spans="2:29" ht="12">
      <c r="B44" s="74" t="s">
        <v>445</v>
      </c>
      <c r="C44" s="75" t="s">
        <v>36</v>
      </c>
      <c r="D44" s="75" t="s">
        <v>36</v>
      </c>
      <c r="E44" s="75" t="s">
        <v>36</v>
      </c>
      <c r="F44" s="75" t="s">
        <v>36</v>
      </c>
      <c r="G44" s="75" t="s">
        <v>36</v>
      </c>
      <c r="H44" s="75" t="s">
        <v>36</v>
      </c>
      <c r="I44" s="75" t="s">
        <v>36</v>
      </c>
      <c r="J44" s="75" t="s">
        <v>36</v>
      </c>
      <c r="K44" s="75" t="s">
        <v>36</v>
      </c>
      <c r="L44" s="75" t="s">
        <v>36</v>
      </c>
      <c r="M44" s="75" t="s">
        <v>36</v>
      </c>
      <c r="N44" s="75" t="s">
        <v>36</v>
      </c>
      <c r="O44" s="75" t="s">
        <v>36</v>
      </c>
      <c r="P44" s="75">
        <v>997595484</v>
      </c>
      <c r="S44" s="58">
        <f>_xlfn.IFERROR(((SUM('24 DS-016894 partners'!K44:S44))/1000)-(SUM(('24 DS-016890 partners'!L44:M44,'24 DS-016890 partners'!O44))/1000),":")</f>
        <v>214.257</v>
      </c>
      <c r="T44" s="138">
        <f>+(S44/'Extra-Eu trade'!$G$8)*100</f>
        <v>0.0012516051627959573</v>
      </c>
      <c r="U44" s="59">
        <f>_xlfn.IFERROR((SUM('24 DS-016894 partners'!C44:J44)/1000)+(SUM('24 DS-016890 partners'!L44:M44,'24 DS-016890 partners'!O44)/1000)-(SUM('24 DS-016890 partners'!C44:H44,'24 DS-016890 partners'!K44)/1000),":")</f>
        <v>35.87</v>
      </c>
      <c r="V44" s="138">
        <f>+(U44/'Extra-Eu trade'!$H$8)*100</f>
        <v>0.0010301945623411302</v>
      </c>
      <c r="X44" s="141">
        <f>+((U44+S44)/('Extra-Eu trade'!$F$8))*100</f>
        <v>0.0012141825633887014</v>
      </c>
      <c r="Y44" s="74" t="s">
        <v>445</v>
      </c>
      <c r="AB44" s="74" t="s">
        <v>146</v>
      </c>
      <c r="AC44" s="141">
        <v>0.3832691018377308</v>
      </c>
    </row>
    <row r="45" spans="2:29" ht="12">
      <c r="B45" s="74" t="s">
        <v>446</v>
      </c>
      <c r="C45" s="76" t="s">
        <v>36</v>
      </c>
      <c r="D45" s="76" t="s">
        <v>36</v>
      </c>
      <c r="E45" s="76" t="s">
        <v>36</v>
      </c>
      <c r="F45" s="76" t="s">
        <v>36</v>
      </c>
      <c r="G45" s="76" t="s">
        <v>36</v>
      </c>
      <c r="H45" s="76" t="s">
        <v>36</v>
      </c>
      <c r="I45" s="76" t="s">
        <v>36</v>
      </c>
      <c r="J45" s="76" t="s">
        <v>36</v>
      </c>
      <c r="K45" s="76" t="s">
        <v>36</v>
      </c>
      <c r="L45" s="76" t="s">
        <v>36</v>
      </c>
      <c r="M45" s="76" t="s">
        <v>36</v>
      </c>
      <c r="N45" s="76" t="s">
        <v>36</v>
      </c>
      <c r="O45" s="76" t="s">
        <v>36</v>
      </c>
      <c r="P45" s="76">
        <v>9421396</v>
      </c>
      <c r="S45" s="58">
        <f>_xlfn.IFERROR(((SUM('24 DS-016894 partners'!K45:S45))/1000)-(SUM(('24 DS-016890 partners'!L45:M45,'24 DS-016890 partners'!O45))/1000),":")</f>
        <v>0</v>
      </c>
      <c r="T45" s="138">
        <f>+(S45/'Extra-Eu trade'!$G$8)*100</f>
        <v>0</v>
      </c>
      <c r="U45" s="59">
        <f>_xlfn.IFERROR((SUM('24 DS-016894 partners'!C45:J45)/1000)+(SUM('24 DS-016890 partners'!L45:M45,'24 DS-016890 partners'!O45)/1000)-(SUM('24 DS-016890 partners'!C45:H45,'24 DS-016890 partners'!K45)/1000),":")</f>
        <v>0</v>
      </c>
      <c r="V45" s="138">
        <f>+(U45/'Extra-Eu trade'!$H$8)*100</f>
        <v>0</v>
      </c>
      <c r="X45" s="141">
        <f>+((U45+S45)/('Extra-Eu trade'!$F$8))*100</f>
        <v>0</v>
      </c>
      <c r="Y45" s="74" t="s">
        <v>446</v>
      </c>
      <c r="AB45" s="74" t="s">
        <v>26</v>
      </c>
      <c r="AC45" s="141">
        <v>0.3743931960907514</v>
      </c>
    </row>
    <row r="46" spans="2:29" ht="12">
      <c r="B46" s="74" t="s">
        <v>110</v>
      </c>
      <c r="C46" s="75" t="s">
        <v>36</v>
      </c>
      <c r="D46" s="75" t="s">
        <v>36</v>
      </c>
      <c r="E46" s="75" t="s">
        <v>36</v>
      </c>
      <c r="F46" s="75" t="s">
        <v>36</v>
      </c>
      <c r="G46" s="75" t="s">
        <v>36</v>
      </c>
      <c r="H46" s="75" t="s">
        <v>36</v>
      </c>
      <c r="I46" s="75" t="s">
        <v>36</v>
      </c>
      <c r="J46" s="75" t="s">
        <v>36</v>
      </c>
      <c r="K46" s="75" t="s">
        <v>36</v>
      </c>
      <c r="L46" s="75">
        <v>40377114</v>
      </c>
      <c r="M46" s="75">
        <v>129231370</v>
      </c>
      <c r="N46" s="75">
        <v>72567511</v>
      </c>
      <c r="O46" s="75">
        <v>9</v>
      </c>
      <c r="P46" s="75">
        <v>49899589595</v>
      </c>
      <c r="S46" s="58">
        <f>_xlfn.IFERROR(((SUM('24 DS-016894 partners'!K46:S46))/1000)-(SUM(('24 DS-016890 partners'!L46:M46,'24 DS-016890 partners'!O46))/1000),":")</f>
        <v>487021.97699999996</v>
      </c>
      <c r="T46" s="138">
        <f>+(S46/'Extra-Eu trade'!$G$8)*100</f>
        <v>2.844990925889441</v>
      </c>
      <c r="U46" s="59">
        <f>_xlfn.IFERROR((SUM('24 DS-016894 partners'!C46:J46)/1000)+(SUM('24 DS-016890 partners'!L46:M46,'24 DS-016890 partners'!O46)/1000)-(SUM('24 DS-016890 partners'!C46:H46,'24 DS-016890 partners'!K46)/1000),":")</f>
        <v>170327.446</v>
      </c>
      <c r="V46" s="138">
        <f>+(U46/'Extra-Eu trade'!$H$8)*100</f>
        <v>4.891843007712642</v>
      </c>
      <c r="X46" s="141">
        <f>+((U46+S46)/('Extra-Eu trade'!$F$8))*100</f>
        <v>3.1909478283440964</v>
      </c>
      <c r="Y46" s="74" t="s">
        <v>110</v>
      </c>
      <c r="AB46" s="74" t="s">
        <v>120</v>
      </c>
      <c r="AC46" s="141">
        <v>0.3707772352060868</v>
      </c>
    </row>
    <row r="47" spans="2:29" ht="12">
      <c r="B47" s="74" t="s">
        <v>447</v>
      </c>
      <c r="C47" s="76" t="s">
        <v>36</v>
      </c>
      <c r="D47" s="76" t="s">
        <v>36</v>
      </c>
      <c r="E47" s="76" t="s">
        <v>36</v>
      </c>
      <c r="F47" s="76" t="s">
        <v>36</v>
      </c>
      <c r="G47" s="76" t="s">
        <v>36</v>
      </c>
      <c r="H47" s="76" t="s">
        <v>36</v>
      </c>
      <c r="I47" s="76" t="s">
        <v>36</v>
      </c>
      <c r="J47" s="76" t="s">
        <v>36</v>
      </c>
      <c r="K47" s="76" t="s">
        <v>36</v>
      </c>
      <c r="L47" s="76" t="s">
        <v>36</v>
      </c>
      <c r="M47" s="76" t="s">
        <v>36</v>
      </c>
      <c r="N47" s="76" t="s">
        <v>36</v>
      </c>
      <c r="O47" s="76" t="s">
        <v>36</v>
      </c>
      <c r="P47" s="76">
        <v>168107031</v>
      </c>
      <c r="S47" s="58">
        <f>_xlfn.IFERROR(((SUM('24 DS-016894 partners'!K47:S47))/1000)-(SUM(('24 DS-016890 partners'!L47:M47,'24 DS-016890 partners'!O47))/1000),":")</f>
        <v>0</v>
      </c>
      <c r="T47" s="138">
        <f>+(S47/'Extra-Eu trade'!$G$8)*100</f>
        <v>0</v>
      </c>
      <c r="U47" s="59">
        <f>_xlfn.IFERROR((SUM('24 DS-016894 partners'!C47:J47)/1000)+(SUM('24 DS-016890 partners'!L47:M47,'24 DS-016890 partners'!O47)/1000)-(SUM('24 DS-016890 partners'!C47:H47,'24 DS-016890 partners'!K47)/1000),":")</f>
        <v>0</v>
      </c>
      <c r="V47" s="138">
        <f>+(U47/'Extra-Eu trade'!$H$8)*100</f>
        <v>0</v>
      </c>
      <c r="X47" s="141">
        <f>+((U47+S47)/('Extra-Eu trade'!$F$8))*100</f>
        <v>0</v>
      </c>
      <c r="Y47" s="74" t="s">
        <v>447</v>
      </c>
      <c r="AB47" s="74" t="s">
        <v>119</v>
      </c>
      <c r="AC47" s="141">
        <v>0.3421924242324391</v>
      </c>
    </row>
    <row r="48" spans="2:29" ht="12">
      <c r="B48" s="74" t="s">
        <v>448</v>
      </c>
      <c r="C48" s="75" t="s">
        <v>36</v>
      </c>
      <c r="D48" s="75" t="s">
        <v>36</v>
      </c>
      <c r="E48" s="75" t="s">
        <v>36</v>
      </c>
      <c r="F48" s="75" t="s">
        <v>36</v>
      </c>
      <c r="G48" s="75" t="s">
        <v>36</v>
      </c>
      <c r="H48" s="75" t="s">
        <v>36</v>
      </c>
      <c r="I48" s="75" t="s">
        <v>36</v>
      </c>
      <c r="J48" s="75" t="s">
        <v>36</v>
      </c>
      <c r="K48" s="75" t="s">
        <v>36</v>
      </c>
      <c r="L48" s="75" t="s">
        <v>36</v>
      </c>
      <c r="M48" s="75" t="s">
        <v>36</v>
      </c>
      <c r="N48" s="75" t="s">
        <v>36</v>
      </c>
      <c r="O48" s="75" t="s">
        <v>36</v>
      </c>
      <c r="P48" s="75">
        <v>23089343</v>
      </c>
      <c r="S48" s="58">
        <f>_xlfn.IFERROR(((SUM('24 DS-016894 partners'!K48:S48))/1000)-(SUM(('24 DS-016890 partners'!L48:M48,'24 DS-016890 partners'!O48))/1000),":")</f>
        <v>0</v>
      </c>
      <c r="T48" s="138">
        <f>+(S48/'Extra-Eu trade'!$G$8)*100</f>
        <v>0</v>
      </c>
      <c r="U48" s="59">
        <f>_xlfn.IFERROR((SUM('24 DS-016894 partners'!C48:J48)/1000)+(SUM('24 DS-016890 partners'!L48:M48,'24 DS-016890 partners'!O48)/1000)-(SUM('24 DS-016890 partners'!C48:H48,'24 DS-016890 partners'!K48)/1000),":")</f>
        <v>0</v>
      </c>
      <c r="V48" s="138">
        <f>+(U48/'Extra-Eu trade'!$H$8)*100</f>
        <v>0</v>
      </c>
      <c r="X48" s="141">
        <f>+((U48+S48)/('Extra-Eu trade'!$F$8))*100</f>
        <v>0</v>
      </c>
      <c r="Y48" s="74" t="s">
        <v>448</v>
      </c>
      <c r="AB48" s="74" t="s">
        <v>516</v>
      </c>
      <c r="AC48" s="141">
        <v>0.306640875093213</v>
      </c>
    </row>
    <row r="49" spans="2:29" ht="12">
      <c r="B49" s="74" t="s">
        <v>449</v>
      </c>
      <c r="C49" s="76" t="s">
        <v>36</v>
      </c>
      <c r="D49" s="76" t="s">
        <v>36</v>
      </c>
      <c r="E49" s="76" t="s">
        <v>36</v>
      </c>
      <c r="F49" s="76" t="s">
        <v>36</v>
      </c>
      <c r="G49" s="76" t="s">
        <v>36</v>
      </c>
      <c r="H49" s="76" t="s">
        <v>36</v>
      </c>
      <c r="I49" s="76" t="s">
        <v>36</v>
      </c>
      <c r="J49" s="76" t="s">
        <v>36</v>
      </c>
      <c r="K49" s="76" t="s">
        <v>36</v>
      </c>
      <c r="L49" s="76" t="s">
        <v>36</v>
      </c>
      <c r="M49" s="76" t="s">
        <v>36</v>
      </c>
      <c r="N49" s="76" t="s">
        <v>36</v>
      </c>
      <c r="O49" s="76" t="s">
        <v>36</v>
      </c>
      <c r="P49" s="76">
        <v>49545</v>
      </c>
      <c r="S49" s="58">
        <f>_xlfn.IFERROR(((SUM('24 DS-016894 partners'!K49:S49))/1000)-(SUM(('24 DS-016890 partners'!L49:M49,'24 DS-016890 partners'!O49))/1000),":")</f>
        <v>0</v>
      </c>
      <c r="T49" s="138">
        <f>+(S49/'Extra-Eu trade'!$G$8)*100</f>
        <v>0</v>
      </c>
      <c r="U49" s="59">
        <f>_xlfn.IFERROR((SUM('24 DS-016894 partners'!C49:J49)/1000)+(SUM('24 DS-016890 partners'!L49:M49,'24 DS-016890 partners'!O49)/1000)-(SUM('24 DS-016890 partners'!C49:H49,'24 DS-016890 partners'!K49)/1000),":")</f>
        <v>0</v>
      </c>
      <c r="V49" s="138">
        <f>+(U49/'Extra-Eu trade'!$H$8)*100</f>
        <v>0</v>
      </c>
      <c r="X49" s="141">
        <f>+((U49+S49)/('Extra-Eu trade'!$F$8))*100</f>
        <v>0</v>
      </c>
      <c r="Y49" s="74" t="s">
        <v>449</v>
      </c>
      <c r="AB49" s="74" t="s">
        <v>32</v>
      </c>
      <c r="AC49" s="141">
        <v>0.2943270288957771</v>
      </c>
    </row>
    <row r="50" spans="2:29" ht="12">
      <c r="B50" s="74" t="s">
        <v>450</v>
      </c>
      <c r="C50" s="75" t="s">
        <v>36</v>
      </c>
      <c r="D50" s="75" t="s">
        <v>36</v>
      </c>
      <c r="E50" s="75" t="s">
        <v>36</v>
      </c>
      <c r="F50" s="75" t="s">
        <v>36</v>
      </c>
      <c r="G50" s="75" t="s">
        <v>36</v>
      </c>
      <c r="H50" s="75" t="s">
        <v>36</v>
      </c>
      <c r="I50" s="75" t="s">
        <v>36</v>
      </c>
      <c r="J50" s="75" t="s">
        <v>36</v>
      </c>
      <c r="K50" s="75" t="s">
        <v>36</v>
      </c>
      <c r="L50" s="75" t="s">
        <v>36</v>
      </c>
      <c r="M50" s="75" t="s">
        <v>36</v>
      </c>
      <c r="N50" s="75" t="s">
        <v>36</v>
      </c>
      <c r="O50" s="75" t="s">
        <v>36</v>
      </c>
      <c r="P50" s="75">
        <v>1418030354</v>
      </c>
      <c r="S50" s="58">
        <f>_xlfn.IFERROR(((SUM('24 DS-016894 partners'!K50:S50))/1000)-(SUM(('24 DS-016890 partners'!L50:M50,'24 DS-016890 partners'!O50))/1000),":")</f>
        <v>0</v>
      </c>
      <c r="T50" s="138">
        <f>+(S50/'Extra-Eu trade'!$G$8)*100</f>
        <v>0</v>
      </c>
      <c r="U50" s="59">
        <f>_xlfn.IFERROR((SUM('24 DS-016894 partners'!C50:J50)/1000)+(SUM('24 DS-016890 partners'!L50:M50,'24 DS-016890 partners'!O50)/1000)-(SUM('24 DS-016890 partners'!C50:H50,'24 DS-016890 partners'!K50)/1000),":")</f>
        <v>0</v>
      </c>
      <c r="V50" s="138">
        <f>+(U50/'Extra-Eu trade'!$H$8)*100</f>
        <v>0</v>
      </c>
      <c r="X50" s="141">
        <f>+((U50+S50)/('Extra-Eu trade'!$F$8))*100</f>
        <v>0</v>
      </c>
      <c r="Y50" s="74" t="s">
        <v>450</v>
      </c>
      <c r="AB50" s="74" t="s">
        <v>106</v>
      </c>
      <c r="AC50" s="141">
        <v>0.2854306381535053</v>
      </c>
    </row>
    <row r="51" spans="2:29" ht="12">
      <c r="B51" s="74" t="s">
        <v>108</v>
      </c>
      <c r="C51" s="76">
        <v>36983</v>
      </c>
      <c r="D51" s="76" t="s">
        <v>36</v>
      </c>
      <c r="E51" s="76" t="s">
        <v>36</v>
      </c>
      <c r="F51" s="76" t="s">
        <v>36</v>
      </c>
      <c r="G51" s="76" t="s">
        <v>36</v>
      </c>
      <c r="H51" s="76" t="s">
        <v>36</v>
      </c>
      <c r="I51" s="76" t="s">
        <v>36</v>
      </c>
      <c r="J51" s="76" t="s">
        <v>36</v>
      </c>
      <c r="K51" s="76" t="s">
        <v>36</v>
      </c>
      <c r="L51" s="76" t="s">
        <v>36</v>
      </c>
      <c r="M51" s="76" t="s">
        <v>36</v>
      </c>
      <c r="N51" s="76" t="s">
        <v>36</v>
      </c>
      <c r="O51" s="76" t="s">
        <v>36</v>
      </c>
      <c r="P51" s="76">
        <v>3188014400</v>
      </c>
      <c r="S51" s="58">
        <f>_xlfn.IFERROR(((SUM('24 DS-016894 partners'!K51:S51))/1000)-(SUM(('24 DS-016890 partners'!L51:M51,'24 DS-016890 partners'!O51))/1000),":")</f>
        <v>134.684</v>
      </c>
      <c r="T51" s="138">
        <f>+(S51/'Extra-Eu trade'!$G$8)*100</f>
        <v>0.0007867709794592975</v>
      </c>
      <c r="U51" s="59">
        <f>_xlfn.IFERROR((SUM('24 DS-016894 partners'!C51:J51)/1000)+(SUM('24 DS-016890 partners'!L51:M51,'24 DS-016890 partners'!O51)/1000)-(SUM('24 DS-016890 partners'!C51:H51,'24 DS-016890 partners'!K51)/1000),":")</f>
        <v>18865.625</v>
      </c>
      <c r="V51" s="138">
        <f>+(U51/'Extra-Eu trade'!$H$8)*100</f>
        <v>0.5418250429374654</v>
      </c>
      <c r="X51" s="141">
        <f>+((U51+S51)/('Extra-Eu trade'!$F$8))*100</f>
        <v>0.0922325214263051</v>
      </c>
      <c r="Y51" s="74" t="s">
        <v>108</v>
      </c>
      <c r="AB51" s="74" t="s">
        <v>144</v>
      </c>
      <c r="AC51" s="141">
        <v>0.27536691820674575</v>
      </c>
    </row>
    <row r="52" spans="2:29" ht="12">
      <c r="B52" s="74" t="s">
        <v>109</v>
      </c>
      <c r="C52" s="75" t="s">
        <v>36</v>
      </c>
      <c r="D52" s="75" t="s">
        <v>36</v>
      </c>
      <c r="E52" s="75" t="s">
        <v>36</v>
      </c>
      <c r="F52" s="75" t="s">
        <v>36</v>
      </c>
      <c r="G52" s="75" t="s">
        <v>36</v>
      </c>
      <c r="H52" s="75" t="s">
        <v>36</v>
      </c>
      <c r="I52" s="75" t="s">
        <v>36</v>
      </c>
      <c r="J52" s="75" t="s">
        <v>36</v>
      </c>
      <c r="K52" s="75" t="s">
        <v>36</v>
      </c>
      <c r="L52" s="75" t="s">
        <v>36</v>
      </c>
      <c r="M52" s="75" t="s">
        <v>36</v>
      </c>
      <c r="N52" s="75" t="s">
        <v>36</v>
      </c>
      <c r="O52" s="75" t="s">
        <v>36</v>
      </c>
      <c r="P52" s="75">
        <v>88616087</v>
      </c>
      <c r="S52" s="58">
        <f>_xlfn.IFERROR(((SUM('24 DS-016894 partners'!K52:S52))/1000)-(SUM(('24 DS-016890 partners'!L52:M52,'24 DS-016890 partners'!O52))/1000),":")</f>
        <v>16099.716</v>
      </c>
      <c r="T52" s="138">
        <f>+(S52/'Extra-Eu trade'!$G$8)*100</f>
        <v>0.0940482115643768</v>
      </c>
      <c r="U52" s="59">
        <f>_xlfn.IFERROR((SUM('24 DS-016894 partners'!C52:J52)/1000)+(SUM('24 DS-016890 partners'!L52:M52,'24 DS-016890 partners'!O52)/1000)-(SUM('24 DS-016890 partners'!C52:H52,'24 DS-016890 partners'!K52)/1000),":")</f>
        <v>0.04</v>
      </c>
      <c r="V52" s="138">
        <f>+(U52/'Extra-Eu trade'!$H$8)*100</f>
        <v>1.1488091021367496E-06</v>
      </c>
      <c r="X52" s="141">
        <f>+((U52+S52)/('Extra-Eu trade'!$F$8))*100</f>
        <v>0.07815247058499333</v>
      </c>
      <c r="Y52" s="74" t="s">
        <v>109</v>
      </c>
      <c r="AB52" s="74" t="s">
        <v>616</v>
      </c>
      <c r="AC52" s="141">
        <v>0.270996769696821</v>
      </c>
    </row>
    <row r="53" spans="2:29" ht="12">
      <c r="B53" s="74" t="s">
        <v>112</v>
      </c>
      <c r="C53" s="76">
        <v>902</v>
      </c>
      <c r="D53" s="76" t="s">
        <v>36</v>
      </c>
      <c r="E53" s="76" t="s">
        <v>36</v>
      </c>
      <c r="F53" s="76" t="s">
        <v>36</v>
      </c>
      <c r="G53" s="76" t="s">
        <v>36</v>
      </c>
      <c r="H53" s="76" t="s">
        <v>36</v>
      </c>
      <c r="I53" s="76" t="s">
        <v>36</v>
      </c>
      <c r="J53" s="76" t="s">
        <v>36</v>
      </c>
      <c r="K53" s="76" t="s">
        <v>36</v>
      </c>
      <c r="L53" s="76" t="s">
        <v>36</v>
      </c>
      <c r="M53" s="76" t="s">
        <v>36</v>
      </c>
      <c r="N53" s="76" t="s">
        <v>36</v>
      </c>
      <c r="O53" s="76">
        <v>194</v>
      </c>
      <c r="P53" s="76">
        <v>29755586152</v>
      </c>
      <c r="S53" s="58">
        <f>_xlfn.IFERROR(((SUM('24 DS-016894 partners'!K53:S53))/1000)-(SUM(('24 DS-016890 partners'!L53:M53,'24 DS-016890 partners'!O53))/1000),":")</f>
        <v>4242.103999999999</v>
      </c>
      <c r="T53" s="138">
        <f>+(S53/'Extra-Eu trade'!$G$8)*100</f>
        <v>0.024780703862732047</v>
      </c>
      <c r="U53" s="59">
        <f>_xlfn.IFERROR((SUM('24 DS-016894 partners'!C53:J53)/1000)+(SUM('24 DS-016890 partners'!L53:M53,'24 DS-016890 partners'!O53)/1000)-(SUM('24 DS-016890 partners'!C53:H53,'24 DS-016890 partners'!K53)/1000),":")</f>
        <v>1772.5439999999999</v>
      </c>
      <c r="V53" s="138">
        <f>+(U53/'Extra-Eu trade'!$H$8)*100</f>
        <v>0.05090786702844705</v>
      </c>
      <c r="X53" s="141">
        <f>+((U53+S53)/('Extra-Eu trade'!$F$8))*100</f>
        <v>0.02919669098706147</v>
      </c>
      <c r="Y53" s="74" t="s">
        <v>112</v>
      </c>
      <c r="AB53" s="74" t="s">
        <v>31</v>
      </c>
      <c r="AC53" s="141">
        <v>0.2443668971625392</v>
      </c>
    </row>
    <row r="54" spans="2:29" ht="12">
      <c r="B54" s="74" t="s">
        <v>451</v>
      </c>
      <c r="C54" s="75" t="s">
        <v>36</v>
      </c>
      <c r="D54" s="75" t="s">
        <v>36</v>
      </c>
      <c r="E54" s="75" t="s">
        <v>36</v>
      </c>
      <c r="F54" s="75" t="s">
        <v>36</v>
      </c>
      <c r="G54" s="75" t="s">
        <v>36</v>
      </c>
      <c r="H54" s="75" t="s">
        <v>36</v>
      </c>
      <c r="I54" s="75" t="s">
        <v>36</v>
      </c>
      <c r="J54" s="75" t="s">
        <v>36</v>
      </c>
      <c r="K54" s="75" t="s">
        <v>36</v>
      </c>
      <c r="L54" s="75" t="s">
        <v>36</v>
      </c>
      <c r="M54" s="75" t="s">
        <v>36</v>
      </c>
      <c r="N54" s="75" t="s">
        <v>36</v>
      </c>
      <c r="O54" s="75" t="s">
        <v>36</v>
      </c>
      <c r="P54" s="75">
        <v>838983</v>
      </c>
      <c r="S54" s="58">
        <f>_xlfn.IFERROR(((SUM('24 DS-016894 partners'!K54:S54))/1000)-(SUM(('24 DS-016890 partners'!L54:M54,'24 DS-016890 partners'!O54))/1000),":")</f>
        <v>0</v>
      </c>
      <c r="T54" s="138">
        <f>+(S54/'Extra-Eu trade'!$G$8)*100</f>
        <v>0</v>
      </c>
      <c r="U54" s="59">
        <f>_xlfn.IFERROR((SUM('24 DS-016894 partners'!C54:J54)/1000)+(SUM('24 DS-016890 partners'!L54:M54,'24 DS-016890 partners'!O54)/1000)-(SUM('24 DS-016890 partners'!C54:H54,'24 DS-016890 partners'!K54)/1000),":")</f>
        <v>0</v>
      </c>
      <c r="V54" s="138">
        <f>+(U54/'Extra-Eu trade'!$H$8)*100</f>
        <v>0</v>
      </c>
      <c r="X54" s="141">
        <f>+((U54+S54)/('Extra-Eu trade'!$F$8))*100</f>
        <v>0</v>
      </c>
      <c r="Y54" s="74" t="s">
        <v>451</v>
      </c>
      <c r="AB54" s="74" t="s">
        <v>123</v>
      </c>
      <c r="AC54" s="141">
        <v>0.23951377362734985</v>
      </c>
    </row>
    <row r="55" spans="2:29" ht="12">
      <c r="B55" s="74" t="s">
        <v>452</v>
      </c>
      <c r="C55" s="76">
        <v>38</v>
      </c>
      <c r="D55" s="76" t="s">
        <v>36</v>
      </c>
      <c r="E55" s="76" t="s">
        <v>36</v>
      </c>
      <c r="F55" s="76" t="s">
        <v>36</v>
      </c>
      <c r="G55" s="76" t="s">
        <v>36</v>
      </c>
      <c r="H55" s="76" t="s">
        <v>36</v>
      </c>
      <c r="I55" s="76" t="s">
        <v>36</v>
      </c>
      <c r="J55" s="76" t="s">
        <v>36</v>
      </c>
      <c r="K55" s="76" t="s">
        <v>36</v>
      </c>
      <c r="L55" s="76" t="s">
        <v>36</v>
      </c>
      <c r="M55" s="76" t="s">
        <v>36</v>
      </c>
      <c r="N55" s="76">
        <v>15</v>
      </c>
      <c r="O55" s="76" t="s">
        <v>36</v>
      </c>
      <c r="P55" s="76">
        <v>2999665742</v>
      </c>
      <c r="S55" s="58">
        <f>_xlfn.IFERROR(((SUM('24 DS-016894 partners'!K55:S55))/1000)-(SUM(('24 DS-016890 partners'!L55:M55,'24 DS-016890 partners'!O55))/1000),":")</f>
        <v>96.894</v>
      </c>
      <c r="T55" s="138">
        <f>+(S55/'Extra-Eu trade'!$G$8)*100</f>
        <v>0.0005660166559036646</v>
      </c>
      <c r="U55" s="59">
        <f>_xlfn.IFERROR((SUM('24 DS-016894 partners'!C55:J55)/1000)+(SUM('24 DS-016890 partners'!L55:M55,'24 DS-016890 partners'!O55)/1000)-(SUM('24 DS-016890 partners'!C55:H55,'24 DS-016890 partners'!K55)/1000),":")</f>
        <v>543.684</v>
      </c>
      <c r="V55" s="138">
        <f>+(U55/'Extra-Eu trade'!$H$8)*100</f>
        <v>0.015614728197152912</v>
      </c>
      <c r="X55" s="141">
        <f>+((U55+S55)/('Extra-Eu trade'!$F$8))*100</f>
        <v>0.003109534908628047</v>
      </c>
      <c r="Y55" s="74" t="s">
        <v>452</v>
      </c>
      <c r="AB55" s="74" t="s">
        <v>596</v>
      </c>
      <c r="AC55" s="141">
        <v>0.22218180745159932</v>
      </c>
    </row>
    <row r="56" spans="2:29" ht="12">
      <c r="B56" s="74" t="s">
        <v>453</v>
      </c>
      <c r="C56" s="75" t="s">
        <v>36</v>
      </c>
      <c r="D56" s="75" t="s">
        <v>36</v>
      </c>
      <c r="E56" s="75" t="s">
        <v>36</v>
      </c>
      <c r="F56" s="75" t="s">
        <v>36</v>
      </c>
      <c r="G56" s="75" t="s">
        <v>36</v>
      </c>
      <c r="H56" s="75" t="s">
        <v>36</v>
      </c>
      <c r="I56" s="75" t="s">
        <v>36</v>
      </c>
      <c r="J56" s="75" t="s">
        <v>36</v>
      </c>
      <c r="K56" s="75" t="s">
        <v>36</v>
      </c>
      <c r="L56" s="75" t="s">
        <v>36</v>
      </c>
      <c r="M56" s="75" t="s">
        <v>36</v>
      </c>
      <c r="N56" s="75" t="s">
        <v>36</v>
      </c>
      <c r="O56" s="75" t="s">
        <v>36</v>
      </c>
      <c r="P56" s="75">
        <v>47688484</v>
      </c>
      <c r="S56" s="58">
        <f>_xlfn.IFERROR(((SUM('24 DS-016894 partners'!K56:S56))/1000)-(SUM(('24 DS-016890 partners'!L56:M56,'24 DS-016890 partners'!O56))/1000),":")</f>
        <v>0</v>
      </c>
      <c r="T56" s="138">
        <f>+(S56/'Extra-Eu trade'!$G$8)*100</f>
        <v>0</v>
      </c>
      <c r="U56" s="59">
        <f>_xlfn.IFERROR((SUM('24 DS-016894 partners'!C56:J56)/1000)+(SUM('24 DS-016890 partners'!L56:M56,'24 DS-016890 partners'!O56)/1000)-(SUM('24 DS-016890 partners'!C56:H56,'24 DS-016890 partners'!K56)/1000),":")</f>
        <v>0</v>
      </c>
      <c r="V56" s="138">
        <f>+(U56/'Extra-Eu trade'!$H$8)*100</f>
        <v>0</v>
      </c>
      <c r="X56" s="141">
        <f>+((U56+S56)/('Extra-Eu trade'!$F$8))*100</f>
        <v>0</v>
      </c>
      <c r="Y56" s="74" t="s">
        <v>453</v>
      </c>
      <c r="AB56" s="74" t="s">
        <v>137</v>
      </c>
      <c r="AC56" s="141">
        <v>0.20428531461055763</v>
      </c>
    </row>
    <row r="57" spans="2:29" ht="12">
      <c r="B57" s="74" t="s">
        <v>454</v>
      </c>
      <c r="C57" s="76" t="s">
        <v>36</v>
      </c>
      <c r="D57" s="76" t="s">
        <v>36</v>
      </c>
      <c r="E57" s="76" t="s">
        <v>36</v>
      </c>
      <c r="F57" s="76" t="s">
        <v>36</v>
      </c>
      <c r="G57" s="76" t="s">
        <v>36</v>
      </c>
      <c r="H57" s="76" t="s">
        <v>36</v>
      </c>
      <c r="I57" s="76" t="s">
        <v>36</v>
      </c>
      <c r="J57" s="76" t="s">
        <v>36</v>
      </c>
      <c r="K57" s="76" t="s">
        <v>36</v>
      </c>
      <c r="L57" s="76" t="s">
        <v>36</v>
      </c>
      <c r="M57" s="76" t="s">
        <v>36</v>
      </c>
      <c r="N57" s="76" t="s">
        <v>36</v>
      </c>
      <c r="O57" s="76" t="s">
        <v>36</v>
      </c>
      <c r="P57" s="76">
        <v>1244483314</v>
      </c>
      <c r="S57" s="58">
        <f>_xlfn.IFERROR(((SUM('24 DS-016894 partners'!K57:S57))/1000)-(SUM(('24 DS-016890 partners'!L57:M57,'24 DS-016890 partners'!O57))/1000),":")</f>
        <v>444.357</v>
      </c>
      <c r="T57" s="138">
        <f>+(S57/'Extra-Eu trade'!$G$8)*100</f>
        <v>0.0025957589032074716</v>
      </c>
      <c r="U57" s="59">
        <f>_xlfn.IFERROR((SUM('24 DS-016894 partners'!C57:J57)/1000)+(SUM('24 DS-016890 partners'!L57:M57,'24 DS-016890 partners'!O57)/1000)-(SUM('24 DS-016890 partners'!C57:H57,'24 DS-016890 partners'!K57)/1000),":")</f>
        <v>302.808</v>
      </c>
      <c r="V57" s="138">
        <f>+(U57/'Extra-Eu trade'!$H$8)*100</f>
        <v>0.00869671466499562</v>
      </c>
      <c r="X57" s="141">
        <f>+((U57+S57)/('Extra-Eu trade'!$F$8))*100</f>
        <v>0.003626936376218157</v>
      </c>
      <c r="Y57" s="74" t="s">
        <v>454</v>
      </c>
      <c r="AB57" s="74" t="s">
        <v>102</v>
      </c>
      <c r="AC57" s="141">
        <v>0.1898769650212317</v>
      </c>
    </row>
    <row r="58" spans="2:29" ht="12">
      <c r="B58" s="74" t="s">
        <v>455</v>
      </c>
      <c r="C58" s="75">
        <v>1</v>
      </c>
      <c r="D58" s="75" t="s">
        <v>36</v>
      </c>
      <c r="E58" s="75" t="s">
        <v>36</v>
      </c>
      <c r="F58" s="75" t="s">
        <v>36</v>
      </c>
      <c r="G58" s="75" t="s">
        <v>36</v>
      </c>
      <c r="H58" s="75">
        <v>22</v>
      </c>
      <c r="I58" s="75" t="s">
        <v>36</v>
      </c>
      <c r="J58" s="75">
        <v>53</v>
      </c>
      <c r="K58" s="75">
        <v>23824</v>
      </c>
      <c r="L58" s="75">
        <v>54431</v>
      </c>
      <c r="M58" s="75">
        <v>63339</v>
      </c>
      <c r="N58" s="75">
        <v>1</v>
      </c>
      <c r="O58" s="75">
        <v>14577</v>
      </c>
      <c r="P58" s="75">
        <v>145552826323</v>
      </c>
      <c r="S58" s="58">
        <f>_xlfn.IFERROR(((SUM('24 DS-016894 partners'!K58:S58))/1000)-(SUM(('24 DS-016890 partners'!L58:M58,'24 DS-016890 partners'!O58))/1000),":")</f>
        <v>3236.4669999999996</v>
      </c>
      <c r="T58" s="138">
        <f>+(S58/'Extra-Eu trade'!$G$8)*100</f>
        <v>0.018906167856446898</v>
      </c>
      <c r="U58" s="59">
        <f>_xlfn.IFERROR((SUM('24 DS-016894 partners'!C58:J58)/1000)+(SUM('24 DS-016890 partners'!L58:M58,'24 DS-016890 partners'!O58)/1000)-(SUM('24 DS-016890 partners'!C58:H58,'24 DS-016890 partners'!K58)/1000),":")</f>
        <v>864.187</v>
      </c>
      <c r="V58" s="138">
        <f>+(U58/'Extra-Eu trade'!$H$8)*100</f>
        <v>0.024819647288706278</v>
      </c>
      <c r="X58" s="141">
        <f>+((U58+S58)/('Extra-Eu trade'!$F$8))*100</f>
        <v>0.01990565826676101</v>
      </c>
      <c r="Y58" s="74" t="s">
        <v>455</v>
      </c>
      <c r="AB58" s="74" t="s">
        <v>149</v>
      </c>
      <c r="AC58" s="141">
        <v>0.18041174673551014</v>
      </c>
    </row>
    <row r="59" spans="2:29" ht="12">
      <c r="B59" s="74" t="s">
        <v>456</v>
      </c>
      <c r="C59" s="76" t="s">
        <v>36</v>
      </c>
      <c r="D59" s="76" t="s">
        <v>36</v>
      </c>
      <c r="E59" s="76" t="s">
        <v>36</v>
      </c>
      <c r="F59" s="76" t="s">
        <v>36</v>
      </c>
      <c r="G59" s="76" t="s">
        <v>36</v>
      </c>
      <c r="H59" s="76" t="s">
        <v>36</v>
      </c>
      <c r="I59" s="76" t="s">
        <v>36</v>
      </c>
      <c r="J59" s="76" t="s">
        <v>36</v>
      </c>
      <c r="K59" s="76">
        <v>3407</v>
      </c>
      <c r="L59" s="76" t="s">
        <v>36</v>
      </c>
      <c r="M59" s="76" t="s">
        <v>36</v>
      </c>
      <c r="N59" s="76" t="s">
        <v>36</v>
      </c>
      <c r="O59" s="76" t="s">
        <v>36</v>
      </c>
      <c r="P59" s="76">
        <v>4579703170</v>
      </c>
      <c r="S59" s="58">
        <f>_xlfn.IFERROR(((SUM('24 DS-016894 partners'!K59:S59))/1000)-(SUM(('24 DS-016890 partners'!L59:M59,'24 DS-016890 partners'!O59))/1000),":")</f>
        <v>274190.235</v>
      </c>
      <c r="T59" s="138">
        <f>+(S59/'Extra-Eu trade'!$G$8)*100</f>
        <v>1.6017115600154803</v>
      </c>
      <c r="U59" s="59">
        <f>_xlfn.IFERROR((SUM('24 DS-016894 partners'!C59:J59)/1000)+(SUM('24 DS-016890 partners'!L59:M59,'24 DS-016890 partners'!O59)/1000)-(SUM('24 DS-016890 partners'!C59:H59,'24 DS-016890 partners'!K59)/1000),":")</f>
        <v>197.332</v>
      </c>
      <c r="V59" s="138">
        <f>+(U59/'Extra-Eu trade'!$H$8)*100</f>
        <v>0.005667419943571226</v>
      </c>
      <c r="X59" s="141">
        <f>+((U59+S59)/('Extra-Eu trade'!$F$8))*100</f>
        <v>1.3319497673663738</v>
      </c>
      <c r="Y59" s="74" t="s">
        <v>456</v>
      </c>
      <c r="AB59" s="74" t="s">
        <v>132</v>
      </c>
      <c r="AC59" s="141">
        <v>0.1569993679476059</v>
      </c>
    </row>
    <row r="60" spans="2:29" ht="12">
      <c r="B60" s="74" t="s">
        <v>457</v>
      </c>
      <c r="C60" s="75" t="s">
        <v>36</v>
      </c>
      <c r="D60" s="75" t="s">
        <v>36</v>
      </c>
      <c r="E60" s="75" t="s">
        <v>36</v>
      </c>
      <c r="F60" s="75" t="s">
        <v>36</v>
      </c>
      <c r="G60" s="75" t="s">
        <v>36</v>
      </c>
      <c r="H60" s="75" t="s">
        <v>36</v>
      </c>
      <c r="I60" s="75" t="s">
        <v>36</v>
      </c>
      <c r="J60" s="75" t="s">
        <v>36</v>
      </c>
      <c r="K60" s="75" t="s">
        <v>36</v>
      </c>
      <c r="L60" s="75" t="s">
        <v>36</v>
      </c>
      <c r="M60" s="75" t="s">
        <v>36</v>
      </c>
      <c r="N60" s="75" t="s">
        <v>36</v>
      </c>
      <c r="O60" s="75" t="s">
        <v>36</v>
      </c>
      <c r="P60" s="75">
        <v>7960145</v>
      </c>
      <c r="S60" s="58">
        <f>_xlfn.IFERROR(((SUM('24 DS-016894 partners'!K60:S60))/1000)-(SUM(('24 DS-016890 partners'!L60:M60,'24 DS-016890 partners'!O60))/1000),":")</f>
        <v>0</v>
      </c>
      <c r="T60" s="138">
        <f>+(S60/'Extra-Eu trade'!$G$8)*100</f>
        <v>0</v>
      </c>
      <c r="U60" s="59">
        <f>_xlfn.IFERROR((SUM('24 DS-016894 partners'!C60:J60)/1000)+(SUM('24 DS-016890 partners'!L60:M60,'24 DS-016890 partners'!O60)/1000)-(SUM('24 DS-016890 partners'!C60:H60,'24 DS-016890 partners'!K60)/1000),":")</f>
        <v>0</v>
      </c>
      <c r="V60" s="138">
        <f>+(U60/'Extra-Eu trade'!$H$8)*100</f>
        <v>0</v>
      </c>
      <c r="X60" s="141">
        <f>+((U60+S60)/('Extra-Eu trade'!$F$8))*100</f>
        <v>0</v>
      </c>
      <c r="Y60" s="74" t="s">
        <v>457</v>
      </c>
      <c r="AB60" s="74" t="s">
        <v>439</v>
      </c>
      <c r="AC60" s="141">
        <v>0.1542304130756389</v>
      </c>
    </row>
    <row r="61" spans="2:29" ht="12">
      <c r="B61" s="74" t="s">
        <v>113</v>
      </c>
      <c r="C61" s="76" t="s">
        <v>36</v>
      </c>
      <c r="D61" s="76" t="s">
        <v>36</v>
      </c>
      <c r="E61" s="76" t="s">
        <v>36</v>
      </c>
      <c r="F61" s="76" t="s">
        <v>36</v>
      </c>
      <c r="G61" s="76" t="s">
        <v>36</v>
      </c>
      <c r="H61" s="76" t="s">
        <v>36</v>
      </c>
      <c r="I61" s="76" t="s">
        <v>36</v>
      </c>
      <c r="J61" s="76" t="s">
        <v>36</v>
      </c>
      <c r="K61" s="76" t="s">
        <v>36</v>
      </c>
      <c r="L61" s="76" t="s">
        <v>36</v>
      </c>
      <c r="M61" s="76" t="s">
        <v>36</v>
      </c>
      <c r="N61" s="76" t="s">
        <v>36</v>
      </c>
      <c r="O61" s="76" t="s">
        <v>36</v>
      </c>
      <c r="P61" s="76">
        <v>7813962806</v>
      </c>
      <c r="S61" s="58">
        <f>_xlfn.IFERROR(((SUM('24 DS-016894 partners'!K61:S61))/1000)-(SUM(('24 DS-016890 partners'!L61:M61,'24 DS-016890 partners'!O61))/1000),":")</f>
        <v>1047824.018</v>
      </c>
      <c r="T61" s="139">
        <f>+(S61/'Extra-Eu trade'!$G$8)*100</f>
        <v>6.120975980389924</v>
      </c>
      <c r="U61" s="59">
        <f>_xlfn.IFERROR((SUM('24 DS-016894 partners'!C61:J61)/1000)+(SUM('24 DS-016890 partners'!L61:M61,'24 DS-016890 partners'!O61)/1000)-(SUM('24 DS-016890 partners'!C61:H61,'24 DS-016890 partners'!K61)/1000),":")</f>
        <v>8759.28</v>
      </c>
      <c r="V61" s="138">
        <f>+(U61/'Extra-Eu trade'!$H$8)*100</f>
        <v>0.2515685148041097</v>
      </c>
      <c r="X61" s="141">
        <f>+((U61+S61)/('Extra-Eu trade'!$F$8))*100</f>
        <v>5.128934570035734</v>
      </c>
      <c r="Y61" s="74" t="s">
        <v>113</v>
      </c>
      <c r="AB61" s="74" t="s">
        <v>586</v>
      </c>
      <c r="AC61" s="141">
        <v>0.1308248399662654</v>
      </c>
    </row>
    <row r="62" spans="2:29" ht="12">
      <c r="B62" s="74" t="s">
        <v>111</v>
      </c>
      <c r="C62" s="75">
        <v>32</v>
      </c>
      <c r="D62" s="75" t="s">
        <v>36</v>
      </c>
      <c r="E62" s="75" t="s">
        <v>36</v>
      </c>
      <c r="F62" s="75" t="s">
        <v>36</v>
      </c>
      <c r="G62" s="75" t="s">
        <v>36</v>
      </c>
      <c r="H62" s="75" t="s">
        <v>36</v>
      </c>
      <c r="I62" s="75" t="s">
        <v>36</v>
      </c>
      <c r="J62" s="75" t="s">
        <v>36</v>
      </c>
      <c r="K62" s="75">
        <v>255</v>
      </c>
      <c r="L62" s="75" t="s">
        <v>36</v>
      </c>
      <c r="M62" s="75">
        <v>973</v>
      </c>
      <c r="N62" s="75">
        <v>1172</v>
      </c>
      <c r="O62" s="75" t="s">
        <v>36</v>
      </c>
      <c r="P62" s="75">
        <v>4069876207</v>
      </c>
      <c r="S62" s="58">
        <f>_xlfn.IFERROR(((SUM('24 DS-016894 partners'!K62:S62))/1000)-(SUM(('24 DS-016890 partners'!L62:M62,'24 DS-016890 partners'!O62))/1000),":")</f>
        <v>112593.779</v>
      </c>
      <c r="T62" s="138">
        <f>+(S62/'Extra-Eu trade'!$G$8)*100</f>
        <v>0.6577285927419269</v>
      </c>
      <c r="U62" s="59">
        <f>_xlfn.IFERROR((SUM('24 DS-016894 partners'!C62:J62)/1000)+(SUM('24 DS-016890 partners'!L62:M62,'24 DS-016890 partners'!O62)/1000)-(SUM('24 DS-016890 partners'!C62:H62,'24 DS-016890 partners'!K62)/1000),":")</f>
        <v>562.453</v>
      </c>
      <c r="V62" s="138">
        <f>+(U62/'Extra-Eu trade'!$H$8)*100</f>
        <v>0.01615377814810303</v>
      </c>
      <c r="X62" s="141">
        <f>+((U62+S62)/('Extra-Eu trade'!$F$8))*100</f>
        <v>0.5492902558826779</v>
      </c>
      <c r="Y62" s="74" t="s">
        <v>111</v>
      </c>
      <c r="AB62" s="74" t="s">
        <v>139</v>
      </c>
      <c r="AC62" s="141">
        <v>0.11748395280224463</v>
      </c>
    </row>
    <row r="63" spans="2:29" ht="12">
      <c r="B63" s="74" t="s">
        <v>153</v>
      </c>
      <c r="C63" s="76">
        <v>14176</v>
      </c>
      <c r="D63" s="76" t="s">
        <v>36</v>
      </c>
      <c r="E63" s="76" t="s">
        <v>36</v>
      </c>
      <c r="F63" s="76" t="s">
        <v>36</v>
      </c>
      <c r="G63" s="76" t="s">
        <v>36</v>
      </c>
      <c r="H63" s="76">
        <v>115</v>
      </c>
      <c r="I63" s="76" t="s">
        <v>36</v>
      </c>
      <c r="J63" s="76" t="s">
        <v>36</v>
      </c>
      <c r="K63" s="76">
        <v>118051</v>
      </c>
      <c r="L63" s="76" t="s">
        <v>36</v>
      </c>
      <c r="M63" s="76">
        <v>1459</v>
      </c>
      <c r="N63" s="76" t="s">
        <v>36</v>
      </c>
      <c r="O63" s="76" t="s">
        <v>36</v>
      </c>
      <c r="P63" s="76">
        <v>627271901910</v>
      </c>
      <c r="S63" s="58">
        <f>_xlfn.IFERROR(((SUM('24 DS-016894 partners'!K63:S63))/1000)-(SUM(('24 DS-016890 partners'!L63:M63,'24 DS-016890 partners'!O63))/1000),":")</f>
        <v>289160.65800000005</v>
      </c>
      <c r="T63" s="138">
        <f>+(S63/'Extra-Eu trade'!$G$8)*100</f>
        <v>1.6891628858346572</v>
      </c>
      <c r="U63" s="59">
        <f>_xlfn.IFERROR((SUM('24 DS-016894 partners'!C63:J63)/1000)+(SUM('24 DS-016890 partners'!L63:M63,'24 DS-016890 partners'!O63)/1000)-(SUM('24 DS-016890 partners'!C63:H63,'24 DS-016890 partners'!K63)/1000),":")</f>
        <v>96002.842</v>
      </c>
      <c r="V63" s="138">
        <f>+(U63/'Extra-Eu trade'!$H$8)*100</f>
        <v>2.7572234680149057</v>
      </c>
      <c r="X63" s="141">
        <f>+((U63+S63)/('Extra-Eu trade'!$F$8))*100</f>
        <v>1.869685422820264</v>
      </c>
      <c r="Y63" s="74" t="s">
        <v>153</v>
      </c>
      <c r="AB63" s="74" t="s">
        <v>152</v>
      </c>
      <c r="AC63" s="141">
        <v>0.1093765110717943</v>
      </c>
    </row>
    <row r="64" spans="2:29" ht="12">
      <c r="B64" s="74" t="s">
        <v>114</v>
      </c>
      <c r="C64" s="75" t="s">
        <v>36</v>
      </c>
      <c r="D64" s="75" t="s">
        <v>36</v>
      </c>
      <c r="E64" s="75" t="s">
        <v>36</v>
      </c>
      <c r="F64" s="75" t="s">
        <v>36</v>
      </c>
      <c r="G64" s="75" t="s">
        <v>36</v>
      </c>
      <c r="H64" s="75" t="s">
        <v>36</v>
      </c>
      <c r="I64" s="75" t="s">
        <v>36</v>
      </c>
      <c r="J64" s="75" t="s">
        <v>36</v>
      </c>
      <c r="K64" s="75" t="s">
        <v>36</v>
      </c>
      <c r="L64" s="75" t="s">
        <v>36</v>
      </c>
      <c r="M64" s="75">
        <v>496</v>
      </c>
      <c r="N64" s="75">
        <v>29037</v>
      </c>
      <c r="O64" s="75">
        <v>14</v>
      </c>
      <c r="P64" s="75">
        <v>9572770907</v>
      </c>
      <c r="S64" s="58">
        <f>_xlfn.IFERROR(((SUM('24 DS-016894 partners'!K64:S64))/1000)-(SUM(('24 DS-016890 partners'!L64:M64,'24 DS-016890 partners'!O64))/1000),":")</f>
        <v>1028735.905</v>
      </c>
      <c r="T64" s="139">
        <f>+(S64/'Extra-Eu trade'!$G$8)*100</f>
        <v>6.009470728384938</v>
      </c>
      <c r="U64" s="59">
        <f>_xlfn.IFERROR((SUM('24 DS-016894 partners'!C64:J64)/1000)+(SUM('24 DS-016890 partners'!L64:M64,'24 DS-016890 partners'!O64)/1000)-(SUM('24 DS-016890 partners'!C64:H64,'24 DS-016890 partners'!K64)/1000),":")</f>
        <v>346.675</v>
      </c>
      <c r="V64" s="138">
        <f>+(U64/'Extra-Eu trade'!$H$8)*100</f>
        <v>0.00995658488708144</v>
      </c>
      <c r="X64" s="141">
        <f>+((U64+S64)/('Extra-Eu trade'!$F$8))*100</f>
        <v>4.995438816773313</v>
      </c>
      <c r="Y64" s="74" t="s">
        <v>114</v>
      </c>
      <c r="AB64" s="74" t="s">
        <v>590</v>
      </c>
      <c r="AC64" s="141">
        <v>0.09969425377552346</v>
      </c>
    </row>
    <row r="65" spans="2:29" ht="12">
      <c r="B65" s="74" t="s">
        <v>115</v>
      </c>
      <c r="C65" s="76" t="s">
        <v>36</v>
      </c>
      <c r="D65" s="76" t="s">
        <v>36</v>
      </c>
      <c r="E65" s="76" t="s">
        <v>36</v>
      </c>
      <c r="F65" s="76" t="s">
        <v>36</v>
      </c>
      <c r="G65" s="76" t="s">
        <v>36</v>
      </c>
      <c r="H65" s="76" t="s">
        <v>36</v>
      </c>
      <c r="I65" s="76" t="s">
        <v>36</v>
      </c>
      <c r="J65" s="76" t="s">
        <v>36</v>
      </c>
      <c r="K65" s="76" t="s">
        <v>36</v>
      </c>
      <c r="L65" s="76">
        <v>28725597</v>
      </c>
      <c r="M65" s="76">
        <v>21514019</v>
      </c>
      <c r="N65" s="76">
        <v>146807</v>
      </c>
      <c r="O65" s="76" t="s">
        <v>36</v>
      </c>
      <c r="P65" s="76">
        <v>4181698349</v>
      </c>
      <c r="S65" s="58">
        <f>_xlfn.IFERROR(((SUM('24 DS-016894 partners'!K65:S65))/1000)-(SUM(('24 DS-016890 partners'!L65:M65,'24 DS-016890 partners'!O65))/1000),":")</f>
        <v>1152226.0450000002</v>
      </c>
      <c r="T65" s="139">
        <f>+(S65/'Extra-Eu trade'!$G$8)*100</f>
        <v>6.730851578384684</v>
      </c>
      <c r="U65" s="59">
        <f>_xlfn.IFERROR((SUM('24 DS-016894 partners'!C65:J65)/1000)+(SUM('24 DS-016890 partners'!L65:M65,'24 DS-016890 partners'!O65)/1000)-(SUM('24 DS-016890 partners'!C65:H65,'24 DS-016890 partners'!K65)/1000),":")</f>
        <v>55999.775</v>
      </c>
      <c r="V65" s="138">
        <f>+(U65/'Extra-Eu trade'!$H$8)*100</f>
        <v>1.6083262809402497</v>
      </c>
      <c r="X65" s="141">
        <f>+((U65+S65)/('Extra-Eu trade'!$F$8))*100</f>
        <v>5.865047449015963</v>
      </c>
      <c r="Y65" s="74" t="s">
        <v>115</v>
      </c>
      <c r="AB65" s="74" t="s">
        <v>34</v>
      </c>
      <c r="AC65" s="141">
        <v>0.0928976915530648</v>
      </c>
    </row>
    <row r="66" spans="2:29" ht="12">
      <c r="B66" s="74" t="s">
        <v>458</v>
      </c>
      <c r="C66" s="75" t="s">
        <v>36</v>
      </c>
      <c r="D66" s="75" t="s">
        <v>36</v>
      </c>
      <c r="E66" s="75" t="s">
        <v>36</v>
      </c>
      <c r="F66" s="75" t="s">
        <v>36</v>
      </c>
      <c r="G66" s="75" t="s">
        <v>36</v>
      </c>
      <c r="H66" s="75" t="s">
        <v>36</v>
      </c>
      <c r="I66" s="75" t="s">
        <v>36</v>
      </c>
      <c r="J66" s="75" t="s">
        <v>36</v>
      </c>
      <c r="K66" s="75" t="s">
        <v>36</v>
      </c>
      <c r="L66" s="75" t="s">
        <v>36</v>
      </c>
      <c r="M66" s="75" t="s">
        <v>36</v>
      </c>
      <c r="N66" s="75" t="s">
        <v>36</v>
      </c>
      <c r="O66" s="75" t="s">
        <v>36</v>
      </c>
      <c r="P66" s="75" t="s">
        <v>36</v>
      </c>
      <c r="S66" s="58">
        <f>_xlfn.IFERROR(((SUM('24 DS-016894 partners'!K66:S66))/1000)-(SUM(('24 DS-016890 partners'!L66:M66,'24 DS-016890 partners'!O66))/1000),":")</f>
        <v>0</v>
      </c>
      <c r="T66" s="138">
        <f>+(S66/'Extra-Eu trade'!$G$8)*100</f>
        <v>0</v>
      </c>
      <c r="U66" s="59">
        <f>_xlfn.IFERROR((SUM('24 DS-016894 partners'!C66:J66)/1000)+(SUM('24 DS-016890 partners'!L66:M66,'24 DS-016890 partners'!O66)/1000)-(SUM('24 DS-016890 partners'!C66:H66,'24 DS-016890 partners'!K66)/1000),":")</f>
        <v>0</v>
      </c>
      <c r="V66" s="138">
        <f>+(U66/'Extra-Eu trade'!$H$8)*100</f>
        <v>0</v>
      </c>
      <c r="X66" s="141">
        <f>+((U66+S66)/('Extra-Eu trade'!$F$8))*100</f>
        <v>0</v>
      </c>
      <c r="Y66" s="74" t="s">
        <v>458</v>
      </c>
      <c r="AB66" s="74" t="s">
        <v>108</v>
      </c>
      <c r="AC66" s="141">
        <v>0.0922325214263051</v>
      </c>
    </row>
    <row r="67" spans="2:29" ht="12">
      <c r="B67" s="74" t="s">
        <v>459</v>
      </c>
      <c r="C67" s="76" t="s">
        <v>36</v>
      </c>
      <c r="D67" s="76" t="s">
        <v>36</v>
      </c>
      <c r="E67" s="76" t="s">
        <v>36</v>
      </c>
      <c r="F67" s="76" t="s">
        <v>36</v>
      </c>
      <c r="G67" s="76" t="s">
        <v>36</v>
      </c>
      <c r="H67" s="76" t="s">
        <v>36</v>
      </c>
      <c r="I67" s="76" t="s">
        <v>36</v>
      </c>
      <c r="J67" s="76" t="s">
        <v>36</v>
      </c>
      <c r="K67" s="76" t="s">
        <v>36</v>
      </c>
      <c r="L67" s="76" t="s">
        <v>36</v>
      </c>
      <c r="M67" s="76" t="s">
        <v>36</v>
      </c>
      <c r="N67" s="76" t="s">
        <v>36</v>
      </c>
      <c r="O67" s="76" t="s">
        <v>36</v>
      </c>
      <c r="P67" s="76">
        <v>363847160</v>
      </c>
      <c r="S67" s="58">
        <f>_xlfn.IFERROR(((SUM('24 DS-016894 partners'!K67:S67))/1000)-(SUM(('24 DS-016890 partners'!L67:M67,'24 DS-016890 partners'!O67))/1000),":")</f>
        <v>34.802</v>
      </c>
      <c r="T67" s="138">
        <f>+(S67/'Extra-Eu trade'!$G$8)*100</f>
        <v>0.00020329960223294878</v>
      </c>
      <c r="U67" s="59">
        <f>_xlfn.IFERROR((SUM('24 DS-016894 partners'!C67:J67)/1000)+(SUM('24 DS-016890 partners'!L67:M67,'24 DS-016890 partners'!O67)/1000)-(SUM('24 DS-016890 partners'!C67:H67,'24 DS-016890 partners'!K67)/1000),":")</f>
        <v>167.022</v>
      </c>
      <c r="V67" s="138">
        <f>+(U67/'Extra-Eu trade'!$H$8)*100</f>
        <v>0.004796909846427104</v>
      </c>
      <c r="X67" s="141">
        <f>+((U67+S67)/('Extra-Eu trade'!$F$8))*100</f>
        <v>0.000979707035519401</v>
      </c>
      <c r="Y67" s="74" t="s">
        <v>459</v>
      </c>
      <c r="AB67" s="74" t="s">
        <v>141</v>
      </c>
      <c r="AC67" s="141">
        <v>0.08132605265662797</v>
      </c>
    </row>
    <row r="68" spans="2:29" ht="12">
      <c r="B68" s="74" t="s">
        <v>460</v>
      </c>
      <c r="C68" s="75" t="s">
        <v>36</v>
      </c>
      <c r="D68" s="75" t="s">
        <v>36</v>
      </c>
      <c r="E68" s="75" t="s">
        <v>36</v>
      </c>
      <c r="F68" s="75" t="s">
        <v>36</v>
      </c>
      <c r="G68" s="75" t="s">
        <v>36</v>
      </c>
      <c r="H68" s="75" t="s">
        <v>36</v>
      </c>
      <c r="I68" s="75" t="s">
        <v>36</v>
      </c>
      <c r="J68" s="75" t="s">
        <v>36</v>
      </c>
      <c r="K68" s="75" t="s">
        <v>36</v>
      </c>
      <c r="L68" s="75" t="s">
        <v>36</v>
      </c>
      <c r="M68" s="75" t="s">
        <v>36</v>
      </c>
      <c r="N68" s="75" t="s">
        <v>36</v>
      </c>
      <c r="O68" s="75" t="s">
        <v>36</v>
      </c>
      <c r="P68" s="75">
        <v>71052185</v>
      </c>
      <c r="S68" s="58">
        <f>_xlfn.IFERROR(((SUM('24 DS-016894 partners'!K68:S68))/1000)-(SUM(('24 DS-016890 partners'!L68:M68,'24 DS-016890 partners'!O68))/1000),":")</f>
        <v>0</v>
      </c>
      <c r="T68" s="138">
        <f>+(S68/'Extra-Eu trade'!$G$8)*100</f>
        <v>0</v>
      </c>
      <c r="U68" s="59">
        <f>_xlfn.IFERROR((SUM('24 DS-016894 partners'!C68:J68)/1000)+(SUM('24 DS-016890 partners'!L68:M68,'24 DS-016890 partners'!O68)/1000)-(SUM('24 DS-016890 partners'!C68:H68,'24 DS-016890 partners'!K68)/1000),":")</f>
        <v>0</v>
      </c>
      <c r="V68" s="138">
        <f>+(U68/'Extra-Eu trade'!$H$8)*100</f>
        <v>0</v>
      </c>
      <c r="X68" s="141">
        <f>+((U68+S68)/('Extra-Eu trade'!$F$8))*100</f>
        <v>0</v>
      </c>
      <c r="Y68" s="74" t="s">
        <v>460</v>
      </c>
      <c r="AB68" s="74" t="s">
        <v>544</v>
      </c>
      <c r="AC68" s="141">
        <v>0.07829864219121241</v>
      </c>
    </row>
    <row r="69" spans="2:29" ht="12">
      <c r="B69" s="74" t="s">
        <v>461</v>
      </c>
      <c r="C69" s="76" t="s">
        <v>36</v>
      </c>
      <c r="D69" s="76" t="s">
        <v>36</v>
      </c>
      <c r="E69" s="76" t="s">
        <v>36</v>
      </c>
      <c r="F69" s="76" t="s">
        <v>36</v>
      </c>
      <c r="G69" s="76" t="s">
        <v>36</v>
      </c>
      <c r="H69" s="76" t="s">
        <v>36</v>
      </c>
      <c r="I69" s="76" t="s">
        <v>36</v>
      </c>
      <c r="J69" s="76" t="s">
        <v>36</v>
      </c>
      <c r="K69" s="76" t="s">
        <v>36</v>
      </c>
      <c r="L69" s="76" t="s">
        <v>36</v>
      </c>
      <c r="M69" s="76" t="s">
        <v>36</v>
      </c>
      <c r="N69" s="76" t="s">
        <v>36</v>
      </c>
      <c r="O69" s="76" t="s">
        <v>36</v>
      </c>
      <c r="P69" s="76">
        <v>35728082</v>
      </c>
      <c r="S69" s="58">
        <f>_xlfn.IFERROR(((SUM('24 DS-016894 partners'!K69:S69))/1000)-(SUM(('24 DS-016890 partners'!L69:M69,'24 DS-016890 partners'!O69))/1000),":")</f>
        <v>6.416</v>
      </c>
      <c r="T69" s="138">
        <f>+(S69/'Extra-Eu trade'!$G$8)*100</f>
        <v>3.747974966745013E-05</v>
      </c>
      <c r="U69" s="59">
        <f>_xlfn.IFERROR((SUM('24 DS-016894 partners'!C69:J69)/1000)+(SUM('24 DS-016890 partners'!L69:M69,'24 DS-016890 partners'!O69)/1000)-(SUM('24 DS-016890 partners'!C69:H69,'24 DS-016890 partners'!K69)/1000),":")</f>
        <v>2.92</v>
      </c>
      <c r="V69" s="138">
        <f>+(U69/'Extra-Eu trade'!$H$8)*100</f>
        <v>8.386306445598271E-05</v>
      </c>
      <c r="X69" s="141">
        <f>+((U69+S69)/('Extra-Eu trade'!$F$8))*100</f>
        <v>4.5319411386203475E-05</v>
      </c>
      <c r="Y69" s="74" t="s">
        <v>461</v>
      </c>
      <c r="AB69" s="74" t="s">
        <v>109</v>
      </c>
      <c r="AC69" s="141">
        <v>0.07815247058499333</v>
      </c>
    </row>
    <row r="70" spans="2:29" ht="12">
      <c r="B70" s="74" t="s">
        <v>462</v>
      </c>
      <c r="C70" s="75" t="s">
        <v>36</v>
      </c>
      <c r="D70" s="75" t="s">
        <v>36</v>
      </c>
      <c r="E70" s="75" t="s">
        <v>36</v>
      </c>
      <c r="F70" s="75" t="s">
        <v>36</v>
      </c>
      <c r="G70" s="75" t="s">
        <v>36</v>
      </c>
      <c r="H70" s="75" t="s">
        <v>36</v>
      </c>
      <c r="I70" s="75" t="s">
        <v>36</v>
      </c>
      <c r="J70" s="75" t="s">
        <v>36</v>
      </c>
      <c r="K70" s="75" t="s">
        <v>36</v>
      </c>
      <c r="L70" s="75" t="s">
        <v>36</v>
      </c>
      <c r="M70" s="75" t="s">
        <v>36</v>
      </c>
      <c r="N70" s="75" t="s">
        <v>36</v>
      </c>
      <c r="O70" s="75" t="s">
        <v>36</v>
      </c>
      <c r="P70" s="75">
        <v>1433883</v>
      </c>
      <c r="S70" s="58">
        <f>_xlfn.IFERROR(((SUM('24 DS-016894 partners'!K70:S70))/1000)-(SUM(('24 DS-016890 partners'!L70:M70,'24 DS-016890 partners'!O70))/1000),":")</f>
        <v>0</v>
      </c>
      <c r="T70" s="138">
        <f>+(S70/'Extra-Eu trade'!$G$8)*100</f>
        <v>0</v>
      </c>
      <c r="U70" s="59">
        <f>_xlfn.IFERROR((SUM('24 DS-016894 partners'!C70:J70)/1000)+(SUM('24 DS-016890 partners'!L70:M70,'24 DS-016890 partners'!O70)/1000)-(SUM('24 DS-016890 partners'!C70:H70,'24 DS-016890 partners'!K70)/1000),":")</f>
        <v>0</v>
      </c>
      <c r="V70" s="138">
        <f>+(U70/'Extra-Eu trade'!$H$8)*100</f>
        <v>0</v>
      </c>
      <c r="X70" s="141">
        <f>+((U70+S70)/('Extra-Eu trade'!$F$8))*100</f>
        <v>0</v>
      </c>
      <c r="Y70" s="74" t="s">
        <v>462</v>
      </c>
      <c r="AB70" s="74" t="s">
        <v>507</v>
      </c>
      <c r="AC70" s="141">
        <v>0.055451921112178275</v>
      </c>
    </row>
    <row r="71" spans="2:29" ht="12">
      <c r="B71" s="74" t="s">
        <v>11</v>
      </c>
      <c r="C71" s="76">
        <v>19693</v>
      </c>
      <c r="D71" s="76" t="s">
        <v>36</v>
      </c>
      <c r="E71" s="76" t="s">
        <v>36</v>
      </c>
      <c r="F71" s="76" t="s">
        <v>36</v>
      </c>
      <c r="G71" s="76">
        <v>660</v>
      </c>
      <c r="H71" s="76" t="s">
        <v>36</v>
      </c>
      <c r="I71" s="76" t="s">
        <v>36</v>
      </c>
      <c r="J71" s="76">
        <v>1405</v>
      </c>
      <c r="K71" s="76">
        <v>3121</v>
      </c>
      <c r="L71" s="76">
        <v>518126</v>
      </c>
      <c r="M71" s="76">
        <v>16598</v>
      </c>
      <c r="N71" s="76">
        <v>632</v>
      </c>
      <c r="O71" s="76">
        <v>267677</v>
      </c>
      <c r="P71" s="76">
        <v>2224043677</v>
      </c>
      <c r="S71" s="58">
        <f>_xlfn.IFERROR(((SUM('24 DS-016894 partners'!K71:S71))/1000)-(SUM(('24 DS-016890 partners'!L71:M71,'24 DS-016890 partners'!O71))/1000),":")</f>
        <v>18590.697999999997</v>
      </c>
      <c r="T71" s="138"/>
      <c r="U71" s="59">
        <f>_xlfn.IFERROR((SUM('24 DS-016894 partners'!C71:J71)/1000)+(SUM('24 DS-016890 partners'!L71:M71,'24 DS-016890 partners'!O71)/1000)-(SUM('24 DS-016890 partners'!C71:H71,'24 DS-016890 partners'!K71)/1000),":")</f>
        <v>2607.319</v>
      </c>
      <c r="V71" s="138"/>
      <c r="X71" s="141"/>
      <c r="Y71" s="74" t="s">
        <v>11</v>
      </c>
      <c r="AB71" s="74" t="s">
        <v>587</v>
      </c>
      <c r="AC71" s="141">
        <v>0.04700489932351011</v>
      </c>
    </row>
    <row r="72" spans="2:29" ht="12">
      <c r="B72" s="74" t="s">
        <v>2</v>
      </c>
      <c r="C72" s="75">
        <v>4608146</v>
      </c>
      <c r="D72" s="75" t="s">
        <v>36</v>
      </c>
      <c r="E72" s="75" t="s">
        <v>36</v>
      </c>
      <c r="F72" s="75" t="s">
        <v>36</v>
      </c>
      <c r="G72" s="75">
        <v>19382</v>
      </c>
      <c r="H72" s="75">
        <v>3614</v>
      </c>
      <c r="I72" s="75">
        <v>7990</v>
      </c>
      <c r="J72" s="75">
        <v>33483</v>
      </c>
      <c r="K72" s="75">
        <v>478367</v>
      </c>
      <c r="L72" s="75">
        <v>3148253</v>
      </c>
      <c r="M72" s="75">
        <v>393160</v>
      </c>
      <c r="N72" s="75">
        <v>113508</v>
      </c>
      <c r="O72" s="75">
        <v>960039</v>
      </c>
      <c r="P72" s="75">
        <v>174103708396</v>
      </c>
      <c r="S72" s="58">
        <f>_xlfn.IFERROR(((SUM('24 DS-016894 partners'!K72:S72))/1000)-(SUM(('24 DS-016890 partners'!L72:M72,'24 DS-016890 partners'!O72))/1000),":")</f>
        <v>125114.029</v>
      </c>
      <c r="T72" s="138"/>
      <c r="U72" s="59">
        <f>_xlfn.IFERROR((SUM('24 DS-016894 partners'!C72:J72)/1000)+(SUM('24 DS-016890 partners'!L72:M72,'24 DS-016890 partners'!O72)/1000)-(SUM('24 DS-016890 partners'!C72:H72,'24 DS-016890 partners'!K72)/1000),":")</f>
        <v>89224.785</v>
      </c>
      <c r="V72" s="138"/>
      <c r="X72" s="141"/>
      <c r="Y72" s="74" t="s">
        <v>2</v>
      </c>
      <c r="AB72" s="74" t="s">
        <v>428</v>
      </c>
      <c r="AC72" s="141">
        <v>0.04594986866904473</v>
      </c>
    </row>
    <row r="73" spans="2:29" ht="12">
      <c r="B73" s="74" t="s">
        <v>463</v>
      </c>
      <c r="C73" s="76" t="s">
        <v>36</v>
      </c>
      <c r="D73" s="76" t="s">
        <v>36</v>
      </c>
      <c r="E73" s="76" t="s">
        <v>36</v>
      </c>
      <c r="F73" s="76" t="s">
        <v>36</v>
      </c>
      <c r="G73" s="76" t="s">
        <v>36</v>
      </c>
      <c r="H73" s="76" t="s">
        <v>36</v>
      </c>
      <c r="I73" s="76" t="s">
        <v>36</v>
      </c>
      <c r="J73" s="76" t="s">
        <v>36</v>
      </c>
      <c r="K73" s="76" t="s">
        <v>36</v>
      </c>
      <c r="L73" s="76" t="s">
        <v>36</v>
      </c>
      <c r="M73" s="76" t="s">
        <v>36</v>
      </c>
      <c r="N73" s="76" t="s">
        <v>36</v>
      </c>
      <c r="O73" s="76" t="s">
        <v>36</v>
      </c>
      <c r="P73" s="76" t="s">
        <v>36</v>
      </c>
      <c r="S73" s="58">
        <f>_xlfn.IFERROR(((SUM('24 DS-016894 partners'!K73:S73))/1000)-(SUM(('24 DS-016890 partners'!L73:M73,'24 DS-016890 partners'!O73))/1000),":")</f>
        <v>0</v>
      </c>
      <c r="T73" s="138"/>
      <c r="U73" s="59">
        <f>_xlfn.IFERROR((SUM('24 DS-016894 partners'!C73:J73)/1000)+(SUM('24 DS-016890 partners'!L73:M73,'24 DS-016890 partners'!O73)/1000)-(SUM('24 DS-016890 partners'!C73:H73,'24 DS-016890 partners'!K73)/1000),":")</f>
        <v>0</v>
      </c>
      <c r="V73" s="138"/>
      <c r="X73" s="141"/>
      <c r="Y73" s="74" t="s">
        <v>463</v>
      </c>
      <c r="AB73" s="74" t="s">
        <v>472</v>
      </c>
      <c r="AC73" s="141">
        <v>0.045847487380961345</v>
      </c>
    </row>
    <row r="74" spans="2:29" ht="12">
      <c r="B74" s="74" t="s">
        <v>357</v>
      </c>
      <c r="C74" s="75">
        <v>13855470</v>
      </c>
      <c r="D74" s="75" t="s">
        <v>36</v>
      </c>
      <c r="E74" s="75" t="s">
        <v>36</v>
      </c>
      <c r="F74" s="75" t="s">
        <v>36</v>
      </c>
      <c r="G74" s="75">
        <v>1123419</v>
      </c>
      <c r="H74" s="75">
        <v>71653</v>
      </c>
      <c r="I74" s="75">
        <v>211474</v>
      </c>
      <c r="J74" s="75">
        <v>6286798</v>
      </c>
      <c r="K74" s="75">
        <v>6186431</v>
      </c>
      <c r="L74" s="75">
        <v>78986034</v>
      </c>
      <c r="M74" s="75">
        <v>35701851</v>
      </c>
      <c r="N74" s="75">
        <v>7825718</v>
      </c>
      <c r="O74" s="75">
        <v>87473358</v>
      </c>
      <c r="P74" s="75">
        <v>881447289873</v>
      </c>
      <c r="S74" s="58">
        <f>_xlfn.IFERROR(((SUM('24 DS-016894 partners'!K74:S74))/1000)-(SUM(('24 DS-016890 partners'!L74:M74,'24 DS-016890 partners'!O74))/1000),":")</f>
        <v>2319690.3630000004</v>
      </c>
      <c r="T74" s="138"/>
      <c r="U74" s="59">
        <f>_xlfn.IFERROR((SUM('24 DS-016894 partners'!C74:J74)/1000)+(SUM('24 DS-016890 partners'!L74:M74,'24 DS-016890 partners'!O74)/1000)-(SUM('24 DS-016890 partners'!C74:H74,'24 DS-016890 partners'!K74)/1000),":")</f>
        <v>1229569.1570000001</v>
      </c>
      <c r="V74" s="138"/>
      <c r="X74" s="141"/>
      <c r="Y74" s="74" t="s">
        <v>357</v>
      </c>
      <c r="AB74" s="74" t="s">
        <v>127</v>
      </c>
      <c r="AC74" s="141">
        <v>0.04175827941666391</v>
      </c>
    </row>
    <row r="75" spans="2:29" ht="12">
      <c r="B75" s="74" t="s">
        <v>464</v>
      </c>
      <c r="C75" s="76" t="s">
        <v>36</v>
      </c>
      <c r="D75" s="76" t="s">
        <v>36</v>
      </c>
      <c r="E75" s="76" t="s">
        <v>36</v>
      </c>
      <c r="F75" s="76" t="s">
        <v>36</v>
      </c>
      <c r="G75" s="76" t="s">
        <v>36</v>
      </c>
      <c r="H75" s="76" t="s">
        <v>36</v>
      </c>
      <c r="I75" s="76" t="s">
        <v>36</v>
      </c>
      <c r="J75" s="76" t="s">
        <v>36</v>
      </c>
      <c r="K75" s="76" t="s">
        <v>36</v>
      </c>
      <c r="L75" s="76" t="s">
        <v>36</v>
      </c>
      <c r="M75" s="76" t="s">
        <v>36</v>
      </c>
      <c r="N75" s="76" t="s">
        <v>36</v>
      </c>
      <c r="O75" s="76" t="s">
        <v>36</v>
      </c>
      <c r="P75" s="76">
        <v>9967669</v>
      </c>
      <c r="S75" s="58">
        <f>_xlfn.IFERROR(((SUM('24 DS-016894 partners'!K75:S75))/1000)-(SUM(('24 DS-016890 partners'!L75:M75,'24 DS-016890 partners'!O75))/1000),":")</f>
        <v>0</v>
      </c>
      <c r="T75" s="138">
        <f>+(S75/'Extra-Eu trade'!$G$8)*100</f>
        <v>0</v>
      </c>
      <c r="U75" s="59">
        <f>_xlfn.IFERROR((SUM('24 DS-016894 partners'!C75:J75)/1000)+(SUM('24 DS-016890 partners'!L75:M75,'24 DS-016890 partners'!O75)/1000)-(SUM('24 DS-016890 partners'!C75:H75,'24 DS-016890 partners'!K75)/1000),":")</f>
        <v>0</v>
      </c>
      <c r="V75" s="138">
        <f>+(U75/'Extra-Eu trade'!$H$8)*100</f>
        <v>0</v>
      </c>
      <c r="X75" s="141">
        <f>+((U75+S75)/('Extra-Eu trade'!$F$8))*100</f>
        <v>0</v>
      </c>
      <c r="Y75" s="74" t="s">
        <v>464</v>
      </c>
      <c r="AB75" s="74" t="s">
        <v>502</v>
      </c>
      <c r="AC75" s="141">
        <v>0.040910506430208944</v>
      </c>
    </row>
    <row r="76" spans="2:29" ht="12">
      <c r="B76" s="74" t="s">
        <v>3</v>
      </c>
      <c r="C76" s="75">
        <v>115347</v>
      </c>
      <c r="D76" s="75" t="s">
        <v>36</v>
      </c>
      <c r="E76" s="75" t="s">
        <v>36</v>
      </c>
      <c r="F76" s="75" t="s">
        <v>36</v>
      </c>
      <c r="G76" s="75">
        <v>298826</v>
      </c>
      <c r="H76" s="75">
        <v>9105</v>
      </c>
      <c r="I76" s="75">
        <v>5423</v>
      </c>
      <c r="J76" s="75">
        <v>139616</v>
      </c>
      <c r="K76" s="75">
        <v>210581</v>
      </c>
      <c r="L76" s="75">
        <v>1210161</v>
      </c>
      <c r="M76" s="75">
        <v>954876</v>
      </c>
      <c r="N76" s="75">
        <v>140013</v>
      </c>
      <c r="O76" s="75">
        <v>969482</v>
      </c>
      <c r="P76" s="75">
        <v>68817853434</v>
      </c>
      <c r="S76" s="58">
        <f>_xlfn.IFERROR(((SUM('24 DS-016894 partners'!K76:S76))/1000)-(SUM(('24 DS-016890 partners'!L76:M76,'24 DS-016890 partners'!O76))/1000),":")</f>
        <v>63364.319</v>
      </c>
      <c r="T76" s="138"/>
      <c r="U76" s="59">
        <f>_xlfn.IFERROR((SUM('24 DS-016894 partners'!C76:J76)/1000)+(SUM('24 DS-016890 partners'!L76:M76,'24 DS-016890 partners'!O76)/1000)-(SUM('24 DS-016890 partners'!C76:H76,'24 DS-016890 partners'!K76)/1000),":")</f>
        <v>88869.696</v>
      </c>
      <c r="V76" s="138"/>
      <c r="X76" s="141"/>
      <c r="Y76" s="74" t="s">
        <v>3</v>
      </c>
      <c r="AB76" s="74" t="s">
        <v>433</v>
      </c>
      <c r="AC76" s="141">
        <v>0.03979399651854495</v>
      </c>
    </row>
    <row r="77" spans="2:29" ht="12">
      <c r="B77" s="74" t="s">
        <v>465</v>
      </c>
      <c r="C77" s="76" t="s">
        <v>36</v>
      </c>
      <c r="D77" s="76" t="s">
        <v>36</v>
      </c>
      <c r="E77" s="76" t="s">
        <v>36</v>
      </c>
      <c r="F77" s="76" t="s">
        <v>36</v>
      </c>
      <c r="G77" s="76" t="s">
        <v>36</v>
      </c>
      <c r="H77" s="76" t="s">
        <v>36</v>
      </c>
      <c r="I77" s="76" t="s">
        <v>36</v>
      </c>
      <c r="J77" s="76" t="s">
        <v>36</v>
      </c>
      <c r="K77" s="76" t="s">
        <v>36</v>
      </c>
      <c r="L77" s="76" t="s">
        <v>36</v>
      </c>
      <c r="M77" s="76" t="s">
        <v>36</v>
      </c>
      <c r="N77" s="76" t="s">
        <v>36</v>
      </c>
      <c r="O77" s="76" t="s">
        <v>36</v>
      </c>
      <c r="P77" s="76">
        <v>1657894</v>
      </c>
      <c r="S77" s="58">
        <f>_xlfn.IFERROR(((SUM('24 DS-016894 partners'!K77:S77))/1000)-(SUM(('24 DS-016890 partners'!L77:M77,'24 DS-016890 partners'!O77))/1000),":")</f>
        <v>11.967</v>
      </c>
      <c r="T77" s="138">
        <f>+(S77/'Extra-Eu trade'!$G$8)*100</f>
        <v>6.99065093937618E-05</v>
      </c>
      <c r="U77" s="59">
        <f>_xlfn.IFERROR((SUM('24 DS-016894 partners'!C77:J77)/1000)+(SUM('24 DS-016890 partners'!L77:M77,'24 DS-016890 partners'!O77)/1000)-(SUM('24 DS-016890 partners'!C77:H77,'24 DS-016890 partners'!K77)/1000),":")</f>
        <v>0.922</v>
      </c>
      <c r="V77" s="138">
        <f>+(U77/'Extra-Eu trade'!$H$8)*100</f>
        <v>2.648004980425208E-05</v>
      </c>
      <c r="X77" s="141">
        <f>+((U77+S77)/('Extra-Eu trade'!$F$8))*100</f>
        <v>6.256661239896922E-05</v>
      </c>
      <c r="Y77" s="74" t="s">
        <v>465</v>
      </c>
      <c r="AB77" s="74" t="s">
        <v>518</v>
      </c>
      <c r="AC77" s="141">
        <v>0.03480023038415976</v>
      </c>
    </row>
    <row r="78" spans="2:29" ht="12">
      <c r="B78" s="74" t="s">
        <v>116</v>
      </c>
      <c r="C78" s="75" t="s">
        <v>36</v>
      </c>
      <c r="D78" s="75" t="s">
        <v>36</v>
      </c>
      <c r="E78" s="75" t="s">
        <v>36</v>
      </c>
      <c r="F78" s="75" t="s">
        <v>36</v>
      </c>
      <c r="G78" s="75" t="s">
        <v>36</v>
      </c>
      <c r="H78" s="75" t="s">
        <v>36</v>
      </c>
      <c r="I78" s="75" t="s">
        <v>36</v>
      </c>
      <c r="J78" s="75" t="s">
        <v>36</v>
      </c>
      <c r="K78" s="75" t="s">
        <v>36</v>
      </c>
      <c r="L78" s="75">
        <v>3536</v>
      </c>
      <c r="M78" s="75">
        <v>546266</v>
      </c>
      <c r="N78" s="75">
        <v>104508</v>
      </c>
      <c r="O78" s="75" t="s">
        <v>36</v>
      </c>
      <c r="P78" s="75">
        <v>1419551564</v>
      </c>
      <c r="S78" s="58">
        <f>_xlfn.IFERROR(((SUM('24 DS-016894 partners'!K78:S78))/1000)-(SUM(('24 DS-016890 partners'!L78:M78,'24 DS-016890 partners'!O78))/1000),":")</f>
        <v>272186.06799999997</v>
      </c>
      <c r="T78" s="138">
        <f>+(S78/'Extra-Eu trade'!$G$8)*100</f>
        <v>1.5900040043029233</v>
      </c>
      <c r="U78" s="59">
        <f>_xlfn.IFERROR((SUM('24 DS-016894 partners'!C78:J78)/1000)+(SUM('24 DS-016890 partners'!L78:M78,'24 DS-016890 partners'!O78)/1000)-(SUM('24 DS-016890 partners'!C78:H78,'24 DS-016890 partners'!K78)/1000),":")</f>
        <v>4447.467</v>
      </c>
      <c r="V78" s="138">
        <f>+(U78/'Extra-Eu trade'!$H$8)*100</f>
        <v>0.12773226427632056</v>
      </c>
      <c r="X78" s="141">
        <f>+((U78+S78)/('Extra-Eu trade'!$F$8))*100</f>
        <v>1.3428522896191855</v>
      </c>
      <c r="Y78" s="74" t="s">
        <v>116</v>
      </c>
      <c r="AB78" s="74" t="s">
        <v>145</v>
      </c>
      <c r="AC78" s="141">
        <v>0.031730233458151735</v>
      </c>
    </row>
    <row r="79" spans="2:29" ht="12">
      <c r="B79" s="74" t="s">
        <v>102</v>
      </c>
      <c r="C79" s="76" t="s">
        <v>36</v>
      </c>
      <c r="D79" s="76" t="s">
        <v>36</v>
      </c>
      <c r="E79" s="76" t="s">
        <v>36</v>
      </c>
      <c r="F79" s="76" t="s">
        <v>36</v>
      </c>
      <c r="G79" s="76" t="s">
        <v>36</v>
      </c>
      <c r="H79" s="76">
        <v>796</v>
      </c>
      <c r="I79" s="76" t="s">
        <v>36</v>
      </c>
      <c r="J79" s="76">
        <v>202</v>
      </c>
      <c r="K79" s="76" t="s">
        <v>36</v>
      </c>
      <c r="L79" s="76">
        <v>31979</v>
      </c>
      <c r="M79" s="76">
        <v>33062</v>
      </c>
      <c r="N79" s="76" t="s">
        <v>36</v>
      </c>
      <c r="O79" s="76" t="s">
        <v>36</v>
      </c>
      <c r="P79" s="76">
        <v>42035956431</v>
      </c>
      <c r="S79" s="58">
        <f>_xlfn.IFERROR(((SUM('24 DS-016894 partners'!K79:S79))/1000)-(SUM(('24 DS-016890 partners'!L79:M79,'24 DS-016890 partners'!O79))/1000),":")</f>
        <v>37888.684</v>
      </c>
      <c r="T79" s="138">
        <f>+(S79/'Extra-Eu trade'!$G$8)*100</f>
        <v>0.2213307966878309</v>
      </c>
      <c r="U79" s="59">
        <f>_xlfn.IFERROR((SUM('24 DS-016894 partners'!C79:J79)/1000)+(SUM('24 DS-016890 partners'!L79:M79,'24 DS-016890 partners'!O79)/1000)-(SUM('24 DS-016890 partners'!C79:H79,'24 DS-016890 partners'!K79)/1000),":")</f>
        <v>1226.8139999999999</v>
      </c>
      <c r="V79" s="138">
        <f>+(U79/'Extra-Eu trade'!$H$8)*100</f>
        <v>0.03523437724571985</v>
      </c>
      <c r="X79" s="141">
        <f>+((U79+S79)/('Extra-Eu trade'!$F$8))*100</f>
        <v>0.1898769650212317</v>
      </c>
      <c r="Y79" s="74" t="s">
        <v>102</v>
      </c>
      <c r="AB79" s="74" t="s">
        <v>37</v>
      </c>
      <c r="AC79" s="141">
        <v>0.029724422329054957</v>
      </c>
    </row>
    <row r="80" spans="2:29" ht="12">
      <c r="B80" s="74" t="s">
        <v>466</v>
      </c>
      <c r="C80" s="75" t="s">
        <v>36</v>
      </c>
      <c r="D80" s="75" t="s">
        <v>36</v>
      </c>
      <c r="E80" s="75" t="s">
        <v>36</v>
      </c>
      <c r="F80" s="75" t="s">
        <v>36</v>
      </c>
      <c r="G80" s="75" t="s">
        <v>36</v>
      </c>
      <c r="H80" s="75" t="s">
        <v>36</v>
      </c>
      <c r="I80" s="75" t="s">
        <v>36</v>
      </c>
      <c r="J80" s="75" t="s">
        <v>36</v>
      </c>
      <c r="K80" s="75" t="s">
        <v>36</v>
      </c>
      <c r="L80" s="75" t="s">
        <v>36</v>
      </c>
      <c r="M80" s="75" t="s">
        <v>36</v>
      </c>
      <c r="N80" s="75" t="s">
        <v>36</v>
      </c>
      <c r="O80" s="75" t="s">
        <v>36</v>
      </c>
      <c r="P80" s="75" t="s">
        <v>36</v>
      </c>
      <c r="S80" s="58">
        <f>_xlfn.IFERROR(((SUM('24 DS-016894 partners'!K80:S80))/1000)-(SUM(('24 DS-016890 partners'!L80:M80,'24 DS-016890 partners'!O80))/1000),":")</f>
        <v>0</v>
      </c>
      <c r="T80" s="138"/>
      <c r="U80" s="59">
        <f>_xlfn.IFERROR((SUM('24 DS-016894 partners'!C80:J80)/1000)+(SUM('24 DS-016890 partners'!L80:M80,'24 DS-016890 partners'!O80)/1000)-(SUM('24 DS-016890 partners'!C80:H80,'24 DS-016890 partners'!K80)/1000),":")</f>
        <v>0</v>
      </c>
      <c r="V80" s="138"/>
      <c r="X80" s="141"/>
      <c r="Y80" s="74" t="s">
        <v>466</v>
      </c>
      <c r="AB80" s="74" t="s">
        <v>520</v>
      </c>
      <c r="AC80" s="141">
        <v>0.029483233353676322</v>
      </c>
    </row>
    <row r="81" spans="2:29" ht="12">
      <c r="B81" s="74" t="s">
        <v>467</v>
      </c>
      <c r="C81" s="76" t="s">
        <v>36</v>
      </c>
      <c r="D81" s="76" t="s">
        <v>36</v>
      </c>
      <c r="E81" s="76" t="s">
        <v>36</v>
      </c>
      <c r="F81" s="76" t="s">
        <v>36</v>
      </c>
      <c r="G81" s="76" t="s">
        <v>36</v>
      </c>
      <c r="H81" s="76" t="s">
        <v>36</v>
      </c>
      <c r="I81" s="76" t="s">
        <v>36</v>
      </c>
      <c r="J81" s="76" t="s">
        <v>36</v>
      </c>
      <c r="K81" s="76" t="s">
        <v>36</v>
      </c>
      <c r="L81" s="76" t="s">
        <v>36</v>
      </c>
      <c r="M81" s="76" t="s">
        <v>36</v>
      </c>
      <c r="N81" s="76" t="s">
        <v>36</v>
      </c>
      <c r="O81" s="76" t="s">
        <v>36</v>
      </c>
      <c r="P81" s="76" t="s">
        <v>36</v>
      </c>
      <c r="S81" s="58">
        <f>_xlfn.IFERROR(((SUM('24 DS-016894 partners'!K81:S81))/1000)-(SUM(('24 DS-016890 partners'!L81:M81,'24 DS-016890 partners'!O81))/1000),":")</f>
        <v>0</v>
      </c>
      <c r="T81" s="138"/>
      <c r="U81" s="59">
        <f>_xlfn.IFERROR((SUM('24 DS-016894 partners'!C81:J81)/1000)+(SUM('24 DS-016890 partners'!L81:M81,'24 DS-016890 partners'!O81)/1000)-(SUM('24 DS-016890 partners'!C81:H81,'24 DS-016890 partners'!K81)/1000),":")</f>
        <v>0</v>
      </c>
      <c r="V81" s="138"/>
      <c r="X81" s="141"/>
      <c r="Y81" s="74" t="s">
        <v>467</v>
      </c>
      <c r="AB81" s="74" t="s">
        <v>528</v>
      </c>
      <c r="AC81" s="141">
        <v>0.029451195209380165</v>
      </c>
    </row>
    <row r="82" spans="2:29" ht="12">
      <c r="B82" s="74" t="s">
        <v>468</v>
      </c>
      <c r="C82" s="75" t="s">
        <v>36</v>
      </c>
      <c r="D82" s="75" t="s">
        <v>36</v>
      </c>
      <c r="E82" s="75" t="s">
        <v>36</v>
      </c>
      <c r="F82" s="75" t="s">
        <v>36</v>
      </c>
      <c r="G82" s="75" t="s">
        <v>36</v>
      </c>
      <c r="H82" s="75" t="s">
        <v>36</v>
      </c>
      <c r="I82" s="75" t="s">
        <v>36</v>
      </c>
      <c r="J82" s="75" t="s">
        <v>36</v>
      </c>
      <c r="K82" s="75" t="s">
        <v>36</v>
      </c>
      <c r="L82" s="75" t="s">
        <v>36</v>
      </c>
      <c r="M82" s="75" t="s">
        <v>36</v>
      </c>
      <c r="N82" s="75" t="s">
        <v>36</v>
      </c>
      <c r="O82" s="75" t="s">
        <v>36</v>
      </c>
      <c r="P82" s="75" t="s">
        <v>36</v>
      </c>
      <c r="S82" s="58">
        <f>_xlfn.IFERROR(((SUM('24 DS-016894 partners'!K82:S82))/1000)-(SUM(('24 DS-016890 partners'!L82:M82,'24 DS-016890 partners'!O82))/1000),":")</f>
        <v>0</v>
      </c>
      <c r="T82" s="138"/>
      <c r="U82" s="59">
        <f>_xlfn.IFERROR((SUM('24 DS-016894 partners'!C82:J82)/1000)+(SUM('24 DS-016890 partners'!L82:M82,'24 DS-016890 partners'!O82)/1000)-(SUM('24 DS-016890 partners'!C82:H82,'24 DS-016890 partners'!K82)/1000),":")</f>
        <v>0</v>
      </c>
      <c r="V82" s="138"/>
      <c r="X82" s="141"/>
      <c r="Y82" s="74" t="s">
        <v>468</v>
      </c>
      <c r="AB82" s="74" t="s">
        <v>427</v>
      </c>
      <c r="AC82" s="141">
        <v>0.029328188152340062</v>
      </c>
    </row>
    <row r="83" spans="2:29" ht="12">
      <c r="B83" s="74" t="s">
        <v>469</v>
      </c>
      <c r="C83" s="76" t="s">
        <v>36</v>
      </c>
      <c r="D83" s="76" t="s">
        <v>36</v>
      </c>
      <c r="E83" s="76" t="s">
        <v>36</v>
      </c>
      <c r="F83" s="76" t="s">
        <v>36</v>
      </c>
      <c r="G83" s="76" t="s">
        <v>36</v>
      </c>
      <c r="H83" s="76" t="s">
        <v>36</v>
      </c>
      <c r="I83" s="76" t="s">
        <v>36</v>
      </c>
      <c r="J83" s="76" t="s">
        <v>36</v>
      </c>
      <c r="K83" s="76" t="s">
        <v>36</v>
      </c>
      <c r="L83" s="76" t="s">
        <v>36</v>
      </c>
      <c r="M83" s="76" t="s">
        <v>36</v>
      </c>
      <c r="N83" s="76" t="s">
        <v>36</v>
      </c>
      <c r="O83" s="76" t="s">
        <v>36</v>
      </c>
      <c r="P83" s="76" t="s">
        <v>36</v>
      </c>
      <c r="S83" s="58">
        <f>_xlfn.IFERROR(((SUM('24 DS-016894 partners'!K83:S83))/1000)-(SUM(('24 DS-016890 partners'!L83:M83,'24 DS-016890 partners'!O83))/1000),":")</f>
        <v>0</v>
      </c>
      <c r="T83" s="138"/>
      <c r="U83" s="59">
        <f>_xlfn.IFERROR((SUM('24 DS-016894 partners'!C83:J83)/1000)+(SUM('24 DS-016890 partners'!L83:M83,'24 DS-016890 partners'!O83)/1000)-(SUM('24 DS-016890 partners'!C83:H83,'24 DS-016890 partners'!K83)/1000),":")</f>
        <v>0</v>
      </c>
      <c r="V83" s="138"/>
      <c r="X83" s="141"/>
      <c r="Y83" s="74" t="s">
        <v>469</v>
      </c>
      <c r="AB83" s="74" t="s">
        <v>112</v>
      </c>
      <c r="AC83" s="141">
        <v>0.02919669098706147</v>
      </c>
    </row>
    <row r="84" spans="2:29" ht="12">
      <c r="B84" s="74" t="s">
        <v>117</v>
      </c>
      <c r="C84" s="75" t="s">
        <v>36</v>
      </c>
      <c r="D84" s="75" t="s">
        <v>36</v>
      </c>
      <c r="E84" s="75" t="s">
        <v>36</v>
      </c>
      <c r="F84" s="75" t="s">
        <v>36</v>
      </c>
      <c r="G84" s="75" t="s">
        <v>36</v>
      </c>
      <c r="H84" s="75" t="s">
        <v>36</v>
      </c>
      <c r="I84" s="75" t="s">
        <v>36</v>
      </c>
      <c r="J84" s="75" t="s">
        <v>36</v>
      </c>
      <c r="K84" s="75">
        <v>173</v>
      </c>
      <c r="L84" s="75">
        <v>7625</v>
      </c>
      <c r="M84" s="75" t="s">
        <v>36</v>
      </c>
      <c r="N84" s="75" t="s">
        <v>36</v>
      </c>
      <c r="O84" s="75">
        <v>551</v>
      </c>
      <c r="P84" s="75">
        <v>3971795971</v>
      </c>
      <c r="S84" s="58">
        <f>_xlfn.IFERROR(((SUM('24 DS-016894 partners'!K84:S84))/1000)-(SUM(('24 DS-016890 partners'!L84:M84,'24 DS-016890 partners'!O84))/1000),":")</f>
        <v>1040081.987</v>
      </c>
      <c r="T84" s="139">
        <f>+(S84/'Extra-Eu trade'!$G$8)*100</f>
        <v>6.075750078925205</v>
      </c>
      <c r="U84" s="59">
        <f>_xlfn.IFERROR((SUM('24 DS-016894 partners'!C84:J84)/1000)+(SUM('24 DS-016890 partners'!L84:M84,'24 DS-016890 partners'!O84)/1000)-(SUM('24 DS-016890 partners'!C84:H84,'24 DS-016890 partners'!K84)/1000),":")</f>
        <v>508.28299999999996</v>
      </c>
      <c r="V84" s="138">
        <f>+(U84/'Extra-Eu trade'!$H$8)*100</f>
        <v>0.014598003421534335</v>
      </c>
      <c r="X84" s="141">
        <f>+((U84+S84)/('Extra-Eu trade'!$F$8))*100</f>
        <v>5.051300185369596</v>
      </c>
      <c r="Y84" s="74" t="s">
        <v>117</v>
      </c>
      <c r="AB84" s="74" t="s">
        <v>512</v>
      </c>
      <c r="AC84" s="141">
        <v>0.028988166356072067</v>
      </c>
    </row>
    <row r="85" spans="2:29" ht="12">
      <c r="B85" s="74" t="s">
        <v>4</v>
      </c>
      <c r="C85" s="76">
        <v>291364</v>
      </c>
      <c r="D85" s="76" t="s">
        <v>36</v>
      </c>
      <c r="E85" s="76" t="s">
        <v>36</v>
      </c>
      <c r="F85" s="76" t="s">
        <v>36</v>
      </c>
      <c r="G85" s="76">
        <v>566</v>
      </c>
      <c r="H85" s="76">
        <v>4759</v>
      </c>
      <c r="I85" s="76">
        <v>3</v>
      </c>
      <c r="J85" s="76">
        <v>398</v>
      </c>
      <c r="K85" s="76">
        <v>1329</v>
      </c>
      <c r="L85" s="76">
        <v>250078</v>
      </c>
      <c r="M85" s="76">
        <v>9598</v>
      </c>
      <c r="N85" s="76">
        <v>8709</v>
      </c>
      <c r="O85" s="76">
        <v>841336</v>
      </c>
      <c r="P85" s="76">
        <v>15135617421</v>
      </c>
      <c r="S85" s="58">
        <f>_xlfn.IFERROR(((SUM('24 DS-016894 partners'!K85:S85))/1000)-(SUM(('24 DS-016890 partners'!L85:M85,'24 DS-016890 partners'!O85))/1000),":")</f>
        <v>7895.464000000001</v>
      </c>
      <c r="T85" s="138"/>
      <c r="U85" s="59">
        <f>_xlfn.IFERROR((SUM('24 DS-016894 partners'!C85:J85)/1000)+(SUM('24 DS-016890 partners'!L85:M85,'24 DS-016890 partners'!O85)/1000)-(SUM('24 DS-016890 partners'!C85:H85,'24 DS-016890 partners'!K85)/1000),":")</f>
        <v>6419.1849999999995</v>
      </c>
      <c r="V85" s="138"/>
      <c r="X85" s="141"/>
      <c r="Y85" s="74" t="s">
        <v>4</v>
      </c>
      <c r="AB85" s="74" t="s">
        <v>441</v>
      </c>
      <c r="AC85" s="141">
        <v>0.02788515129912675</v>
      </c>
    </row>
    <row r="86" spans="2:29" ht="12">
      <c r="B86" s="74" t="s">
        <v>118</v>
      </c>
      <c r="C86" s="75" t="s">
        <v>36</v>
      </c>
      <c r="D86" s="75" t="s">
        <v>36</v>
      </c>
      <c r="E86" s="75" t="s">
        <v>36</v>
      </c>
      <c r="F86" s="75" t="s">
        <v>36</v>
      </c>
      <c r="G86" s="75" t="s">
        <v>36</v>
      </c>
      <c r="H86" s="75">
        <v>5057</v>
      </c>
      <c r="I86" s="75" t="s">
        <v>36</v>
      </c>
      <c r="J86" s="75">
        <v>1</v>
      </c>
      <c r="K86" s="75">
        <v>884</v>
      </c>
      <c r="L86" s="75">
        <v>535545</v>
      </c>
      <c r="M86" s="75">
        <v>864729</v>
      </c>
      <c r="N86" s="75">
        <v>203</v>
      </c>
      <c r="O86" s="75">
        <v>15130345</v>
      </c>
      <c r="P86" s="75">
        <v>16347125051</v>
      </c>
      <c r="S86" s="58">
        <f>_xlfn.IFERROR(((SUM('24 DS-016894 partners'!K86:S86))/1000)-(SUM(('24 DS-016890 partners'!L86:M86,'24 DS-016890 partners'!O86))/1000),":")</f>
        <v>237240.775</v>
      </c>
      <c r="T86" s="138">
        <f>+(S86/'Extra-Eu trade'!$G$8)*100</f>
        <v>1.3858673406969857</v>
      </c>
      <c r="U86" s="59">
        <f>_xlfn.IFERROR((SUM('24 DS-016894 partners'!C86:J86)/1000)+(SUM('24 DS-016890 partners'!L86:M86,'24 DS-016890 partners'!O86)/1000)-(SUM('24 DS-016890 partners'!C86:H86,'24 DS-016890 partners'!K86)/1000),":")</f>
        <v>109477.36899999999</v>
      </c>
      <c r="V86" s="138">
        <f>+(U86/'Extra-Eu trade'!$H$8)*100</f>
        <v>3.1442149496295904</v>
      </c>
      <c r="X86" s="141">
        <f>+((U86+S86)/('Extra-Eu trade'!$F$8))*100</f>
        <v>1.6830615041770494</v>
      </c>
      <c r="Y86" s="74" t="s">
        <v>118</v>
      </c>
      <c r="AB86" s="74" t="s">
        <v>558</v>
      </c>
      <c r="AC86" s="141">
        <v>0.024936763402044093</v>
      </c>
    </row>
    <row r="87" spans="2:29" ht="12">
      <c r="B87" s="74" t="s">
        <v>470</v>
      </c>
      <c r="C87" s="76" t="s">
        <v>36</v>
      </c>
      <c r="D87" s="76" t="s">
        <v>36</v>
      </c>
      <c r="E87" s="76" t="s">
        <v>36</v>
      </c>
      <c r="F87" s="76" t="s">
        <v>36</v>
      </c>
      <c r="G87" s="76" t="s">
        <v>36</v>
      </c>
      <c r="H87" s="76" t="s">
        <v>36</v>
      </c>
      <c r="I87" s="76" t="s">
        <v>36</v>
      </c>
      <c r="J87" s="76" t="s">
        <v>36</v>
      </c>
      <c r="K87" s="76" t="s">
        <v>36</v>
      </c>
      <c r="L87" s="76" t="s">
        <v>36</v>
      </c>
      <c r="M87" s="76" t="s">
        <v>36</v>
      </c>
      <c r="N87" s="76" t="s">
        <v>36</v>
      </c>
      <c r="O87" s="76" t="s">
        <v>36</v>
      </c>
      <c r="P87" s="76">
        <v>77691</v>
      </c>
      <c r="S87" s="58">
        <f>_xlfn.IFERROR(((SUM('24 DS-016894 partners'!K87:S87))/1000)-(SUM(('24 DS-016890 partners'!L87:M87,'24 DS-016890 partners'!O87))/1000),":")</f>
        <v>0</v>
      </c>
      <c r="T87" s="138">
        <f>+(S87/'Extra-Eu trade'!$G$8)*100</f>
        <v>0</v>
      </c>
      <c r="U87" s="59">
        <f>_xlfn.IFERROR((SUM('24 DS-016894 partners'!C87:J87)/1000)+(SUM('24 DS-016890 partners'!L87:M87,'24 DS-016890 partners'!O87)/1000)-(SUM('24 DS-016890 partners'!C87:H87,'24 DS-016890 partners'!K87)/1000),":")</f>
        <v>8.696</v>
      </c>
      <c r="V87" s="138">
        <f>+(U87/'Extra-Eu trade'!$H$8)*100</f>
        <v>0.0002497510988045293</v>
      </c>
      <c r="X87" s="141">
        <f>+((U87+S87)/('Extra-Eu trade'!$F$8))*100</f>
        <v>4.2212682242333484E-05</v>
      </c>
      <c r="Y87" s="74" t="s">
        <v>470</v>
      </c>
      <c r="AB87" s="74" t="s">
        <v>501</v>
      </c>
      <c r="AC87" s="141">
        <v>0.022676384945192887</v>
      </c>
    </row>
    <row r="88" spans="2:29" ht="12">
      <c r="B88" s="74" t="s">
        <v>471</v>
      </c>
      <c r="C88" s="75" t="s">
        <v>36</v>
      </c>
      <c r="D88" s="75" t="s">
        <v>36</v>
      </c>
      <c r="E88" s="75" t="s">
        <v>36</v>
      </c>
      <c r="F88" s="75" t="s">
        <v>36</v>
      </c>
      <c r="G88" s="75" t="s">
        <v>36</v>
      </c>
      <c r="H88" s="75" t="s">
        <v>36</v>
      </c>
      <c r="I88" s="75" t="s">
        <v>36</v>
      </c>
      <c r="J88" s="75" t="s">
        <v>36</v>
      </c>
      <c r="K88" s="75" t="s">
        <v>36</v>
      </c>
      <c r="L88" s="75" t="s">
        <v>36</v>
      </c>
      <c r="M88" s="75" t="s">
        <v>36</v>
      </c>
      <c r="N88" s="75" t="s">
        <v>36</v>
      </c>
      <c r="O88" s="75" t="s">
        <v>36</v>
      </c>
      <c r="P88" s="75">
        <v>6571081</v>
      </c>
      <c r="S88" s="58">
        <f>_xlfn.IFERROR(((SUM('24 DS-016894 partners'!K88:S88))/1000)-(SUM(('24 DS-016890 partners'!L88:M88,'24 DS-016890 partners'!O88))/1000),":")</f>
        <v>0</v>
      </c>
      <c r="T88" s="138">
        <f>+(S88/'Extra-Eu trade'!$G$8)*100</f>
        <v>0</v>
      </c>
      <c r="U88" s="59">
        <f>_xlfn.IFERROR((SUM('24 DS-016894 partners'!C88:J88)/1000)+(SUM('24 DS-016890 partners'!L88:M88,'24 DS-016890 partners'!O88)/1000)-(SUM('24 DS-016890 partners'!C88:H88,'24 DS-016890 partners'!K88)/1000),":")</f>
        <v>0</v>
      </c>
      <c r="V88" s="138">
        <f>+(U88/'Extra-Eu trade'!$H$8)*100</f>
        <v>0</v>
      </c>
      <c r="X88" s="141">
        <f>+((U88+S88)/('Extra-Eu trade'!$F$8))*100</f>
        <v>0</v>
      </c>
      <c r="Y88" s="74" t="s">
        <v>471</v>
      </c>
      <c r="AB88" s="74" t="s">
        <v>529</v>
      </c>
      <c r="AC88" s="141">
        <v>0.0221974923561939</v>
      </c>
    </row>
    <row r="89" spans="2:29" ht="12">
      <c r="B89" s="74" t="s">
        <v>358</v>
      </c>
      <c r="C89" s="76">
        <v>10374746</v>
      </c>
      <c r="D89" s="76" t="s">
        <v>36</v>
      </c>
      <c r="E89" s="76" t="s">
        <v>36</v>
      </c>
      <c r="F89" s="76" t="s">
        <v>36</v>
      </c>
      <c r="G89" s="76">
        <v>17100548</v>
      </c>
      <c r="H89" s="76">
        <v>20617583</v>
      </c>
      <c r="I89" s="76">
        <v>760908</v>
      </c>
      <c r="J89" s="76">
        <v>9877181</v>
      </c>
      <c r="K89" s="76">
        <v>22561704</v>
      </c>
      <c r="L89" s="76">
        <v>423185453</v>
      </c>
      <c r="M89" s="76">
        <v>278410292</v>
      </c>
      <c r="N89" s="76">
        <v>8999372</v>
      </c>
      <c r="O89" s="76">
        <v>579679349</v>
      </c>
      <c r="P89" s="76">
        <v>239802247970</v>
      </c>
      <c r="S89" s="58">
        <f>_xlfn.IFERROR(((SUM('24 DS-016894 partners'!K89:S89))/1000)-(SUM(('24 DS-016890 partners'!L89:M89,'24 DS-016890 partners'!O89))/1000),":")</f>
        <v>6593146.675000001</v>
      </c>
      <c r="T89" s="138"/>
      <c r="U89" s="59">
        <f>_xlfn.IFERROR((SUM('24 DS-016894 partners'!C89:J89)/1000)+(SUM('24 DS-016890 partners'!L89:M89,'24 DS-016890 partners'!O89)/1000)-(SUM('24 DS-016890 partners'!C89:H89,'24 DS-016890 partners'!K89)/1000),":")</f>
        <v>6889906.297</v>
      </c>
      <c r="V89" s="138"/>
      <c r="X89" s="141"/>
      <c r="Y89" s="74" t="s">
        <v>358</v>
      </c>
      <c r="AB89" s="74" t="s">
        <v>615</v>
      </c>
      <c r="AC89" s="141">
        <v>0.022144522624290917</v>
      </c>
    </row>
    <row r="90" spans="2:29" ht="12">
      <c r="B90" s="74" t="s">
        <v>472</v>
      </c>
      <c r="C90" s="75" t="s">
        <v>36</v>
      </c>
      <c r="D90" s="75" t="s">
        <v>36</v>
      </c>
      <c r="E90" s="75" t="s">
        <v>36</v>
      </c>
      <c r="F90" s="75" t="s">
        <v>36</v>
      </c>
      <c r="G90" s="75" t="s">
        <v>36</v>
      </c>
      <c r="H90" s="75" t="s">
        <v>36</v>
      </c>
      <c r="I90" s="75" t="s">
        <v>36</v>
      </c>
      <c r="J90" s="75" t="s">
        <v>36</v>
      </c>
      <c r="K90" s="75" t="s">
        <v>36</v>
      </c>
      <c r="L90" s="75" t="s">
        <v>36</v>
      </c>
      <c r="M90" s="75" t="s">
        <v>36</v>
      </c>
      <c r="N90" s="75" t="s">
        <v>36</v>
      </c>
      <c r="O90" s="75">
        <v>182132</v>
      </c>
      <c r="P90" s="75">
        <v>907572811</v>
      </c>
      <c r="S90" s="58">
        <f>_xlfn.IFERROR(((SUM('24 DS-016894 partners'!K90:S90))/1000)-(SUM(('24 DS-016890 partners'!L90:M90,'24 DS-016890 partners'!O90))/1000),":")</f>
        <v>150.485</v>
      </c>
      <c r="T90" s="138">
        <f>+(S90/'Extra-Eu trade'!$G$8)*100</f>
        <v>0.000879074209586383</v>
      </c>
      <c r="U90" s="59">
        <f>_xlfn.IFERROR((SUM('24 DS-016894 partners'!C90:J90)/1000)+(SUM('24 DS-016890 partners'!L90:M90,'24 DS-016890 partners'!O90)/1000)-(SUM('24 DS-016890 partners'!C90:H90,'24 DS-016890 partners'!K90)/1000),":")</f>
        <v>9294.301</v>
      </c>
      <c r="V90" s="138">
        <f>+(U90/'Extra-Eu trade'!$H$8)*100</f>
        <v>0.2669344396699673</v>
      </c>
      <c r="X90" s="141">
        <f>+((U90+S90)/('Extra-Eu trade'!$F$8))*100</f>
        <v>0.045847487380961345</v>
      </c>
      <c r="Y90" s="74" t="s">
        <v>472</v>
      </c>
      <c r="AB90" s="74" t="s">
        <v>133</v>
      </c>
      <c r="AC90" s="141">
        <v>0.02192950784194939</v>
      </c>
    </row>
    <row r="91" spans="2:29" ht="12">
      <c r="B91" s="74" t="s">
        <v>335</v>
      </c>
      <c r="C91" s="76">
        <v>30389634</v>
      </c>
      <c r="D91" s="76" t="s">
        <v>36</v>
      </c>
      <c r="E91" s="76" t="s">
        <v>36</v>
      </c>
      <c r="F91" s="76" t="s">
        <v>36</v>
      </c>
      <c r="G91" s="76">
        <v>653364</v>
      </c>
      <c r="H91" s="76">
        <v>371796</v>
      </c>
      <c r="I91" s="76">
        <v>3210</v>
      </c>
      <c r="J91" s="76">
        <v>1498606</v>
      </c>
      <c r="K91" s="76">
        <v>15399946</v>
      </c>
      <c r="L91" s="76">
        <v>337041418</v>
      </c>
      <c r="M91" s="76">
        <v>278919043</v>
      </c>
      <c r="N91" s="76">
        <v>80529000</v>
      </c>
      <c r="O91" s="76">
        <v>50300583</v>
      </c>
      <c r="P91" s="76">
        <v>3006697224003</v>
      </c>
      <c r="S91" s="58">
        <f>_xlfn.IFERROR(((SUM('24 DS-016894 partners'!K91:S91))/1000)-(SUM(('24 DS-016890 partners'!L91:M91,'24 DS-016890 partners'!O91))/1000),":")</f>
        <v>17118577.517</v>
      </c>
      <c r="T91" s="138"/>
      <c r="U91" s="59">
        <f>_xlfn.IFERROR((SUM('24 DS-016894 partners'!C91:J91)/1000)+(SUM('24 DS-016890 partners'!L91:M91,'24 DS-016890 partners'!O91)/1000)-(SUM('24 DS-016890 partners'!C91:H91,'24 DS-016890 partners'!K91)/1000),":")</f>
        <v>3481866.563</v>
      </c>
      <c r="V91" s="138"/>
      <c r="X91" s="141"/>
      <c r="Y91" s="74" t="s">
        <v>335</v>
      </c>
      <c r="AB91" s="74" t="s">
        <v>526</v>
      </c>
      <c r="AC91" s="141">
        <v>0.021255692270494002</v>
      </c>
    </row>
    <row r="92" spans="2:29" ht="12">
      <c r="B92" s="74" t="s">
        <v>379</v>
      </c>
      <c r="C92" s="75">
        <v>469971921</v>
      </c>
      <c r="D92" s="75" t="s">
        <v>36</v>
      </c>
      <c r="E92" s="75" t="s">
        <v>36</v>
      </c>
      <c r="F92" s="75" t="s">
        <v>36</v>
      </c>
      <c r="G92" s="75">
        <v>52593577</v>
      </c>
      <c r="H92" s="75">
        <v>42344402</v>
      </c>
      <c r="I92" s="75">
        <v>1509576</v>
      </c>
      <c r="J92" s="75">
        <v>77017854</v>
      </c>
      <c r="K92" s="75">
        <v>56251828</v>
      </c>
      <c r="L92" s="75">
        <v>872038023</v>
      </c>
      <c r="M92" s="75">
        <v>546432014</v>
      </c>
      <c r="N92" s="75">
        <v>37791307</v>
      </c>
      <c r="O92" s="75">
        <v>1165135524</v>
      </c>
      <c r="P92" s="75">
        <v>4119629667668</v>
      </c>
      <c r="S92" s="58">
        <f>_xlfn.IFERROR(((SUM('24 DS-016894 partners'!K92:S92))/1000)-(SUM(('24 DS-016890 partners'!L92:M92,'24 DS-016890 partners'!O92))/1000),":")</f>
        <v>22597110.952</v>
      </c>
      <c r="T92" s="138"/>
      <c r="U92" s="59">
        <f>_xlfn.IFERROR((SUM('24 DS-016894 partners'!C92:J92)/1000)+(SUM('24 DS-016890 partners'!L92:M92,'24 DS-016890 partners'!O92)/1000)-(SUM('24 DS-016890 partners'!C92:H92,'24 DS-016890 partners'!K92)/1000),":")</f>
        <v>17739432.680999998</v>
      </c>
      <c r="V92" s="138"/>
      <c r="X92" s="141"/>
      <c r="Y92" s="74" t="s">
        <v>379</v>
      </c>
      <c r="AB92" s="74" t="s">
        <v>524</v>
      </c>
      <c r="AC92" s="141">
        <v>0.021208013686664175</v>
      </c>
    </row>
    <row r="93" spans="2:29" ht="12">
      <c r="B93" s="74" t="s">
        <v>473</v>
      </c>
      <c r="C93" s="76" t="s">
        <v>36</v>
      </c>
      <c r="D93" s="76" t="s">
        <v>36</v>
      </c>
      <c r="E93" s="76" t="s">
        <v>36</v>
      </c>
      <c r="F93" s="76" t="s">
        <v>36</v>
      </c>
      <c r="G93" s="76" t="s">
        <v>36</v>
      </c>
      <c r="H93" s="76" t="s">
        <v>36</v>
      </c>
      <c r="I93" s="76" t="s">
        <v>36</v>
      </c>
      <c r="J93" s="76" t="s">
        <v>36</v>
      </c>
      <c r="K93" s="76" t="s">
        <v>36</v>
      </c>
      <c r="L93" s="76" t="s">
        <v>36</v>
      </c>
      <c r="M93" s="76" t="s">
        <v>36</v>
      </c>
      <c r="N93" s="76" t="s">
        <v>36</v>
      </c>
      <c r="O93" s="76" t="s">
        <v>36</v>
      </c>
      <c r="P93" s="76" t="s">
        <v>36</v>
      </c>
      <c r="S93" s="58">
        <f>_xlfn.IFERROR(((SUM('24 DS-016894 partners'!K93:S93))/1000)-(SUM(('24 DS-016890 partners'!L93:M93,'24 DS-016890 partners'!O93))/1000),":")</f>
        <v>0</v>
      </c>
      <c r="T93" s="138"/>
      <c r="U93" s="59">
        <f>_xlfn.IFERROR((SUM('24 DS-016894 partners'!C93:J93)/1000)+(SUM('24 DS-016890 partners'!L93:M93,'24 DS-016890 partners'!O93)/1000)-(SUM('24 DS-016890 partners'!C93:H93,'24 DS-016890 partners'!K93)/1000),":")</f>
        <v>0</v>
      </c>
      <c r="V93" s="138"/>
      <c r="X93" s="141"/>
      <c r="Y93" s="74" t="s">
        <v>473</v>
      </c>
      <c r="AB93" s="74" t="s">
        <v>438</v>
      </c>
      <c r="AC93" s="141">
        <v>0.020374191855770905</v>
      </c>
    </row>
    <row r="94" spans="2:29" ht="12">
      <c r="B94" s="74" t="s">
        <v>474</v>
      </c>
      <c r="C94" s="75" t="s">
        <v>36</v>
      </c>
      <c r="D94" s="75" t="s">
        <v>36</v>
      </c>
      <c r="E94" s="75" t="s">
        <v>36</v>
      </c>
      <c r="F94" s="75" t="s">
        <v>36</v>
      </c>
      <c r="G94" s="75" t="s">
        <v>36</v>
      </c>
      <c r="H94" s="75" t="s">
        <v>36</v>
      </c>
      <c r="I94" s="75" t="s">
        <v>36</v>
      </c>
      <c r="J94" s="75" t="s">
        <v>36</v>
      </c>
      <c r="K94" s="75" t="s">
        <v>36</v>
      </c>
      <c r="L94" s="75" t="s">
        <v>36</v>
      </c>
      <c r="M94" s="75" t="s">
        <v>36</v>
      </c>
      <c r="N94" s="75" t="s">
        <v>36</v>
      </c>
      <c r="O94" s="75" t="s">
        <v>36</v>
      </c>
      <c r="P94" s="75" t="s">
        <v>36</v>
      </c>
      <c r="S94" s="58">
        <f>_xlfn.IFERROR(((SUM('24 DS-016894 partners'!K94:S94))/1000)-(SUM(('24 DS-016890 partners'!L94:M94,'24 DS-016890 partners'!O94))/1000),":")</f>
        <v>0</v>
      </c>
      <c r="T94" s="138"/>
      <c r="U94" s="59">
        <f>_xlfn.IFERROR((SUM('24 DS-016894 partners'!C94:J94)/1000)+(SUM('24 DS-016890 partners'!L94:M94,'24 DS-016890 partners'!O94)/1000)-(SUM('24 DS-016890 partners'!C94:H94,'24 DS-016890 partners'!K94)/1000),":")</f>
        <v>0</v>
      </c>
      <c r="V94" s="138"/>
      <c r="X94" s="141"/>
      <c r="Y94" s="74" t="s">
        <v>474</v>
      </c>
      <c r="AB94" s="74" t="s">
        <v>455</v>
      </c>
      <c r="AC94" s="141">
        <v>0.01990565826676101</v>
      </c>
    </row>
    <row r="95" spans="2:29" ht="12">
      <c r="B95" s="74" t="s">
        <v>475</v>
      </c>
      <c r="C95" s="76" t="s">
        <v>36</v>
      </c>
      <c r="D95" s="76" t="s">
        <v>36</v>
      </c>
      <c r="E95" s="76" t="s">
        <v>36</v>
      </c>
      <c r="F95" s="76" t="s">
        <v>36</v>
      </c>
      <c r="G95" s="76" t="s">
        <v>36</v>
      </c>
      <c r="H95" s="76" t="s">
        <v>36</v>
      </c>
      <c r="I95" s="76" t="s">
        <v>36</v>
      </c>
      <c r="J95" s="76" t="s">
        <v>36</v>
      </c>
      <c r="K95" s="76" t="s">
        <v>36</v>
      </c>
      <c r="L95" s="76" t="s">
        <v>36</v>
      </c>
      <c r="M95" s="76" t="s">
        <v>36</v>
      </c>
      <c r="N95" s="76" t="s">
        <v>36</v>
      </c>
      <c r="O95" s="76" t="s">
        <v>36</v>
      </c>
      <c r="P95" s="76" t="s">
        <v>36</v>
      </c>
      <c r="S95" s="58">
        <f>_xlfn.IFERROR(((SUM('24 DS-016894 partners'!K95:S95))/1000)-(SUM(('24 DS-016890 partners'!L95:M95,'24 DS-016890 partners'!O95))/1000),":")</f>
        <v>0</v>
      </c>
      <c r="T95" s="138"/>
      <c r="U95" s="59">
        <f>_xlfn.IFERROR((SUM('24 DS-016894 partners'!C95:J95)/1000)+(SUM('24 DS-016890 partners'!L95:M95,'24 DS-016890 partners'!O95)/1000)-(SUM('24 DS-016890 partners'!C95:H95,'24 DS-016890 partners'!K95)/1000),":")</f>
        <v>0</v>
      </c>
      <c r="V95" s="138"/>
      <c r="X95" s="141"/>
      <c r="Y95" s="74" t="s">
        <v>475</v>
      </c>
      <c r="AB95" s="74" t="s">
        <v>577</v>
      </c>
      <c r="AC95" s="141">
        <v>0.01643403407641492</v>
      </c>
    </row>
    <row r="96" spans="2:29" ht="12">
      <c r="B96" s="74" t="s">
        <v>476</v>
      </c>
      <c r="C96" s="75" t="s">
        <v>36</v>
      </c>
      <c r="D96" s="75" t="s">
        <v>36</v>
      </c>
      <c r="E96" s="75" t="s">
        <v>36</v>
      </c>
      <c r="F96" s="75" t="s">
        <v>36</v>
      </c>
      <c r="G96" s="75" t="s">
        <v>36</v>
      </c>
      <c r="H96" s="75" t="s">
        <v>36</v>
      </c>
      <c r="I96" s="75" t="s">
        <v>36</v>
      </c>
      <c r="J96" s="75" t="s">
        <v>36</v>
      </c>
      <c r="K96" s="75" t="s">
        <v>36</v>
      </c>
      <c r="L96" s="75" t="s">
        <v>36</v>
      </c>
      <c r="M96" s="75" t="s">
        <v>36</v>
      </c>
      <c r="N96" s="75" t="s">
        <v>36</v>
      </c>
      <c r="O96" s="75" t="s">
        <v>36</v>
      </c>
      <c r="P96" s="75" t="s">
        <v>36</v>
      </c>
      <c r="S96" s="58">
        <f>_xlfn.IFERROR(((SUM('24 DS-016894 partners'!K96:S96))/1000)-(SUM(('24 DS-016890 partners'!L96:M96,'24 DS-016890 partners'!O96))/1000),":")</f>
        <v>0</v>
      </c>
      <c r="T96" s="138"/>
      <c r="U96" s="59">
        <f>_xlfn.IFERROR((SUM('24 DS-016894 partners'!C96:J96)/1000)+(SUM('24 DS-016890 partners'!L96:M96,'24 DS-016890 partners'!O96)/1000)-(SUM('24 DS-016890 partners'!C96:H96,'24 DS-016890 partners'!K96)/1000),":")</f>
        <v>0</v>
      </c>
      <c r="V96" s="138"/>
      <c r="X96" s="141"/>
      <c r="Y96" s="74" t="s">
        <v>476</v>
      </c>
      <c r="AB96" s="74" t="s">
        <v>495</v>
      </c>
      <c r="AC96" s="141">
        <v>0.014877902573836164</v>
      </c>
    </row>
    <row r="97" spans="2:29" ht="12">
      <c r="B97" s="74" t="s">
        <v>24</v>
      </c>
      <c r="C97" s="76">
        <v>42700</v>
      </c>
      <c r="D97" s="76" t="s">
        <v>36</v>
      </c>
      <c r="E97" s="76" t="s">
        <v>36</v>
      </c>
      <c r="F97" s="76" t="s">
        <v>36</v>
      </c>
      <c r="G97" s="76">
        <v>3444</v>
      </c>
      <c r="H97" s="76" t="s">
        <v>36</v>
      </c>
      <c r="I97" s="76">
        <v>25</v>
      </c>
      <c r="J97" s="76">
        <v>6047</v>
      </c>
      <c r="K97" s="76">
        <v>1972</v>
      </c>
      <c r="L97" s="76">
        <v>147184</v>
      </c>
      <c r="M97" s="76">
        <v>110326</v>
      </c>
      <c r="N97" s="76">
        <v>1460</v>
      </c>
      <c r="O97" s="76">
        <v>109932</v>
      </c>
      <c r="P97" s="76">
        <v>47782823045</v>
      </c>
      <c r="S97" s="58">
        <f>_xlfn.IFERROR(((SUM('24 DS-016894 partners'!K97:S97))/1000)-(SUM(('24 DS-016890 partners'!L97:M97,'24 DS-016890 partners'!O97))/1000),":")</f>
        <v>10035.380000000001</v>
      </c>
      <c r="T97" s="138"/>
      <c r="U97" s="59">
        <f>_xlfn.IFERROR((SUM('24 DS-016894 partners'!C97:J97)/1000)+(SUM('24 DS-016890 partners'!L97:M97,'24 DS-016890 partners'!O97)/1000)-(SUM('24 DS-016890 partners'!C97:H97,'24 DS-016890 partners'!K97)/1000),":")</f>
        <v>10724.47</v>
      </c>
      <c r="V97" s="138"/>
      <c r="X97" s="141"/>
      <c r="Y97" s="74" t="s">
        <v>24</v>
      </c>
      <c r="AB97" s="74" t="s">
        <v>154</v>
      </c>
      <c r="AC97" s="141">
        <v>0.014423499748166592</v>
      </c>
    </row>
    <row r="98" spans="2:29" ht="12">
      <c r="B98" s="74" t="s">
        <v>477</v>
      </c>
      <c r="C98" s="75" t="s">
        <v>36</v>
      </c>
      <c r="D98" s="75" t="s">
        <v>36</v>
      </c>
      <c r="E98" s="75" t="s">
        <v>36</v>
      </c>
      <c r="F98" s="75" t="s">
        <v>36</v>
      </c>
      <c r="G98" s="75" t="s">
        <v>36</v>
      </c>
      <c r="H98" s="75" t="s">
        <v>36</v>
      </c>
      <c r="I98" s="75" t="s">
        <v>36</v>
      </c>
      <c r="J98" s="75" t="s">
        <v>36</v>
      </c>
      <c r="K98" s="75" t="s">
        <v>36</v>
      </c>
      <c r="L98" s="75" t="s">
        <v>36</v>
      </c>
      <c r="M98" s="75" t="s">
        <v>36</v>
      </c>
      <c r="N98" s="75" t="s">
        <v>36</v>
      </c>
      <c r="O98" s="75" t="s">
        <v>36</v>
      </c>
      <c r="P98" s="75">
        <v>46881458</v>
      </c>
      <c r="S98" s="58">
        <f>_xlfn.IFERROR(((SUM('24 DS-016894 partners'!K98:S98))/1000)-(SUM(('24 DS-016890 partners'!L98:M98,'24 DS-016890 partners'!O98))/1000),":")</f>
        <v>0</v>
      </c>
      <c r="T98" s="138">
        <f>+(S98/'Extra-Eu trade'!$G$8)*100</f>
        <v>0</v>
      </c>
      <c r="U98" s="59">
        <f>_xlfn.IFERROR((SUM('24 DS-016894 partners'!C98:J98)/1000)+(SUM('24 DS-016890 partners'!L98:M98,'24 DS-016890 partners'!O98)/1000)-(SUM('24 DS-016890 partners'!C98:H98,'24 DS-016890 partners'!K98)/1000),":")</f>
        <v>0</v>
      </c>
      <c r="V98" s="138">
        <f>+(U98/'Extra-Eu trade'!$H$8)*100</f>
        <v>0</v>
      </c>
      <c r="X98" s="141">
        <f>+((U98+S98)/('Extra-Eu trade'!$F$8))*100</f>
        <v>0</v>
      </c>
      <c r="Y98" s="74" t="s">
        <v>477</v>
      </c>
      <c r="AB98" s="74" t="s">
        <v>572</v>
      </c>
      <c r="AC98" s="141">
        <v>0.011915825651463333</v>
      </c>
    </row>
    <row r="99" spans="2:29" ht="12">
      <c r="B99" s="74" t="s">
        <v>478</v>
      </c>
      <c r="C99" s="76" t="s">
        <v>36</v>
      </c>
      <c r="D99" s="76" t="s">
        <v>36</v>
      </c>
      <c r="E99" s="76" t="s">
        <v>36</v>
      </c>
      <c r="F99" s="76" t="s">
        <v>36</v>
      </c>
      <c r="G99" s="76" t="s">
        <v>36</v>
      </c>
      <c r="H99" s="76" t="s">
        <v>36</v>
      </c>
      <c r="I99" s="76" t="s">
        <v>36</v>
      </c>
      <c r="J99" s="76" t="s">
        <v>36</v>
      </c>
      <c r="K99" s="76" t="s">
        <v>36</v>
      </c>
      <c r="L99" s="76" t="s">
        <v>36</v>
      </c>
      <c r="M99" s="76" t="s">
        <v>36</v>
      </c>
      <c r="N99" s="76" t="s">
        <v>36</v>
      </c>
      <c r="O99" s="76" t="s">
        <v>36</v>
      </c>
      <c r="P99" s="76">
        <v>284253409</v>
      </c>
      <c r="S99" s="58">
        <f>_xlfn.IFERROR(((SUM('24 DS-016894 partners'!K99:S99))/1000)-(SUM(('24 DS-016890 partners'!L99:M99,'24 DS-016890 partners'!O99))/1000),":")</f>
        <v>0</v>
      </c>
      <c r="T99" s="138">
        <f>+(S99/'Extra-Eu trade'!$G$8)*100</f>
        <v>0</v>
      </c>
      <c r="U99" s="59">
        <f>_xlfn.IFERROR((SUM('24 DS-016894 partners'!C99:J99)/1000)+(SUM('24 DS-016890 partners'!L99:M99,'24 DS-016890 partners'!O99)/1000)-(SUM('24 DS-016890 partners'!C99:H99,'24 DS-016890 partners'!K99)/1000),":")</f>
        <v>0</v>
      </c>
      <c r="V99" s="138">
        <f>+(U99/'Extra-Eu trade'!$H$8)*100</f>
        <v>0</v>
      </c>
      <c r="X99" s="141">
        <f>+((U99+S99)/('Extra-Eu trade'!$F$8))*100</f>
        <v>0</v>
      </c>
      <c r="Y99" s="74" t="s">
        <v>478</v>
      </c>
      <c r="AB99" s="74" t="s">
        <v>131</v>
      </c>
      <c r="AC99" s="141">
        <v>0.011388298188569925</v>
      </c>
    </row>
    <row r="100" spans="2:29" ht="12">
      <c r="B100" s="74" t="s">
        <v>479</v>
      </c>
      <c r="C100" s="75" t="s">
        <v>36</v>
      </c>
      <c r="D100" s="75" t="s">
        <v>36</v>
      </c>
      <c r="E100" s="75" t="s">
        <v>36</v>
      </c>
      <c r="F100" s="75" t="s">
        <v>36</v>
      </c>
      <c r="G100" s="75" t="s">
        <v>36</v>
      </c>
      <c r="H100" s="75" t="s">
        <v>36</v>
      </c>
      <c r="I100" s="75" t="s">
        <v>36</v>
      </c>
      <c r="J100" s="75" t="s">
        <v>36</v>
      </c>
      <c r="K100" s="75" t="s">
        <v>36</v>
      </c>
      <c r="L100" s="75" t="s">
        <v>36</v>
      </c>
      <c r="M100" s="75" t="s">
        <v>36</v>
      </c>
      <c r="N100" s="75" t="s">
        <v>36</v>
      </c>
      <c r="O100" s="75" t="s">
        <v>36</v>
      </c>
      <c r="P100" s="75">
        <v>1264599</v>
      </c>
      <c r="S100" s="58">
        <f>_xlfn.IFERROR(((SUM('24 DS-016894 partners'!K100:S100))/1000)-(SUM(('24 DS-016890 partners'!L100:M100,'24 DS-016890 partners'!O100))/1000),":")</f>
        <v>0</v>
      </c>
      <c r="T100" s="138">
        <f>+(S100/'Extra-Eu trade'!$G$8)*100</f>
        <v>0</v>
      </c>
      <c r="U100" s="59">
        <f>_xlfn.IFERROR((SUM('24 DS-016894 partners'!C100:J100)/1000)+(SUM('24 DS-016890 partners'!L100:M100,'24 DS-016890 partners'!O100)/1000)-(SUM('24 DS-016890 partners'!C100:H100,'24 DS-016890 partners'!K100)/1000),":")</f>
        <v>0</v>
      </c>
      <c r="V100" s="138">
        <f>+(U100/'Extra-Eu trade'!$H$8)*100</f>
        <v>0</v>
      </c>
      <c r="X100" s="141">
        <f>+((U100+S100)/('Extra-Eu trade'!$F$8))*100</f>
        <v>0</v>
      </c>
      <c r="Y100" s="74" t="s">
        <v>479</v>
      </c>
      <c r="AB100" s="74" t="s">
        <v>509</v>
      </c>
      <c r="AC100" s="141">
        <v>0.010937269076580023</v>
      </c>
    </row>
    <row r="101" spans="2:29" ht="12">
      <c r="B101" s="74" t="s">
        <v>480</v>
      </c>
      <c r="C101" s="76" t="s">
        <v>36</v>
      </c>
      <c r="D101" s="76" t="s">
        <v>36</v>
      </c>
      <c r="E101" s="76" t="s">
        <v>36</v>
      </c>
      <c r="F101" s="76" t="s">
        <v>36</v>
      </c>
      <c r="G101" s="76" t="s">
        <v>36</v>
      </c>
      <c r="H101" s="76" t="s">
        <v>36</v>
      </c>
      <c r="I101" s="76" t="s">
        <v>36</v>
      </c>
      <c r="J101" s="76" t="s">
        <v>36</v>
      </c>
      <c r="K101" s="76" t="s">
        <v>36</v>
      </c>
      <c r="L101" s="76" t="s">
        <v>36</v>
      </c>
      <c r="M101" s="76" t="s">
        <v>36</v>
      </c>
      <c r="N101" s="76" t="s">
        <v>36</v>
      </c>
      <c r="O101" s="76" t="s">
        <v>36</v>
      </c>
      <c r="P101" s="76">
        <v>777613139</v>
      </c>
      <c r="S101" s="58">
        <f>_xlfn.IFERROR(((SUM('24 DS-016894 partners'!K101:S101))/1000)-(SUM(('24 DS-016890 partners'!L101:M101,'24 DS-016890 partners'!O101))/1000),":")</f>
        <v>0</v>
      </c>
      <c r="T101" s="138">
        <f>+(S101/'Extra-Eu trade'!$G$8)*100</f>
        <v>0</v>
      </c>
      <c r="U101" s="59">
        <f>_xlfn.IFERROR((SUM('24 DS-016894 partners'!C101:J101)/1000)+(SUM('24 DS-016890 partners'!L101:M101,'24 DS-016890 partners'!O101)/1000)-(SUM('24 DS-016890 partners'!C101:H101,'24 DS-016890 partners'!K101)/1000),":")</f>
        <v>0.013</v>
      </c>
      <c r="V101" s="138">
        <f>+(U101/'Extra-Eu trade'!$H$8)*100</f>
        <v>3.7336295819444355E-07</v>
      </c>
      <c r="X101" s="141">
        <f>+((U101+S101)/('Extra-Eu trade'!$F$8))*100</f>
        <v>6.310543573485915E-08</v>
      </c>
      <c r="Y101" s="74" t="s">
        <v>480</v>
      </c>
      <c r="AB101" s="74" t="s">
        <v>498</v>
      </c>
      <c r="AC101" s="141">
        <v>0.008936904432013584</v>
      </c>
    </row>
    <row r="102" spans="2:29" ht="12">
      <c r="B102" s="74" t="s">
        <v>360</v>
      </c>
      <c r="C102" s="75">
        <v>2711652</v>
      </c>
      <c r="D102" s="75" t="s">
        <v>36</v>
      </c>
      <c r="E102" s="75" t="s">
        <v>36</v>
      </c>
      <c r="F102" s="75" t="s">
        <v>36</v>
      </c>
      <c r="G102" s="75">
        <v>576762</v>
      </c>
      <c r="H102" s="75">
        <v>44667</v>
      </c>
      <c r="I102" s="75">
        <v>49421</v>
      </c>
      <c r="J102" s="75">
        <v>806019</v>
      </c>
      <c r="K102" s="75">
        <v>5685342</v>
      </c>
      <c r="L102" s="75">
        <v>26228913</v>
      </c>
      <c r="M102" s="75">
        <v>32931039</v>
      </c>
      <c r="N102" s="75">
        <v>510834</v>
      </c>
      <c r="O102" s="75">
        <v>13804020</v>
      </c>
      <c r="P102" s="75">
        <v>331083830056</v>
      </c>
      <c r="S102" s="58">
        <f>_xlfn.IFERROR(((SUM('24 DS-016894 partners'!K102:S102))/1000)-(SUM(('24 DS-016890 partners'!L102:M102,'24 DS-016890 partners'!O102))/1000),":")</f>
        <v>857877.2960000001</v>
      </c>
      <c r="T102" s="138"/>
      <c r="U102" s="59">
        <f>_xlfn.IFERROR((SUM('24 DS-016894 partners'!C102:J102)/1000)+(SUM('24 DS-016890 partners'!L102:M102,'24 DS-016890 partners'!O102)/1000)-(SUM('24 DS-016890 partners'!C102:H102,'24 DS-016890 partners'!K102)/1000),":")</f>
        <v>1011018.606</v>
      </c>
      <c r="V102" s="138"/>
      <c r="X102" s="141"/>
      <c r="Y102" s="74" t="s">
        <v>360</v>
      </c>
      <c r="AB102" s="74" t="s">
        <v>128</v>
      </c>
      <c r="AC102" s="141">
        <v>0.006046714309471333</v>
      </c>
    </row>
    <row r="103" spans="2:29" ht="12">
      <c r="B103" s="74" t="s">
        <v>481</v>
      </c>
      <c r="C103" s="76" t="s">
        <v>36</v>
      </c>
      <c r="D103" s="76" t="s">
        <v>36</v>
      </c>
      <c r="E103" s="76" t="s">
        <v>36</v>
      </c>
      <c r="F103" s="76" t="s">
        <v>36</v>
      </c>
      <c r="G103" s="76" t="s">
        <v>36</v>
      </c>
      <c r="H103" s="76" t="s">
        <v>36</v>
      </c>
      <c r="I103" s="76" t="s">
        <v>36</v>
      </c>
      <c r="J103" s="76" t="s">
        <v>36</v>
      </c>
      <c r="K103" s="76" t="s">
        <v>36</v>
      </c>
      <c r="L103" s="76" t="s">
        <v>36</v>
      </c>
      <c r="M103" s="76" t="s">
        <v>36</v>
      </c>
      <c r="N103" s="76" t="s">
        <v>36</v>
      </c>
      <c r="O103" s="76" t="s">
        <v>36</v>
      </c>
      <c r="P103" s="76">
        <v>2069241991</v>
      </c>
      <c r="S103" s="58">
        <f>_xlfn.IFERROR(((SUM('24 DS-016894 partners'!K103:S103))/1000)-(SUM(('24 DS-016890 partners'!L103:M103,'24 DS-016890 partners'!O103))/1000),":")</f>
        <v>1.325</v>
      </c>
      <c r="T103" s="138">
        <f>+(S103/'Extra-Eu trade'!$G$8)*100</f>
        <v>7.740129100587815E-06</v>
      </c>
      <c r="U103" s="59">
        <f>_xlfn.IFERROR((SUM('24 DS-016894 partners'!C103:J103)/1000)+(SUM('24 DS-016890 partners'!L103:M103,'24 DS-016890 partners'!O103)/1000)-(SUM('24 DS-016890 partners'!C103:H103,'24 DS-016890 partners'!K103)/1000),":")</f>
        <v>0</v>
      </c>
      <c r="V103" s="138">
        <f>+(U103/'Extra-Eu trade'!$H$8)*100</f>
        <v>0</v>
      </c>
      <c r="X103" s="141">
        <f>+((U103+S103)/('Extra-Eu trade'!$F$8))*100</f>
        <v>6.431900180668338E-06</v>
      </c>
      <c r="Y103" s="74" t="s">
        <v>481</v>
      </c>
      <c r="AB103" s="74" t="s">
        <v>573</v>
      </c>
      <c r="AC103" s="141">
        <v>0.005692168554455744</v>
      </c>
    </row>
    <row r="104" spans="2:29" ht="12">
      <c r="B104" s="74" t="s">
        <v>26</v>
      </c>
      <c r="C104" s="75">
        <v>30038933</v>
      </c>
      <c r="D104" s="75" t="s">
        <v>36</v>
      </c>
      <c r="E104" s="75" t="s">
        <v>36</v>
      </c>
      <c r="F104" s="75" t="s">
        <v>36</v>
      </c>
      <c r="G104" s="75">
        <v>6419</v>
      </c>
      <c r="H104" s="75">
        <v>549</v>
      </c>
      <c r="I104" s="75">
        <v>832</v>
      </c>
      <c r="J104" s="75">
        <v>5778</v>
      </c>
      <c r="K104" s="75">
        <v>276030</v>
      </c>
      <c r="L104" s="75">
        <v>425735</v>
      </c>
      <c r="M104" s="75">
        <v>576832</v>
      </c>
      <c r="N104" s="75">
        <v>852</v>
      </c>
      <c r="O104" s="75">
        <v>2715260</v>
      </c>
      <c r="P104" s="75">
        <v>217347010799</v>
      </c>
      <c r="S104" s="58">
        <f>_xlfn.IFERROR(((SUM('24 DS-016894 partners'!K104:S104))/1000)-(SUM(('24 DS-016890 partners'!L104:M104,'24 DS-016890 partners'!O104))/1000),":")</f>
        <v>27764.345999999998</v>
      </c>
      <c r="T104" s="138">
        <f>+(S104/'Extra-Eu trade'!$G$8)*100</f>
        <v>0.16218839428935009</v>
      </c>
      <c r="U104" s="59">
        <f>_xlfn.IFERROR((SUM('24 DS-016894 partners'!C104:J104)/1000)+(SUM('24 DS-016890 partners'!L104:M104,'24 DS-016890 partners'!O104)/1000)-(SUM('24 DS-016890 partners'!C104:H104,'24 DS-016890 partners'!K104)/1000),":")</f>
        <v>49362.315</v>
      </c>
      <c r="V104" s="138">
        <f>+(U104/'Extra-Eu trade'!$H$8)*100</f>
        <v>1.4176969193635351</v>
      </c>
      <c r="X104" s="141">
        <f>+((U104+S104)/('Extra-Eu trade'!$F$8))*100</f>
        <v>0.3743931960907514</v>
      </c>
      <c r="Y104" s="74" t="s">
        <v>26</v>
      </c>
      <c r="AB104" s="74" t="s">
        <v>30</v>
      </c>
      <c r="AC104" s="141">
        <v>0.005595772574238603</v>
      </c>
    </row>
    <row r="105" spans="2:29" ht="12">
      <c r="B105" s="74" t="s">
        <v>482</v>
      </c>
      <c r="C105" s="76" t="s">
        <v>36</v>
      </c>
      <c r="D105" s="76" t="s">
        <v>36</v>
      </c>
      <c r="E105" s="76" t="s">
        <v>36</v>
      </c>
      <c r="F105" s="76" t="s">
        <v>36</v>
      </c>
      <c r="G105" s="76" t="s">
        <v>36</v>
      </c>
      <c r="H105" s="76" t="s">
        <v>36</v>
      </c>
      <c r="I105" s="76" t="s">
        <v>36</v>
      </c>
      <c r="J105" s="76" t="s">
        <v>36</v>
      </c>
      <c r="K105" s="76" t="s">
        <v>36</v>
      </c>
      <c r="L105" s="76" t="s">
        <v>36</v>
      </c>
      <c r="M105" s="76" t="s">
        <v>36</v>
      </c>
      <c r="N105" s="76" t="s">
        <v>36</v>
      </c>
      <c r="O105" s="76" t="s">
        <v>36</v>
      </c>
      <c r="P105" s="76">
        <v>4497636</v>
      </c>
      <c r="S105" s="58">
        <f>_xlfn.IFERROR(((SUM('24 DS-016894 partners'!K105:S105))/1000)-(SUM(('24 DS-016890 partners'!L105:M105,'24 DS-016890 partners'!O105))/1000),":")</f>
        <v>0</v>
      </c>
      <c r="T105" s="138">
        <f>+(S105/'Extra-Eu trade'!$G$8)*100</f>
        <v>0</v>
      </c>
      <c r="U105" s="59">
        <f>_xlfn.IFERROR((SUM('24 DS-016894 partners'!C105:J105)/1000)+(SUM('24 DS-016890 partners'!L105:M105,'24 DS-016890 partners'!O105)/1000)-(SUM('24 DS-016890 partners'!C105:H105,'24 DS-016890 partners'!K105)/1000),":")</f>
        <v>0</v>
      </c>
      <c r="V105" s="138">
        <f>+(U105/'Extra-Eu trade'!$H$8)*100</f>
        <v>0</v>
      </c>
      <c r="X105" s="141">
        <f>+((U105+S105)/('Extra-Eu trade'!$F$8))*100</f>
        <v>0</v>
      </c>
      <c r="Y105" s="74" t="s">
        <v>482</v>
      </c>
      <c r="AB105" s="74" t="s">
        <v>534</v>
      </c>
      <c r="AC105" s="141">
        <v>0.005304201189822118</v>
      </c>
    </row>
    <row r="106" spans="2:29" ht="12">
      <c r="B106" s="74" t="s">
        <v>119</v>
      </c>
      <c r="C106" s="75" t="s">
        <v>36</v>
      </c>
      <c r="D106" s="75" t="s">
        <v>36</v>
      </c>
      <c r="E106" s="75" t="s">
        <v>36</v>
      </c>
      <c r="F106" s="75" t="s">
        <v>36</v>
      </c>
      <c r="G106" s="75" t="s">
        <v>36</v>
      </c>
      <c r="H106" s="75" t="s">
        <v>36</v>
      </c>
      <c r="I106" s="75" t="s">
        <v>36</v>
      </c>
      <c r="J106" s="75">
        <v>54653</v>
      </c>
      <c r="K106" s="75" t="s">
        <v>36</v>
      </c>
      <c r="L106" s="75">
        <v>12179</v>
      </c>
      <c r="M106" s="75">
        <v>3191</v>
      </c>
      <c r="N106" s="75" t="s">
        <v>36</v>
      </c>
      <c r="O106" s="75" t="s">
        <v>36</v>
      </c>
      <c r="P106" s="75">
        <v>1037762463</v>
      </c>
      <c r="S106" s="58">
        <f>_xlfn.IFERROR(((SUM('24 DS-016894 partners'!K106:S106))/1000)-(SUM(('24 DS-016890 partners'!L106:M106,'24 DS-016890 partners'!O106))/1000),":")</f>
        <v>70001.602</v>
      </c>
      <c r="T106" s="138">
        <f>+(S106/'Extra-Eu trade'!$G$8)*100</f>
        <v>0.4089218390399744</v>
      </c>
      <c r="U106" s="59">
        <f>_xlfn.IFERROR((SUM('24 DS-016894 partners'!C106:J106)/1000)+(SUM('24 DS-016890 partners'!L106:M106,'24 DS-016890 partners'!O106)/1000)-(SUM('24 DS-016890 partners'!C106:H106,'24 DS-016890 partners'!K106)/1000),":")</f>
        <v>491.557</v>
      </c>
      <c r="V106" s="138">
        <f>+(U106/'Extra-Eu trade'!$H$8)*100</f>
        <v>0.014117628895475855</v>
      </c>
      <c r="X106" s="141">
        <f>+((U106+S106)/('Extra-Eu trade'!$F$8))*100</f>
        <v>0.3421924242324391</v>
      </c>
      <c r="Y106" s="74" t="s">
        <v>119</v>
      </c>
      <c r="AB106" s="74" t="s">
        <v>541</v>
      </c>
      <c r="AC106" s="141">
        <v>0.0038841589865377304</v>
      </c>
    </row>
    <row r="107" spans="2:29" ht="12">
      <c r="B107" s="74" t="s">
        <v>483</v>
      </c>
      <c r="C107" s="76" t="s">
        <v>36</v>
      </c>
      <c r="D107" s="76" t="s">
        <v>36</v>
      </c>
      <c r="E107" s="76" t="s">
        <v>36</v>
      </c>
      <c r="F107" s="76" t="s">
        <v>36</v>
      </c>
      <c r="G107" s="76" t="s">
        <v>36</v>
      </c>
      <c r="H107" s="76" t="s">
        <v>36</v>
      </c>
      <c r="I107" s="76" t="s">
        <v>36</v>
      </c>
      <c r="J107" s="76" t="s">
        <v>36</v>
      </c>
      <c r="K107" s="76" t="s">
        <v>36</v>
      </c>
      <c r="L107" s="76" t="s">
        <v>36</v>
      </c>
      <c r="M107" s="76" t="s">
        <v>36</v>
      </c>
      <c r="N107" s="76" t="s">
        <v>36</v>
      </c>
      <c r="O107" s="76" t="s">
        <v>36</v>
      </c>
      <c r="P107" s="76" t="s">
        <v>36</v>
      </c>
      <c r="S107" s="58">
        <f>_xlfn.IFERROR(((SUM('24 DS-016894 partners'!K107:S107))/1000)-(SUM(('24 DS-016890 partners'!L107:M107,'24 DS-016890 partners'!O107))/1000),":")</f>
        <v>0</v>
      </c>
      <c r="T107" s="138">
        <f>+(S107/'Extra-Eu trade'!$G$8)*100</f>
        <v>0</v>
      </c>
      <c r="U107" s="59">
        <f>_xlfn.IFERROR((SUM('24 DS-016894 partners'!C107:J107)/1000)+(SUM('24 DS-016890 partners'!L107:M107,'24 DS-016890 partners'!O107)/1000)-(SUM('24 DS-016890 partners'!C107:H107,'24 DS-016890 partners'!K107)/1000),":")</f>
        <v>0</v>
      </c>
      <c r="V107" s="138">
        <f>+(U107/'Extra-Eu trade'!$H$8)*100</f>
        <v>0</v>
      </c>
      <c r="X107" s="141">
        <f>+((U107+S107)/('Extra-Eu trade'!$F$8))*100</f>
        <v>0</v>
      </c>
      <c r="Y107" s="74" t="s">
        <v>483</v>
      </c>
      <c r="AB107" s="74" t="s">
        <v>126</v>
      </c>
      <c r="AC107" s="141">
        <v>0.0036866195556304725</v>
      </c>
    </row>
    <row r="108" spans="2:29" ht="12">
      <c r="B108" s="74" t="s">
        <v>120</v>
      </c>
      <c r="C108" s="75" t="s">
        <v>36</v>
      </c>
      <c r="D108" s="75" t="s">
        <v>36</v>
      </c>
      <c r="E108" s="75" t="s">
        <v>36</v>
      </c>
      <c r="F108" s="75" t="s">
        <v>36</v>
      </c>
      <c r="G108" s="75" t="s">
        <v>36</v>
      </c>
      <c r="H108" s="75" t="s">
        <v>36</v>
      </c>
      <c r="I108" s="75" t="s">
        <v>36</v>
      </c>
      <c r="J108" s="75" t="s">
        <v>36</v>
      </c>
      <c r="K108" s="75" t="s">
        <v>36</v>
      </c>
      <c r="L108" s="75" t="s">
        <v>36</v>
      </c>
      <c r="M108" s="75" t="s">
        <v>36</v>
      </c>
      <c r="N108" s="75">
        <v>1446625</v>
      </c>
      <c r="O108" s="75" t="s">
        <v>36</v>
      </c>
      <c r="P108" s="75">
        <v>2435653107</v>
      </c>
      <c r="S108" s="58">
        <f>_xlfn.IFERROR(((SUM('24 DS-016894 partners'!K108:S108))/1000)-(SUM(('24 DS-016890 partners'!L108:M108,'24 DS-016890 partners'!O108))/1000),":")</f>
        <v>74212.011</v>
      </c>
      <c r="T108" s="138">
        <f>+(S108/'Extra-Eu trade'!$G$8)*100</f>
        <v>0.43351739317301363</v>
      </c>
      <c r="U108" s="59">
        <f>_xlfn.IFERROR((SUM('24 DS-016894 partners'!C108:J108)/1000)+(SUM('24 DS-016890 partners'!L108:M108,'24 DS-016890 partners'!O108)/1000)-(SUM('24 DS-016890 partners'!C108:H108,'24 DS-016890 partners'!K108)/1000),":")</f>
        <v>2169.746</v>
      </c>
      <c r="V108" s="138">
        <f>+(U108/'Extra-Eu trade'!$H$8)*100</f>
        <v>0.062315598853120095</v>
      </c>
      <c r="X108" s="141">
        <f>+((U108+S108)/('Extra-Eu trade'!$F$8))*100</f>
        <v>0.3707772352060868</v>
      </c>
      <c r="Y108" s="74" t="s">
        <v>120</v>
      </c>
      <c r="AB108" s="74" t="s">
        <v>454</v>
      </c>
      <c r="AC108" s="141">
        <v>0.003626936376218157</v>
      </c>
    </row>
    <row r="109" spans="2:29" ht="12">
      <c r="B109" s="74" t="s">
        <v>484</v>
      </c>
      <c r="C109" s="76" t="s">
        <v>36</v>
      </c>
      <c r="D109" s="76" t="s">
        <v>36</v>
      </c>
      <c r="E109" s="76" t="s">
        <v>36</v>
      </c>
      <c r="F109" s="76" t="s">
        <v>36</v>
      </c>
      <c r="G109" s="76" t="s">
        <v>36</v>
      </c>
      <c r="H109" s="76" t="s">
        <v>36</v>
      </c>
      <c r="I109" s="76" t="s">
        <v>36</v>
      </c>
      <c r="J109" s="76" t="s">
        <v>36</v>
      </c>
      <c r="K109" s="76" t="s">
        <v>36</v>
      </c>
      <c r="L109" s="76" t="s">
        <v>36</v>
      </c>
      <c r="M109" s="76" t="s">
        <v>36</v>
      </c>
      <c r="N109" s="76" t="s">
        <v>36</v>
      </c>
      <c r="O109" s="76" t="s">
        <v>36</v>
      </c>
      <c r="P109" s="76">
        <v>183110783</v>
      </c>
      <c r="S109" s="58">
        <f>_xlfn.IFERROR(((SUM('24 DS-016894 partners'!K109:S109))/1000)-(SUM(('24 DS-016890 partners'!L109:M109,'24 DS-016890 partners'!O109))/1000),":")</f>
        <v>0</v>
      </c>
      <c r="T109" s="138">
        <f>+(S109/'Extra-Eu trade'!$G$8)*100</f>
        <v>0</v>
      </c>
      <c r="U109" s="59">
        <f>_xlfn.IFERROR((SUM('24 DS-016894 partners'!C109:J109)/1000)+(SUM('24 DS-016890 partners'!L109:M109,'24 DS-016890 partners'!O109)/1000)-(SUM('24 DS-016890 partners'!C109:H109,'24 DS-016890 partners'!K109)/1000),":")</f>
        <v>0</v>
      </c>
      <c r="V109" s="138">
        <f>+(U109/'Extra-Eu trade'!$H$8)*100</f>
        <v>0</v>
      </c>
      <c r="X109" s="141">
        <f>+((U109+S109)/('Extra-Eu trade'!$F$8))*100</f>
        <v>0</v>
      </c>
      <c r="Y109" s="74" t="s">
        <v>484</v>
      </c>
      <c r="AB109" s="74" t="s">
        <v>500</v>
      </c>
      <c r="AC109" s="141">
        <v>0.0034037470128168226</v>
      </c>
    </row>
    <row r="110" spans="2:29" ht="12">
      <c r="B110" s="74" t="s">
        <v>485</v>
      </c>
      <c r="C110" s="75" t="s">
        <v>36</v>
      </c>
      <c r="D110" s="75" t="s">
        <v>36</v>
      </c>
      <c r="E110" s="75" t="s">
        <v>36</v>
      </c>
      <c r="F110" s="75" t="s">
        <v>36</v>
      </c>
      <c r="G110" s="75" t="s">
        <v>36</v>
      </c>
      <c r="H110" s="75" t="s">
        <v>36</v>
      </c>
      <c r="I110" s="75" t="s">
        <v>36</v>
      </c>
      <c r="J110" s="75" t="s">
        <v>36</v>
      </c>
      <c r="K110" s="75" t="s">
        <v>36</v>
      </c>
      <c r="L110" s="75" t="s">
        <v>36</v>
      </c>
      <c r="M110" s="75" t="s">
        <v>36</v>
      </c>
      <c r="N110" s="75" t="s">
        <v>36</v>
      </c>
      <c r="O110" s="75" t="s">
        <v>36</v>
      </c>
      <c r="P110" s="75">
        <v>745229284</v>
      </c>
      <c r="S110" s="58">
        <f>_xlfn.IFERROR(((SUM('24 DS-016894 partners'!K110:S110))/1000)-(SUM(('24 DS-016890 partners'!L110:M110,'24 DS-016890 partners'!O110))/1000),":")</f>
        <v>0</v>
      </c>
      <c r="T110" s="138">
        <f>+(S110/'Extra-Eu trade'!$G$8)*100</f>
        <v>0</v>
      </c>
      <c r="U110" s="59">
        <f>_xlfn.IFERROR((SUM('24 DS-016894 partners'!C110:J110)/1000)+(SUM('24 DS-016890 partners'!L110:M110,'24 DS-016890 partners'!O110)/1000)-(SUM('24 DS-016890 partners'!C110:H110,'24 DS-016890 partners'!K110)/1000),":")</f>
        <v>0</v>
      </c>
      <c r="V110" s="138">
        <f>+(U110/'Extra-Eu trade'!$H$8)*100</f>
        <v>0</v>
      </c>
      <c r="X110" s="141">
        <f>+((U110+S110)/('Extra-Eu trade'!$F$8))*100</f>
        <v>0</v>
      </c>
      <c r="Y110" s="74" t="s">
        <v>485</v>
      </c>
      <c r="AB110" s="74" t="s">
        <v>533</v>
      </c>
      <c r="AC110" s="141">
        <v>0.003119398773659834</v>
      </c>
    </row>
    <row r="111" spans="2:29" ht="12">
      <c r="B111" s="74" t="s">
        <v>486</v>
      </c>
      <c r="C111" s="76" t="s">
        <v>36</v>
      </c>
      <c r="D111" s="76" t="s">
        <v>36</v>
      </c>
      <c r="E111" s="76" t="s">
        <v>36</v>
      </c>
      <c r="F111" s="76" t="s">
        <v>36</v>
      </c>
      <c r="G111" s="76" t="s">
        <v>36</v>
      </c>
      <c r="H111" s="76" t="s">
        <v>36</v>
      </c>
      <c r="I111" s="76" t="s">
        <v>36</v>
      </c>
      <c r="J111" s="76" t="s">
        <v>36</v>
      </c>
      <c r="K111" s="76" t="s">
        <v>36</v>
      </c>
      <c r="L111" s="76" t="s">
        <v>36</v>
      </c>
      <c r="M111" s="76" t="s">
        <v>36</v>
      </c>
      <c r="N111" s="76" t="s">
        <v>36</v>
      </c>
      <c r="O111" s="76" t="s">
        <v>36</v>
      </c>
      <c r="P111" s="76">
        <v>32707558</v>
      </c>
      <c r="S111" s="58">
        <f>_xlfn.IFERROR(((SUM('24 DS-016894 partners'!K111:S111))/1000)-(SUM(('24 DS-016890 partners'!L111:M111,'24 DS-016890 partners'!O111))/1000),":")</f>
        <v>197.022</v>
      </c>
      <c r="T111" s="138">
        <f>+(S111/'Extra-Eu trade'!$G$8)*100</f>
        <v>0.001150925068419632</v>
      </c>
      <c r="U111" s="59">
        <f>_xlfn.IFERROR((SUM('24 DS-016894 partners'!C111:J111)/1000)+(SUM('24 DS-016890 partners'!L111:M111,'24 DS-016890 partners'!O111)/1000)-(SUM('24 DS-016890 partners'!C111:H111,'24 DS-016890 partners'!K111)/1000),":")</f>
        <v>0</v>
      </c>
      <c r="V111" s="138">
        <f>+(U111/'Extra-Eu trade'!$H$8)*100</f>
        <v>0</v>
      </c>
      <c r="X111" s="141">
        <f>+((U111+S111)/('Extra-Eu trade'!$F$8))*100</f>
        <v>0.0009563968584118016</v>
      </c>
      <c r="Y111" s="74" t="s">
        <v>486</v>
      </c>
      <c r="AB111" s="74" t="s">
        <v>452</v>
      </c>
      <c r="AC111" s="141">
        <v>0.003109534908628047</v>
      </c>
    </row>
    <row r="112" spans="2:29" ht="12">
      <c r="B112" s="74" t="s">
        <v>122</v>
      </c>
      <c r="C112" s="75" t="s">
        <v>36</v>
      </c>
      <c r="D112" s="75" t="s">
        <v>36</v>
      </c>
      <c r="E112" s="75" t="s">
        <v>36</v>
      </c>
      <c r="F112" s="75" t="s">
        <v>36</v>
      </c>
      <c r="G112" s="75" t="s">
        <v>36</v>
      </c>
      <c r="H112" s="75" t="s">
        <v>36</v>
      </c>
      <c r="I112" s="75" t="s">
        <v>36</v>
      </c>
      <c r="J112" s="75" t="s">
        <v>36</v>
      </c>
      <c r="K112" s="75" t="s">
        <v>36</v>
      </c>
      <c r="L112" s="75" t="s">
        <v>36</v>
      </c>
      <c r="M112" s="75" t="s">
        <v>36</v>
      </c>
      <c r="N112" s="75" t="s">
        <v>36</v>
      </c>
      <c r="O112" s="75" t="s">
        <v>36</v>
      </c>
      <c r="P112" s="75">
        <v>583549945</v>
      </c>
      <c r="S112" s="58">
        <f>_xlfn.IFERROR(((SUM('24 DS-016894 partners'!K112:S112))/1000)-(SUM(('24 DS-016890 partners'!L112:M112,'24 DS-016890 partners'!O112))/1000),":")</f>
        <v>582.269</v>
      </c>
      <c r="T112" s="138">
        <f>+(S112/'Extra-Eu trade'!$G$8)*100</f>
        <v>0.0034013865896378613</v>
      </c>
      <c r="U112" s="59">
        <f>_xlfn.IFERROR((SUM('24 DS-016894 partners'!C112:J112)/1000)+(SUM('24 DS-016890 partners'!L112:M112,'24 DS-016890 partners'!O112)/1000)-(SUM('24 DS-016890 partners'!C112:H112,'24 DS-016890 partners'!K112)/1000),":")</f>
        <v>20.355</v>
      </c>
      <c r="V112" s="138">
        <f>+(U112/'Extra-Eu trade'!$H$8)*100</f>
        <v>0.0005846002318498384</v>
      </c>
      <c r="X112" s="141">
        <f>+((U112+S112)/('Extra-Eu trade'!$F$8))*100</f>
        <v>0.0029252961618679825</v>
      </c>
      <c r="Y112" s="74" t="s">
        <v>122</v>
      </c>
      <c r="AB112" s="74" t="s">
        <v>122</v>
      </c>
      <c r="AC112" s="141">
        <v>0.0029252961618679825</v>
      </c>
    </row>
    <row r="113" spans="2:29" ht="12">
      <c r="B113" s="74" t="s">
        <v>487</v>
      </c>
      <c r="C113" s="76" t="s">
        <v>36</v>
      </c>
      <c r="D113" s="76" t="s">
        <v>36</v>
      </c>
      <c r="E113" s="76" t="s">
        <v>36</v>
      </c>
      <c r="F113" s="76" t="s">
        <v>36</v>
      </c>
      <c r="G113" s="76" t="s">
        <v>36</v>
      </c>
      <c r="H113" s="76" t="s">
        <v>36</v>
      </c>
      <c r="I113" s="76" t="s">
        <v>36</v>
      </c>
      <c r="J113" s="76" t="s">
        <v>36</v>
      </c>
      <c r="K113" s="76" t="s">
        <v>36</v>
      </c>
      <c r="L113" s="76" t="s">
        <v>36</v>
      </c>
      <c r="M113" s="76" t="s">
        <v>36</v>
      </c>
      <c r="N113" s="76" t="s">
        <v>36</v>
      </c>
      <c r="O113" s="76" t="s">
        <v>36</v>
      </c>
      <c r="P113" s="76" t="s">
        <v>36</v>
      </c>
      <c r="S113" s="58">
        <f>_xlfn.IFERROR(((SUM('24 DS-016894 partners'!K113:S113))/1000)-(SUM(('24 DS-016890 partners'!L113:M113,'24 DS-016890 partners'!O113))/1000),":")</f>
        <v>0</v>
      </c>
      <c r="T113" s="138">
        <f>+(S113/'Extra-Eu trade'!$G$8)*100</f>
        <v>0</v>
      </c>
      <c r="U113" s="59">
        <f>_xlfn.IFERROR((SUM('24 DS-016894 partners'!C113:J113)/1000)+(SUM('24 DS-016890 partners'!L113:M113,'24 DS-016890 partners'!O113)/1000)-(SUM('24 DS-016890 partners'!C113:H113,'24 DS-016890 partners'!K113)/1000),":")</f>
        <v>0</v>
      </c>
      <c r="V113" s="138">
        <f>+(U113/'Extra-Eu trade'!$H$8)*100</f>
        <v>0</v>
      </c>
      <c r="X113" s="141">
        <f>+((U113+S113)/('Extra-Eu trade'!$F$8))*100</f>
        <v>0</v>
      </c>
      <c r="Y113" s="74" t="s">
        <v>487</v>
      </c>
      <c r="AB113" s="74" t="s">
        <v>148</v>
      </c>
      <c r="AC113" s="141">
        <v>0.002035169719506357</v>
      </c>
    </row>
    <row r="114" spans="2:29" ht="12">
      <c r="B114" s="74" t="s">
        <v>488</v>
      </c>
      <c r="C114" s="75" t="s">
        <v>36</v>
      </c>
      <c r="D114" s="75" t="s">
        <v>36</v>
      </c>
      <c r="E114" s="75" t="s">
        <v>36</v>
      </c>
      <c r="F114" s="75" t="s">
        <v>36</v>
      </c>
      <c r="G114" s="75" t="s">
        <v>36</v>
      </c>
      <c r="H114" s="75" t="s">
        <v>36</v>
      </c>
      <c r="I114" s="75" t="s">
        <v>36</v>
      </c>
      <c r="J114" s="75" t="s">
        <v>36</v>
      </c>
      <c r="K114" s="75" t="s">
        <v>36</v>
      </c>
      <c r="L114" s="75" t="s">
        <v>36</v>
      </c>
      <c r="M114" s="75" t="s">
        <v>36</v>
      </c>
      <c r="N114" s="75" t="s">
        <v>36</v>
      </c>
      <c r="O114" s="75" t="s">
        <v>36</v>
      </c>
      <c r="P114" s="75">
        <v>3321542652</v>
      </c>
      <c r="S114" s="58">
        <f>_xlfn.IFERROR(((SUM('24 DS-016894 partners'!K114:S114))/1000)-(SUM(('24 DS-016890 partners'!L114:M114,'24 DS-016890 partners'!O114))/1000),":")</f>
        <v>0</v>
      </c>
      <c r="T114" s="138">
        <f>+(S114/'Extra-Eu trade'!$G$8)*100</f>
        <v>0</v>
      </c>
      <c r="U114" s="59">
        <f>_xlfn.IFERROR((SUM('24 DS-016894 partners'!C114:J114)/1000)+(SUM('24 DS-016890 partners'!L114:M114,'24 DS-016890 partners'!O114)/1000)-(SUM('24 DS-016890 partners'!C114:H114,'24 DS-016890 partners'!K114)/1000),":")</f>
        <v>0</v>
      </c>
      <c r="V114" s="138">
        <f>+(U114/'Extra-Eu trade'!$H$8)*100</f>
        <v>0</v>
      </c>
      <c r="X114" s="141">
        <f>+((U114+S114)/('Extra-Eu trade'!$F$8))*100</f>
        <v>0</v>
      </c>
      <c r="Y114" s="74" t="s">
        <v>488</v>
      </c>
      <c r="AB114" s="74" t="s">
        <v>124</v>
      </c>
      <c r="AC114" s="141">
        <v>0.00163669772695502</v>
      </c>
    </row>
    <row r="115" spans="2:29" ht="12">
      <c r="B115" s="74" t="s">
        <v>6</v>
      </c>
      <c r="C115" s="76">
        <v>206357</v>
      </c>
      <c r="D115" s="76" t="s">
        <v>36</v>
      </c>
      <c r="E115" s="76" t="s">
        <v>36</v>
      </c>
      <c r="F115" s="76" t="s">
        <v>36</v>
      </c>
      <c r="G115" s="76">
        <v>16998002</v>
      </c>
      <c r="H115" s="76">
        <v>4809572</v>
      </c>
      <c r="I115" s="76">
        <v>14564</v>
      </c>
      <c r="J115" s="76">
        <v>6133</v>
      </c>
      <c r="K115" s="76">
        <v>17312</v>
      </c>
      <c r="L115" s="76">
        <v>50052644</v>
      </c>
      <c r="M115" s="76">
        <v>3270637</v>
      </c>
      <c r="N115" s="76">
        <v>23979</v>
      </c>
      <c r="O115" s="76">
        <v>95339976</v>
      </c>
      <c r="P115" s="76">
        <v>25193350218</v>
      </c>
      <c r="S115" s="58">
        <f>_xlfn.IFERROR(((SUM('24 DS-016894 partners'!K115:S115))/1000)-(SUM(('24 DS-016890 partners'!L115:M115,'24 DS-016890 partners'!O115))/1000),":")</f>
        <v>616834.272</v>
      </c>
      <c r="T115" s="138"/>
      <c r="U115" s="59">
        <f>_xlfn.IFERROR((SUM('24 DS-016894 partners'!C115:J115)/1000)+(SUM('24 DS-016890 partners'!L115:M115,'24 DS-016890 partners'!O115)/1000)-(SUM('24 DS-016890 partners'!C115:H115,'24 DS-016890 partners'!K115)/1000),":")</f>
        <v>258312.95400000006</v>
      </c>
      <c r="V115" s="138"/>
      <c r="X115" s="141"/>
      <c r="Y115" s="74" t="s">
        <v>6</v>
      </c>
      <c r="AB115" s="74" t="s">
        <v>431</v>
      </c>
      <c r="AC115" s="141">
        <v>0.0014808127378970561</v>
      </c>
    </row>
    <row r="116" spans="2:29" ht="12">
      <c r="B116" s="74" t="s">
        <v>489</v>
      </c>
      <c r="C116" s="75" t="s">
        <v>36</v>
      </c>
      <c r="D116" s="75" t="s">
        <v>36</v>
      </c>
      <c r="E116" s="75" t="s">
        <v>36</v>
      </c>
      <c r="F116" s="75" t="s">
        <v>36</v>
      </c>
      <c r="G116" s="75" t="s">
        <v>36</v>
      </c>
      <c r="H116" s="75" t="s">
        <v>36</v>
      </c>
      <c r="I116" s="75" t="s">
        <v>36</v>
      </c>
      <c r="J116" s="75" t="s">
        <v>36</v>
      </c>
      <c r="K116" s="75" t="s">
        <v>36</v>
      </c>
      <c r="L116" s="75" t="s">
        <v>36</v>
      </c>
      <c r="M116" s="75" t="s">
        <v>36</v>
      </c>
      <c r="N116" s="75" t="s">
        <v>36</v>
      </c>
      <c r="O116" s="75" t="s">
        <v>36</v>
      </c>
      <c r="P116" s="75">
        <v>822042</v>
      </c>
      <c r="S116" s="58">
        <f>_xlfn.IFERROR(((SUM('24 DS-016894 partners'!K116:S116))/1000)-(SUM(('24 DS-016890 partners'!L116:M116,'24 DS-016890 partners'!O116))/1000),":")</f>
        <v>0</v>
      </c>
      <c r="T116" s="138">
        <f>+(S116/'Extra-Eu trade'!$G$8)*100</f>
        <v>0</v>
      </c>
      <c r="U116" s="59">
        <f>_xlfn.IFERROR((SUM('24 DS-016894 partners'!C116:J116)/1000)+(SUM('24 DS-016890 partners'!L116:M116,'24 DS-016890 partners'!O116)/1000)-(SUM('24 DS-016890 partners'!C116:H116,'24 DS-016890 partners'!K116)/1000),":")</f>
        <v>0</v>
      </c>
      <c r="V116" s="138">
        <f>+(U116/'Extra-Eu trade'!$H$8)*100</f>
        <v>0</v>
      </c>
      <c r="X116" s="141">
        <f>+((U116+S116)/('Extra-Eu trade'!$F$8))*100</f>
        <v>0</v>
      </c>
      <c r="Y116" s="74" t="s">
        <v>489</v>
      </c>
      <c r="AB116" s="74" t="s">
        <v>445</v>
      </c>
      <c r="AC116" s="141">
        <v>0.0012141825633887014</v>
      </c>
    </row>
    <row r="117" spans="2:29" ht="12">
      <c r="B117" s="74" t="s">
        <v>121</v>
      </c>
      <c r="C117" s="76" t="s">
        <v>36</v>
      </c>
      <c r="D117" s="76" t="s">
        <v>36</v>
      </c>
      <c r="E117" s="76" t="s">
        <v>36</v>
      </c>
      <c r="F117" s="76" t="s">
        <v>36</v>
      </c>
      <c r="G117" s="76" t="s">
        <v>36</v>
      </c>
      <c r="H117" s="76">
        <v>53</v>
      </c>
      <c r="I117" s="76" t="s">
        <v>36</v>
      </c>
      <c r="J117" s="76" t="s">
        <v>36</v>
      </c>
      <c r="K117" s="76" t="s">
        <v>36</v>
      </c>
      <c r="L117" s="76" t="s">
        <v>36</v>
      </c>
      <c r="M117" s="76">
        <v>531110</v>
      </c>
      <c r="N117" s="76">
        <v>32</v>
      </c>
      <c r="O117" s="76">
        <v>41</v>
      </c>
      <c r="P117" s="76">
        <v>1754006357</v>
      </c>
      <c r="S117" s="58">
        <f>_xlfn.IFERROR(((SUM('24 DS-016894 partners'!K117:S117))/1000)-(SUM(('24 DS-016890 partners'!L117:M117,'24 DS-016890 partners'!O117))/1000),":")</f>
        <v>116551.39</v>
      </c>
      <c r="T117" s="138">
        <f>+(S117/'Extra-Eu trade'!$G$8)*100</f>
        <v>0.6808474003418563</v>
      </c>
      <c r="U117" s="59">
        <f>_xlfn.IFERROR((SUM('24 DS-016894 partners'!C117:J117)/1000)+(SUM('24 DS-016890 partners'!L117:M117,'24 DS-016890 partners'!O117)/1000)-(SUM('24 DS-016890 partners'!C117:H117,'24 DS-016890 partners'!K117)/1000),":")</f>
        <v>10602.987</v>
      </c>
      <c r="V117" s="138">
        <f>+(U117/'Extra-Eu trade'!$H$8)*100</f>
        <v>0.30452019938594066</v>
      </c>
      <c r="X117" s="141">
        <f>+((U117+S117)/('Extra-Eu trade'!$F$8))*100</f>
        <v>0.617240951244581</v>
      </c>
      <c r="Y117" s="74" t="s">
        <v>121</v>
      </c>
      <c r="AB117" s="74" t="s">
        <v>459</v>
      </c>
      <c r="AC117" s="141">
        <v>0.000979707035519401</v>
      </c>
    </row>
    <row r="118" spans="2:29" ht="12">
      <c r="B118" s="74" t="s">
        <v>490</v>
      </c>
      <c r="C118" s="75" t="s">
        <v>36</v>
      </c>
      <c r="D118" s="75" t="s">
        <v>36</v>
      </c>
      <c r="E118" s="75" t="s">
        <v>36</v>
      </c>
      <c r="F118" s="75" t="s">
        <v>36</v>
      </c>
      <c r="G118" s="75" t="s">
        <v>36</v>
      </c>
      <c r="H118" s="75" t="s">
        <v>36</v>
      </c>
      <c r="I118" s="75" t="s">
        <v>36</v>
      </c>
      <c r="J118" s="75" t="s">
        <v>36</v>
      </c>
      <c r="K118" s="75" t="s">
        <v>36</v>
      </c>
      <c r="L118" s="75" t="s">
        <v>36</v>
      </c>
      <c r="M118" s="75" t="s">
        <v>36</v>
      </c>
      <c r="N118" s="75" t="s">
        <v>36</v>
      </c>
      <c r="O118" s="75" t="s">
        <v>36</v>
      </c>
      <c r="P118" s="75">
        <v>1584816</v>
      </c>
      <c r="S118" s="58">
        <f>_xlfn.IFERROR(((SUM('24 DS-016894 partners'!K118:S118))/1000)-(SUM(('24 DS-016890 partners'!L118:M118,'24 DS-016890 partners'!O118))/1000),":")</f>
        <v>0</v>
      </c>
      <c r="T118" s="138">
        <f>+(S118/'Extra-Eu trade'!$G$8)*100</f>
        <v>0</v>
      </c>
      <c r="U118" s="59">
        <f>_xlfn.IFERROR((SUM('24 DS-016894 partners'!C118:J118)/1000)+(SUM('24 DS-016890 partners'!L118:M118,'24 DS-016890 partners'!O118)/1000)-(SUM('24 DS-016890 partners'!C118:H118,'24 DS-016890 partners'!K118)/1000),":")</f>
        <v>0</v>
      </c>
      <c r="V118" s="138">
        <f>+(U118/'Extra-Eu trade'!$H$8)*100</f>
        <v>0</v>
      </c>
      <c r="X118" s="141">
        <f>+((U118+S118)/('Extra-Eu trade'!$F$8))*100</f>
        <v>0</v>
      </c>
      <c r="Y118" s="74" t="s">
        <v>490</v>
      </c>
      <c r="AB118" s="74" t="s">
        <v>486</v>
      </c>
      <c r="AC118" s="141">
        <v>0.0009563968584118016</v>
      </c>
    </row>
    <row r="119" spans="2:29" ht="12">
      <c r="B119" s="74" t="s">
        <v>491</v>
      </c>
      <c r="C119" s="76" t="s">
        <v>36</v>
      </c>
      <c r="D119" s="76" t="s">
        <v>36</v>
      </c>
      <c r="E119" s="76" t="s">
        <v>36</v>
      </c>
      <c r="F119" s="76" t="s">
        <v>36</v>
      </c>
      <c r="G119" s="76" t="s">
        <v>36</v>
      </c>
      <c r="H119" s="76" t="s">
        <v>36</v>
      </c>
      <c r="I119" s="76" t="s">
        <v>36</v>
      </c>
      <c r="J119" s="76" t="s">
        <v>36</v>
      </c>
      <c r="K119" s="76" t="s">
        <v>36</v>
      </c>
      <c r="L119" s="76" t="s">
        <v>36</v>
      </c>
      <c r="M119" s="76" t="s">
        <v>36</v>
      </c>
      <c r="N119" s="76" t="s">
        <v>36</v>
      </c>
      <c r="O119" s="76" t="s">
        <v>36</v>
      </c>
      <c r="P119" s="76">
        <v>4354713</v>
      </c>
      <c r="S119" s="58">
        <f>_xlfn.IFERROR(((SUM('24 DS-016894 partners'!K119:S119))/1000)-(SUM(('24 DS-016890 partners'!L119:M119,'24 DS-016890 partners'!O119))/1000),":")</f>
        <v>0</v>
      </c>
      <c r="T119" s="138">
        <f>+(S119/'Extra-Eu trade'!$G$8)*100</f>
        <v>0</v>
      </c>
      <c r="U119" s="59">
        <f>_xlfn.IFERROR((SUM('24 DS-016894 partners'!C119:J119)/1000)+(SUM('24 DS-016890 partners'!L119:M119,'24 DS-016890 partners'!O119)/1000)-(SUM('24 DS-016890 partners'!C119:H119,'24 DS-016890 partners'!K119)/1000),":")</f>
        <v>0</v>
      </c>
      <c r="V119" s="138">
        <f>+(U119/'Extra-Eu trade'!$H$8)*100</f>
        <v>0</v>
      </c>
      <c r="X119" s="141">
        <f>+((U119+S119)/('Extra-Eu trade'!$F$8))*100</f>
        <v>0</v>
      </c>
      <c r="Y119" s="74" t="s">
        <v>491</v>
      </c>
      <c r="AB119" s="74" t="s">
        <v>440</v>
      </c>
      <c r="AC119" s="141">
        <v>0.0008084582999921426</v>
      </c>
    </row>
    <row r="120" spans="2:29" ht="12">
      <c r="B120" s="74" t="s">
        <v>492</v>
      </c>
      <c r="C120" s="75" t="s">
        <v>36</v>
      </c>
      <c r="D120" s="75" t="s">
        <v>36</v>
      </c>
      <c r="E120" s="75" t="s">
        <v>36</v>
      </c>
      <c r="F120" s="75" t="s">
        <v>36</v>
      </c>
      <c r="G120" s="75" t="s">
        <v>36</v>
      </c>
      <c r="H120" s="75" t="s">
        <v>36</v>
      </c>
      <c r="I120" s="75" t="s">
        <v>36</v>
      </c>
      <c r="J120" s="75" t="s">
        <v>36</v>
      </c>
      <c r="K120" s="75" t="s">
        <v>36</v>
      </c>
      <c r="L120" s="75" t="s">
        <v>36</v>
      </c>
      <c r="M120" s="75" t="s">
        <v>36</v>
      </c>
      <c r="N120" s="75" t="s">
        <v>36</v>
      </c>
      <c r="O120" s="75" t="s">
        <v>36</v>
      </c>
      <c r="P120" s="75">
        <v>3920138271</v>
      </c>
      <c r="S120" s="58">
        <f>_xlfn.IFERROR(((SUM('24 DS-016894 partners'!K120:S120))/1000)-(SUM(('24 DS-016890 partners'!L120:M120,'24 DS-016890 partners'!O120))/1000),":")</f>
        <v>0</v>
      </c>
      <c r="T120" s="138">
        <f>+(S120/'Extra-Eu trade'!$G$8)*100</f>
        <v>0</v>
      </c>
      <c r="U120" s="59">
        <f>_xlfn.IFERROR((SUM('24 DS-016894 partners'!C120:J120)/1000)+(SUM('24 DS-016890 partners'!L120:M120,'24 DS-016890 partners'!O120)/1000)-(SUM('24 DS-016890 partners'!C120:H120,'24 DS-016890 partners'!K120)/1000),":")</f>
        <v>0</v>
      </c>
      <c r="V120" s="138">
        <f>+(U120/'Extra-Eu trade'!$H$8)*100</f>
        <v>0</v>
      </c>
      <c r="X120" s="141">
        <f>+((U120+S120)/('Extra-Eu trade'!$F$8))*100</f>
        <v>0</v>
      </c>
      <c r="Y120" s="74" t="s">
        <v>492</v>
      </c>
      <c r="AB120" s="74" t="s">
        <v>519</v>
      </c>
      <c r="AC120" s="141">
        <v>0.0008009293360825452</v>
      </c>
    </row>
    <row r="121" spans="2:29" ht="12">
      <c r="B121" s="74" t="s">
        <v>124</v>
      </c>
      <c r="C121" s="76">
        <v>492</v>
      </c>
      <c r="D121" s="76" t="s">
        <v>36</v>
      </c>
      <c r="E121" s="76" t="s">
        <v>36</v>
      </c>
      <c r="F121" s="76" t="s">
        <v>36</v>
      </c>
      <c r="G121" s="76" t="s">
        <v>36</v>
      </c>
      <c r="H121" s="76" t="s">
        <v>36</v>
      </c>
      <c r="I121" s="76" t="s">
        <v>36</v>
      </c>
      <c r="J121" s="76" t="s">
        <v>36</v>
      </c>
      <c r="K121" s="76" t="s">
        <v>36</v>
      </c>
      <c r="L121" s="76" t="s">
        <v>36</v>
      </c>
      <c r="M121" s="76" t="s">
        <v>36</v>
      </c>
      <c r="N121" s="76" t="s">
        <v>36</v>
      </c>
      <c r="O121" s="76" t="s">
        <v>36</v>
      </c>
      <c r="P121" s="76">
        <v>5421105912</v>
      </c>
      <c r="S121" s="58">
        <f>_xlfn.IFERROR(((SUM('24 DS-016894 partners'!K121:S121))/1000)-(SUM(('24 DS-016890 partners'!L121:M121,'24 DS-016890 partners'!O121))/1000),":")</f>
        <v>333.851</v>
      </c>
      <c r="T121" s="138">
        <f>+(S121/'Extra-Eu trade'!$G$8)*100</f>
        <v>0.0019502262946115793</v>
      </c>
      <c r="U121" s="59">
        <f>_xlfn.IFERROR((SUM('24 DS-016894 partners'!C121:J121)/1000)+(SUM('24 DS-016890 partners'!L121:M121,'24 DS-016890 partners'!O121)/1000)-(SUM('24 DS-016890 partners'!C121:H121,'24 DS-016890 partners'!K121)/1000),":")</f>
        <v>3.316</v>
      </c>
      <c r="V121" s="138">
        <f>+(U121/'Extra-Eu trade'!$H$8)*100</f>
        <v>9.523627456713652E-05</v>
      </c>
      <c r="X121" s="141">
        <f>+((U121+S121)/('Extra-Eu trade'!$F$8))*100</f>
        <v>0.00163669772695502</v>
      </c>
      <c r="Y121" s="74" t="s">
        <v>124</v>
      </c>
      <c r="AB121" s="74" t="s">
        <v>593</v>
      </c>
      <c r="AC121" s="141">
        <v>0.0007366054800115745</v>
      </c>
    </row>
    <row r="122" spans="2:29" ht="12">
      <c r="B122" s="74" t="s">
        <v>493</v>
      </c>
      <c r="C122" s="75" t="s">
        <v>36</v>
      </c>
      <c r="D122" s="75" t="s">
        <v>36</v>
      </c>
      <c r="E122" s="75" t="s">
        <v>36</v>
      </c>
      <c r="F122" s="75" t="s">
        <v>36</v>
      </c>
      <c r="G122" s="75" t="s">
        <v>36</v>
      </c>
      <c r="H122" s="75" t="s">
        <v>36</v>
      </c>
      <c r="I122" s="75" t="s">
        <v>36</v>
      </c>
      <c r="J122" s="75" t="s">
        <v>36</v>
      </c>
      <c r="K122" s="75" t="s">
        <v>36</v>
      </c>
      <c r="L122" s="75" t="s">
        <v>36</v>
      </c>
      <c r="M122" s="75" t="s">
        <v>36</v>
      </c>
      <c r="N122" s="75" t="s">
        <v>36</v>
      </c>
      <c r="O122" s="75" t="s">
        <v>36</v>
      </c>
      <c r="P122" s="75">
        <v>11414</v>
      </c>
      <c r="S122" s="58">
        <f>_xlfn.IFERROR(((SUM('24 DS-016894 partners'!K122:S122))/1000)-(SUM(('24 DS-016890 partners'!L122:M122,'24 DS-016890 partners'!O122))/1000),":")</f>
        <v>0</v>
      </c>
      <c r="T122" s="138">
        <f>+(S122/'Extra-Eu trade'!$G$8)*100</f>
        <v>0</v>
      </c>
      <c r="U122" s="59">
        <f>_xlfn.IFERROR((SUM('24 DS-016894 partners'!C122:J122)/1000)+(SUM('24 DS-016890 partners'!L122:M122,'24 DS-016890 partners'!O122)/1000)-(SUM('24 DS-016890 partners'!C122:H122,'24 DS-016890 partners'!K122)/1000),":")</f>
        <v>0</v>
      </c>
      <c r="V122" s="138">
        <f>+(U122/'Extra-Eu trade'!$H$8)*100</f>
        <v>0</v>
      </c>
      <c r="X122" s="141">
        <f>+((U122+S122)/('Extra-Eu trade'!$F$8))*100</f>
        <v>0</v>
      </c>
      <c r="Y122" s="74" t="s">
        <v>493</v>
      </c>
      <c r="AB122" s="74" t="s">
        <v>515</v>
      </c>
      <c r="AC122" s="141">
        <v>0.0006636750133592264</v>
      </c>
    </row>
    <row r="123" spans="2:29" ht="12">
      <c r="B123" s="74" t="s">
        <v>123</v>
      </c>
      <c r="C123" s="76" t="s">
        <v>36</v>
      </c>
      <c r="D123" s="76" t="s">
        <v>36</v>
      </c>
      <c r="E123" s="76" t="s">
        <v>36</v>
      </c>
      <c r="F123" s="76" t="s">
        <v>36</v>
      </c>
      <c r="G123" s="76" t="s">
        <v>36</v>
      </c>
      <c r="H123" s="76" t="s">
        <v>36</v>
      </c>
      <c r="I123" s="76" t="s">
        <v>36</v>
      </c>
      <c r="J123" s="76" t="s">
        <v>36</v>
      </c>
      <c r="K123" s="76" t="s">
        <v>36</v>
      </c>
      <c r="L123" s="76">
        <v>125939</v>
      </c>
      <c r="M123" s="76">
        <v>29432795</v>
      </c>
      <c r="N123" s="76">
        <v>0</v>
      </c>
      <c r="O123" s="76" t="s">
        <v>36</v>
      </c>
      <c r="P123" s="76">
        <v>1550776499</v>
      </c>
      <c r="S123" s="58">
        <f>_xlfn.IFERROR(((SUM('24 DS-016894 partners'!K123:S123))/1000)-(SUM(('24 DS-016890 partners'!L123:M123,'24 DS-016890 partners'!O123))/1000),":")</f>
        <v>4048.032000000003</v>
      </c>
      <c r="T123" s="138">
        <f>+(S123/'Extra-Eu trade'!$G$8)*100</f>
        <v>0.023647011534574124</v>
      </c>
      <c r="U123" s="59">
        <f>_xlfn.IFERROR((SUM('24 DS-016894 partners'!C123:J123)/1000)+(SUM('24 DS-016890 partners'!L123:M123,'24 DS-016890 partners'!O123)/1000)-(SUM('24 DS-016890 partners'!C123:H123,'24 DS-016890 partners'!K123)/1000),":")</f>
        <v>45292.869</v>
      </c>
      <c r="V123" s="138">
        <f>+(U123/'Extra-Eu trade'!$H$8)*100</f>
        <v>1.3008215042271853</v>
      </c>
      <c r="X123" s="141">
        <f>+((U123+S123)/('Extra-Eu trade'!$F$8))*100</f>
        <v>0.23951377362734985</v>
      </c>
      <c r="Y123" s="74" t="s">
        <v>123</v>
      </c>
      <c r="AB123" s="74" t="s">
        <v>546</v>
      </c>
      <c r="AC123" s="141">
        <v>0.0004248160848384973</v>
      </c>
    </row>
    <row r="124" spans="2:29" ht="12">
      <c r="B124" s="74" t="s">
        <v>9</v>
      </c>
      <c r="C124" s="75">
        <v>2502560</v>
      </c>
      <c r="D124" s="75" t="s">
        <v>36</v>
      </c>
      <c r="E124" s="75" t="s">
        <v>36</v>
      </c>
      <c r="F124" s="75" t="s">
        <v>36</v>
      </c>
      <c r="G124" s="75">
        <v>10173</v>
      </c>
      <c r="H124" s="75">
        <v>5294</v>
      </c>
      <c r="I124" s="75" t="s">
        <v>36</v>
      </c>
      <c r="J124" s="75">
        <v>21642</v>
      </c>
      <c r="K124" s="75">
        <v>16789</v>
      </c>
      <c r="L124" s="75">
        <v>1538359</v>
      </c>
      <c r="M124" s="75">
        <v>325844</v>
      </c>
      <c r="N124" s="75">
        <v>5335</v>
      </c>
      <c r="O124" s="75">
        <v>1634041</v>
      </c>
      <c r="P124" s="75">
        <v>16099134592</v>
      </c>
      <c r="S124" s="58">
        <f>_xlfn.IFERROR(((SUM('24 DS-016894 partners'!K124:S124))/1000)-(SUM(('24 DS-016890 partners'!L124:M124,'24 DS-016890 partners'!O124))/1000),":")</f>
        <v>50696.513</v>
      </c>
      <c r="T124" s="138"/>
      <c r="U124" s="59">
        <f>_xlfn.IFERROR((SUM('24 DS-016894 partners'!C124:J124)/1000)+(SUM('24 DS-016890 partners'!L124:M124,'24 DS-016890 partners'!O124)/1000)-(SUM('24 DS-016890 partners'!C124:H124,'24 DS-016890 partners'!K124)/1000),":")</f>
        <v>65690.33</v>
      </c>
      <c r="V124" s="138"/>
      <c r="X124" s="141"/>
      <c r="Y124" s="74" t="s">
        <v>9</v>
      </c>
      <c r="AB124" s="74" t="s">
        <v>147</v>
      </c>
      <c r="AC124" s="141">
        <v>0.0004188113599151111</v>
      </c>
    </row>
    <row r="125" spans="2:29" ht="12">
      <c r="B125" s="74" t="s">
        <v>494</v>
      </c>
      <c r="C125" s="76" t="s">
        <v>36</v>
      </c>
      <c r="D125" s="76" t="s">
        <v>36</v>
      </c>
      <c r="E125" s="76" t="s">
        <v>36</v>
      </c>
      <c r="F125" s="76" t="s">
        <v>36</v>
      </c>
      <c r="G125" s="76" t="s">
        <v>36</v>
      </c>
      <c r="H125" s="76" t="s">
        <v>36</v>
      </c>
      <c r="I125" s="76" t="s">
        <v>36</v>
      </c>
      <c r="J125" s="76" t="s">
        <v>36</v>
      </c>
      <c r="K125" s="76" t="s">
        <v>36</v>
      </c>
      <c r="L125" s="76" t="s">
        <v>36</v>
      </c>
      <c r="M125" s="76" t="s">
        <v>36</v>
      </c>
      <c r="N125" s="76" t="s">
        <v>36</v>
      </c>
      <c r="O125" s="76" t="s">
        <v>36</v>
      </c>
      <c r="P125" s="76">
        <v>33348240</v>
      </c>
      <c r="S125" s="58">
        <f>_xlfn.IFERROR(((SUM('24 DS-016894 partners'!K125:S125))/1000)-(SUM(('24 DS-016890 partners'!L125:M125,'24 DS-016890 partners'!O125))/1000),":")</f>
        <v>46.007</v>
      </c>
      <c r="T125" s="138">
        <f>+(S125/'Extra-Eu trade'!$G$8)*100</f>
        <v>0.000268754807193014</v>
      </c>
      <c r="U125" s="59">
        <f>_xlfn.IFERROR((SUM('24 DS-016894 partners'!C125:J125)/1000)+(SUM('24 DS-016890 partners'!L125:M125,'24 DS-016890 partners'!O125)/1000)-(SUM('24 DS-016890 partners'!C125:H125,'24 DS-016890 partners'!K125)/1000),":")</f>
        <v>0.116</v>
      </c>
      <c r="V125" s="138">
        <f>+(U125/'Extra-Eu trade'!$H$8)*100</f>
        <v>3.331546396196574E-06</v>
      </c>
      <c r="X125" s="141">
        <f>+((U125+S125)/('Extra-Eu trade'!$F$8))*100</f>
        <v>0.00022389323172299303</v>
      </c>
      <c r="Y125" s="74" t="s">
        <v>494</v>
      </c>
      <c r="AB125" s="74" t="s">
        <v>566</v>
      </c>
      <c r="AC125" s="141">
        <v>0.00037519094102946146</v>
      </c>
    </row>
    <row r="126" spans="2:29" ht="12">
      <c r="B126" s="74" t="s">
        <v>16</v>
      </c>
      <c r="C126" s="75">
        <v>14865729</v>
      </c>
      <c r="D126" s="75" t="s">
        <v>36</v>
      </c>
      <c r="E126" s="75" t="s">
        <v>36</v>
      </c>
      <c r="F126" s="75" t="s">
        <v>36</v>
      </c>
      <c r="G126" s="75">
        <v>4967</v>
      </c>
      <c r="H126" s="75" t="s">
        <v>36</v>
      </c>
      <c r="I126" s="75">
        <v>310</v>
      </c>
      <c r="J126" s="75">
        <v>99412</v>
      </c>
      <c r="K126" s="75">
        <v>2177034</v>
      </c>
      <c r="L126" s="75">
        <v>20419252</v>
      </c>
      <c r="M126" s="75">
        <v>452937</v>
      </c>
      <c r="N126" s="75">
        <v>386630</v>
      </c>
      <c r="O126" s="75">
        <v>887731</v>
      </c>
      <c r="P126" s="75">
        <v>103873494725</v>
      </c>
      <c r="S126" s="58">
        <f>_xlfn.IFERROR(((SUM('24 DS-016894 partners'!K126:S126))/1000)-(SUM(('24 DS-016890 partners'!L126:M126,'24 DS-016890 partners'!O126))/1000),":")</f>
        <v>98831.013</v>
      </c>
      <c r="T126" s="138"/>
      <c r="U126" s="59">
        <f>_xlfn.IFERROR((SUM('24 DS-016894 partners'!C126:J126)/1000)+(SUM('24 DS-016890 partners'!L126:M126,'24 DS-016890 partners'!O126)/1000)-(SUM('24 DS-016890 partners'!C126:H126,'24 DS-016890 partners'!K126)/1000),":")</f>
        <v>124738.02900000002</v>
      </c>
      <c r="V126" s="138"/>
      <c r="X126" s="141"/>
      <c r="Y126" s="74" t="s">
        <v>16</v>
      </c>
      <c r="AB126" s="74" t="s">
        <v>553</v>
      </c>
      <c r="AC126" s="141">
        <v>0.00033924511398202825</v>
      </c>
    </row>
    <row r="127" spans="2:29" ht="12">
      <c r="B127" s="74" t="s">
        <v>495</v>
      </c>
      <c r="C127" s="76" t="s">
        <v>36</v>
      </c>
      <c r="D127" s="76" t="s">
        <v>36</v>
      </c>
      <c r="E127" s="76" t="s">
        <v>36</v>
      </c>
      <c r="F127" s="76" t="s">
        <v>36</v>
      </c>
      <c r="G127" s="76" t="s">
        <v>36</v>
      </c>
      <c r="H127" s="76" t="s">
        <v>36</v>
      </c>
      <c r="I127" s="76" t="s">
        <v>36</v>
      </c>
      <c r="J127" s="76" t="s">
        <v>36</v>
      </c>
      <c r="K127" s="76" t="s">
        <v>36</v>
      </c>
      <c r="L127" s="76" t="s">
        <v>36</v>
      </c>
      <c r="M127" s="76" t="s">
        <v>36</v>
      </c>
      <c r="N127" s="76" t="s">
        <v>36</v>
      </c>
      <c r="O127" s="76" t="s">
        <v>36</v>
      </c>
      <c r="P127" s="76">
        <v>24194734268</v>
      </c>
      <c r="S127" s="58">
        <f>_xlfn.IFERROR(((SUM('24 DS-016894 partners'!K127:S127))/1000)-(SUM(('24 DS-016890 partners'!L127:M127,'24 DS-016890 partners'!O127))/1000),":")</f>
        <v>2989.326</v>
      </c>
      <c r="T127" s="138">
        <f>+(S127/'Extra-Eu trade'!$G$8)*100</f>
        <v>0.017462467293391522</v>
      </c>
      <c r="U127" s="59">
        <f>_xlfn.IFERROR((SUM('24 DS-016894 partners'!C127:J127)/1000)+(SUM('24 DS-016890 partners'!L127:M127,'24 DS-016890 partners'!O127)/1000)-(SUM('24 DS-016890 partners'!C127:H127,'24 DS-016890 partners'!K127)/1000),":")</f>
        <v>75.588</v>
      </c>
      <c r="V127" s="138">
        <f>+(U127/'Extra-Eu trade'!$H$8)*100</f>
        <v>0.0021709045603078153</v>
      </c>
      <c r="X127" s="141">
        <f>+((U127+S127)/('Extra-Eu trade'!$F$8))*100</f>
        <v>0.014877902573836164</v>
      </c>
      <c r="Y127" s="74" t="s">
        <v>495</v>
      </c>
      <c r="AB127" s="74" t="s">
        <v>27</v>
      </c>
      <c r="AC127" s="141">
        <v>0.0003305414181149049</v>
      </c>
    </row>
    <row r="128" spans="2:29" ht="12">
      <c r="B128" s="74" t="s">
        <v>361</v>
      </c>
      <c r="C128" s="75">
        <v>14823783</v>
      </c>
      <c r="D128" s="75" t="s">
        <v>36</v>
      </c>
      <c r="E128" s="75" t="s">
        <v>36</v>
      </c>
      <c r="F128" s="75" t="s">
        <v>36</v>
      </c>
      <c r="G128" s="75">
        <v>2098</v>
      </c>
      <c r="H128" s="75" t="s">
        <v>36</v>
      </c>
      <c r="I128" s="75">
        <v>217</v>
      </c>
      <c r="J128" s="75">
        <v>3708</v>
      </c>
      <c r="K128" s="75">
        <v>13967</v>
      </c>
      <c r="L128" s="75">
        <v>182211</v>
      </c>
      <c r="M128" s="75">
        <v>62130</v>
      </c>
      <c r="N128" s="75">
        <v>1834</v>
      </c>
      <c r="O128" s="75">
        <v>180062</v>
      </c>
      <c r="P128" s="75">
        <v>103763850943</v>
      </c>
      <c r="S128" s="58">
        <f>_xlfn.IFERROR(((SUM('24 DS-016894 partners'!K128:S128))/1000)-(SUM(('24 DS-016890 partners'!L128:M128,'24 DS-016890 partners'!O128))/1000),":")</f>
        <v>5355.991</v>
      </c>
      <c r="T128" s="138"/>
      <c r="U128" s="59">
        <f>_xlfn.IFERROR((SUM('24 DS-016894 partners'!C128:J128)/1000)+(SUM('24 DS-016890 partners'!L128:M128,'24 DS-016890 partners'!O128)/1000)-(SUM('24 DS-016890 partners'!C128:H128,'24 DS-016890 partners'!K128)/1000),":")</f>
        <v>4496.671</v>
      </c>
      <c r="V128" s="138"/>
      <c r="X128" s="141"/>
      <c r="Y128" s="74" t="s">
        <v>361</v>
      </c>
      <c r="AB128" s="74" t="s">
        <v>140</v>
      </c>
      <c r="AC128" s="141">
        <v>0.0002565721389050754</v>
      </c>
    </row>
    <row r="129" spans="2:29" ht="12">
      <c r="B129" s="74" t="s">
        <v>496</v>
      </c>
      <c r="C129" s="76" t="s">
        <v>36</v>
      </c>
      <c r="D129" s="76" t="s">
        <v>36</v>
      </c>
      <c r="E129" s="76" t="s">
        <v>36</v>
      </c>
      <c r="F129" s="76" t="s">
        <v>36</v>
      </c>
      <c r="G129" s="76">
        <v>34</v>
      </c>
      <c r="H129" s="76">
        <v>464</v>
      </c>
      <c r="I129" s="76" t="s">
        <v>36</v>
      </c>
      <c r="J129" s="76" t="s">
        <v>36</v>
      </c>
      <c r="K129" s="76">
        <v>9</v>
      </c>
      <c r="L129" s="76">
        <v>8864</v>
      </c>
      <c r="M129" s="76">
        <v>38798</v>
      </c>
      <c r="N129" s="76" t="s">
        <v>36</v>
      </c>
      <c r="O129" s="76" t="s">
        <v>36</v>
      </c>
      <c r="P129" s="76">
        <v>17495890430</v>
      </c>
      <c r="S129" s="58">
        <f>_xlfn.IFERROR(((SUM('24 DS-016894 partners'!K129:S129))/1000)-(SUM(('24 DS-016890 partners'!L129:M129,'24 DS-016890 partners'!O129))/1000),":")</f>
        <v>367876.154</v>
      </c>
      <c r="T129" s="138">
        <f>+(S129/'Extra-Eu trade'!$G$8)*100</f>
        <v>2.148987867915263</v>
      </c>
      <c r="U129" s="59">
        <f>_xlfn.IFERROR((SUM('24 DS-016894 partners'!C129:J129)/1000)+(SUM('24 DS-016890 partners'!L129:M129,'24 DS-016890 partners'!O129)/1000)-(SUM('24 DS-016890 partners'!C129:H129,'24 DS-016890 partners'!K129)/1000),":")</f>
        <v>19344.167999999998</v>
      </c>
      <c r="V129" s="138">
        <f>+(U129/'Extra-Eu trade'!$H$8)*100</f>
        <v>0.555568906791561</v>
      </c>
      <c r="X129" s="141">
        <f>+((U129+S129)/('Extra-Eu trade'!$F$8))*100</f>
        <v>1.87966978040019</v>
      </c>
      <c r="Y129" s="74" t="s">
        <v>496</v>
      </c>
      <c r="AB129" s="74" t="s">
        <v>494</v>
      </c>
      <c r="AC129" s="141">
        <v>0.00022389323172299303</v>
      </c>
    </row>
    <row r="130" spans="2:29" ht="12">
      <c r="B130" s="74" t="s">
        <v>125</v>
      </c>
      <c r="C130" s="75" t="s">
        <v>36</v>
      </c>
      <c r="D130" s="75" t="s">
        <v>36</v>
      </c>
      <c r="E130" s="75" t="s">
        <v>36</v>
      </c>
      <c r="F130" s="75" t="s">
        <v>36</v>
      </c>
      <c r="G130" s="75" t="s">
        <v>36</v>
      </c>
      <c r="H130" s="75">
        <v>7</v>
      </c>
      <c r="I130" s="75" t="s">
        <v>36</v>
      </c>
      <c r="J130" s="75" t="s">
        <v>36</v>
      </c>
      <c r="K130" s="75">
        <v>1381269</v>
      </c>
      <c r="L130" s="75" t="s">
        <v>36</v>
      </c>
      <c r="M130" s="75">
        <v>4183</v>
      </c>
      <c r="N130" s="75">
        <v>11093</v>
      </c>
      <c r="O130" s="75" t="s">
        <v>36</v>
      </c>
      <c r="P130" s="75">
        <v>67748241769</v>
      </c>
      <c r="S130" s="58">
        <f>_xlfn.IFERROR(((SUM('24 DS-016894 partners'!K130:S130))/1000)-(SUM(('24 DS-016890 partners'!L130:M130,'24 DS-016890 partners'!O130))/1000),":")</f>
        <v>176368.519</v>
      </c>
      <c r="T130" s="138">
        <f>+(S130/'Extra-Eu trade'!$G$8)*100</f>
        <v>1.0302755519543207</v>
      </c>
      <c r="U130" s="59">
        <f>_xlfn.IFERROR((SUM('24 DS-016894 partners'!C130:J130)/1000)+(SUM('24 DS-016890 partners'!L130:M130,'24 DS-016890 partners'!O130)/1000)-(SUM('24 DS-016890 partners'!C130:H130,'24 DS-016890 partners'!K130)/1000),":")</f>
        <v>14596.449</v>
      </c>
      <c r="V130" s="138">
        <f>+(U130/'Extra-Eu trade'!$H$8)*100</f>
        <v>0.4192133367518714</v>
      </c>
      <c r="X130" s="141">
        <f>+((U130+S130)/('Extra-Eu trade'!$F$8))*100</f>
        <v>0.9269944242871874</v>
      </c>
      <c r="Y130" s="74" t="s">
        <v>125</v>
      </c>
      <c r="AB130" s="74" t="s">
        <v>584</v>
      </c>
      <c r="AC130" s="141">
        <v>0.00022233015862248344</v>
      </c>
    </row>
    <row r="131" spans="2:29" ht="12">
      <c r="B131" s="74" t="s">
        <v>497</v>
      </c>
      <c r="C131" s="76" t="s">
        <v>36</v>
      </c>
      <c r="D131" s="76" t="s">
        <v>36</v>
      </c>
      <c r="E131" s="76" t="s">
        <v>36</v>
      </c>
      <c r="F131" s="76" t="s">
        <v>36</v>
      </c>
      <c r="G131" s="76" t="s">
        <v>36</v>
      </c>
      <c r="H131" s="76" t="s">
        <v>36</v>
      </c>
      <c r="I131" s="76" t="s">
        <v>36</v>
      </c>
      <c r="J131" s="76" t="s">
        <v>36</v>
      </c>
      <c r="K131" s="76" t="s">
        <v>36</v>
      </c>
      <c r="L131" s="76" t="s">
        <v>36</v>
      </c>
      <c r="M131" s="76" t="s">
        <v>36</v>
      </c>
      <c r="N131" s="76" t="s">
        <v>36</v>
      </c>
      <c r="O131" s="76" t="s">
        <v>36</v>
      </c>
      <c r="P131" s="76">
        <v>180594</v>
      </c>
      <c r="S131" s="58">
        <f>_xlfn.IFERROR(((SUM('24 DS-016894 partners'!K131:S131))/1000)-(SUM(('24 DS-016890 partners'!L131:M131,'24 DS-016890 partners'!O131))/1000),":")</f>
        <v>0</v>
      </c>
      <c r="T131" s="138"/>
      <c r="U131" s="59">
        <f>_xlfn.IFERROR((SUM('24 DS-016894 partners'!C131:J131)/1000)+(SUM('24 DS-016890 partners'!L131:M131,'24 DS-016890 partners'!O131)/1000)-(SUM('24 DS-016890 partners'!C131:H131,'24 DS-016890 partners'!K131)/1000),":")</f>
        <v>0</v>
      </c>
      <c r="V131" s="138"/>
      <c r="X131" s="141"/>
      <c r="Y131" s="74" t="s">
        <v>497</v>
      </c>
      <c r="AB131" s="74" t="s">
        <v>578</v>
      </c>
      <c r="AC131" s="141">
        <v>0.0001959375236924504</v>
      </c>
    </row>
    <row r="132" spans="2:29" ht="12">
      <c r="B132" s="74" t="s">
        <v>498</v>
      </c>
      <c r="C132" s="75" t="s">
        <v>36</v>
      </c>
      <c r="D132" s="75" t="s">
        <v>36</v>
      </c>
      <c r="E132" s="75" t="s">
        <v>36</v>
      </c>
      <c r="F132" s="75" t="s">
        <v>36</v>
      </c>
      <c r="G132" s="75" t="s">
        <v>36</v>
      </c>
      <c r="H132" s="75" t="s">
        <v>36</v>
      </c>
      <c r="I132" s="75" t="s">
        <v>36</v>
      </c>
      <c r="J132" s="75" t="s">
        <v>36</v>
      </c>
      <c r="K132" s="75" t="s">
        <v>36</v>
      </c>
      <c r="L132" s="75" t="s">
        <v>36</v>
      </c>
      <c r="M132" s="75" t="s">
        <v>36</v>
      </c>
      <c r="N132" s="75" t="s">
        <v>36</v>
      </c>
      <c r="O132" s="75" t="s">
        <v>36</v>
      </c>
      <c r="P132" s="75">
        <v>23464874823</v>
      </c>
      <c r="S132" s="58">
        <f>_xlfn.IFERROR(((SUM('24 DS-016894 partners'!K132:S132))/1000)-(SUM(('24 DS-016890 partners'!L132:M132,'24 DS-016890 partners'!O132))/1000),":")</f>
        <v>102.901</v>
      </c>
      <c r="T132" s="138">
        <f>+(S132/'Extra-Eu trade'!$G$8)*100</f>
        <v>0.0006011071883619523</v>
      </c>
      <c r="U132" s="59">
        <f>_xlfn.IFERROR((SUM('24 DS-016894 partners'!C132:J132)/1000)+(SUM('24 DS-016890 partners'!L132:M132,'24 DS-016890 partners'!O132)/1000)-(SUM('24 DS-016890 partners'!C132:H132,'24 DS-016890 partners'!K132)/1000),":")</f>
        <v>1738.141</v>
      </c>
      <c r="V132" s="138">
        <f>+(U132/'Extra-Eu trade'!$H$8)*100</f>
        <v>0.049919805039926796</v>
      </c>
      <c r="X132" s="141">
        <f>+((U132+S132)/('Extra-Eu trade'!$F$8))*100</f>
        <v>0.008936904432013584</v>
      </c>
      <c r="Y132" s="74" t="s">
        <v>498</v>
      </c>
      <c r="AB132" s="74" t="s">
        <v>143</v>
      </c>
      <c r="AC132" s="141">
        <v>0.00016234601482435613</v>
      </c>
    </row>
    <row r="133" spans="2:29" ht="12">
      <c r="B133" s="74" t="s">
        <v>499</v>
      </c>
      <c r="C133" s="76" t="s">
        <v>36</v>
      </c>
      <c r="D133" s="76" t="s">
        <v>36</v>
      </c>
      <c r="E133" s="76" t="s">
        <v>36</v>
      </c>
      <c r="F133" s="76" t="s">
        <v>36</v>
      </c>
      <c r="G133" s="76" t="s">
        <v>36</v>
      </c>
      <c r="H133" s="76">
        <v>726</v>
      </c>
      <c r="I133" s="76" t="s">
        <v>36</v>
      </c>
      <c r="J133" s="76">
        <v>85485</v>
      </c>
      <c r="K133" s="76">
        <v>25727</v>
      </c>
      <c r="L133" s="76">
        <v>4224171</v>
      </c>
      <c r="M133" s="76">
        <v>637847</v>
      </c>
      <c r="N133" s="76" t="s">
        <v>36</v>
      </c>
      <c r="O133" s="76" t="s">
        <v>36</v>
      </c>
      <c r="P133" s="76">
        <v>1057107723</v>
      </c>
      <c r="S133" s="58">
        <f>_xlfn.IFERROR(((SUM('24 DS-016894 partners'!K133:S133))/1000)-(SUM(('24 DS-016890 partners'!L133:M133,'24 DS-016890 partners'!O133))/1000),":")</f>
        <v>146990.634</v>
      </c>
      <c r="T133" s="138">
        <f>+(S133/'Extra-Eu trade'!$G$8)*100</f>
        <v>0.8586614971601906</v>
      </c>
      <c r="U133" s="59">
        <f>_xlfn.IFERROR((SUM('24 DS-016894 partners'!C133:J133)/1000)+(SUM('24 DS-016890 partners'!L133:M133,'24 DS-016890 partners'!O133)/1000)-(SUM('24 DS-016890 partners'!C133:H133,'24 DS-016890 partners'!K133)/1000),":")</f>
        <v>14741.478000000001</v>
      </c>
      <c r="V133" s="138">
        <f>+(U133/'Extra-Eu trade'!$H$8)*100</f>
        <v>0.42337860263371613</v>
      </c>
      <c r="X133" s="141">
        <f>+((U133+S133)/('Extra-Eu trade'!$F$8))*100</f>
        <v>0.7850904153906957</v>
      </c>
      <c r="Y133" s="74" t="s">
        <v>499</v>
      </c>
      <c r="AB133" s="74" t="s">
        <v>570</v>
      </c>
      <c r="AC133" s="141">
        <v>0.00015122004107787174</v>
      </c>
    </row>
    <row r="134" spans="2:29" ht="12">
      <c r="B134" s="74" t="s">
        <v>27</v>
      </c>
      <c r="C134" s="75" t="s">
        <v>36</v>
      </c>
      <c r="D134" s="75" t="s">
        <v>36</v>
      </c>
      <c r="E134" s="75" t="s">
        <v>36</v>
      </c>
      <c r="F134" s="75" t="s">
        <v>36</v>
      </c>
      <c r="G134" s="75" t="s">
        <v>36</v>
      </c>
      <c r="H134" s="75" t="s">
        <v>36</v>
      </c>
      <c r="I134" s="75" t="s">
        <v>36</v>
      </c>
      <c r="J134" s="75">
        <v>9</v>
      </c>
      <c r="K134" s="75">
        <v>831</v>
      </c>
      <c r="L134" s="75" t="s">
        <v>36</v>
      </c>
      <c r="M134" s="75" t="s">
        <v>36</v>
      </c>
      <c r="N134" s="75" t="s">
        <v>36</v>
      </c>
      <c r="O134" s="75" t="s">
        <v>36</v>
      </c>
      <c r="P134" s="75">
        <v>4692032735</v>
      </c>
      <c r="S134" s="58">
        <f>_xlfn.IFERROR(((SUM('24 DS-016894 partners'!K134:S134))/1000)-(SUM(('24 DS-016890 partners'!L134:M134,'24 DS-016890 partners'!O134))/1000),":")</f>
        <v>8.746</v>
      </c>
      <c r="T134" s="138">
        <f>+(S134/'Extra-Eu trade'!$G$8)*100</f>
        <v>5.1090693670747945E-05</v>
      </c>
      <c r="U134" s="59">
        <f>_xlfn.IFERROR((SUM('24 DS-016894 partners'!C134:J134)/1000)+(SUM('24 DS-016890 partners'!L134:M134,'24 DS-016890 partners'!O134)/1000)-(SUM('24 DS-016890 partners'!C134:H134,'24 DS-016890 partners'!K134)/1000),":")</f>
        <v>59.346999999999994</v>
      </c>
      <c r="V134" s="138">
        <f>+(U134/'Extra-Eu trade'!$H$8)*100</f>
        <v>0.0017044593446127415</v>
      </c>
      <c r="X134" s="141">
        <f>+((U134+S134)/('Extra-Eu trade'!$F$8))*100</f>
        <v>0.0003305414181149049</v>
      </c>
      <c r="Y134" s="74" t="s">
        <v>27</v>
      </c>
      <c r="AB134" s="74" t="s">
        <v>536</v>
      </c>
      <c r="AC134" s="141">
        <v>0.0001472977955337359</v>
      </c>
    </row>
    <row r="135" spans="2:29" ht="12">
      <c r="B135" s="74" t="s">
        <v>362</v>
      </c>
      <c r="C135" s="76">
        <v>3712684</v>
      </c>
      <c r="D135" s="76" t="s">
        <v>36</v>
      </c>
      <c r="E135" s="76" t="s">
        <v>36</v>
      </c>
      <c r="F135" s="76" t="s">
        <v>36</v>
      </c>
      <c r="G135" s="76">
        <v>3341001</v>
      </c>
      <c r="H135" s="76">
        <v>1187122</v>
      </c>
      <c r="I135" s="76">
        <v>158355</v>
      </c>
      <c r="J135" s="76">
        <v>55354608</v>
      </c>
      <c r="K135" s="76">
        <v>241973</v>
      </c>
      <c r="L135" s="76">
        <v>132898783</v>
      </c>
      <c r="M135" s="76">
        <v>45034505</v>
      </c>
      <c r="N135" s="76">
        <v>300002</v>
      </c>
      <c r="O135" s="76">
        <v>29826337</v>
      </c>
      <c r="P135" s="76">
        <v>316183554535</v>
      </c>
      <c r="S135" s="58">
        <f>_xlfn.IFERROR(((SUM('24 DS-016894 partners'!K135:S135))/1000)-(SUM(('24 DS-016890 partners'!L135:M135,'24 DS-016890 partners'!O135))/1000),":")</f>
        <v>2402384.692</v>
      </c>
      <c r="T135" s="138"/>
      <c r="U135" s="59">
        <f>_xlfn.IFERROR((SUM('24 DS-016894 partners'!C135:J135)/1000)+(SUM('24 DS-016890 partners'!L135:M135,'24 DS-016890 partners'!O135)/1000)-(SUM('24 DS-016890 partners'!C135:H135,'24 DS-016890 partners'!K135)/1000),":")</f>
        <v>1499290.501</v>
      </c>
      <c r="V135" s="138"/>
      <c r="X135" s="141"/>
      <c r="Y135" s="74" t="s">
        <v>362</v>
      </c>
      <c r="AB135" s="74" t="s">
        <v>561</v>
      </c>
      <c r="AC135" s="141">
        <v>0.00010716759267065275</v>
      </c>
    </row>
    <row r="136" spans="2:29" ht="12">
      <c r="B136" s="74" t="s">
        <v>500</v>
      </c>
      <c r="C136" s="75" t="s">
        <v>36</v>
      </c>
      <c r="D136" s="75" t="s">
        <v>36</v>
      </c>
      <c r="E136" s="75" t="s">
        <v>36</v>
      </c>
      <c r="F136" s="75" t="s">
        <v>36</v>
      </c>
      <c r="G136" s="75" t="s">
        <v>36</v>
      </c>
      <c r="H136" s="75" t="s">
        <v>36</v>
      </c>
      <c r="I136" s="75" t="s">
        <v>36</v>
      </c>
      <c r="J136" s="75" t="s">
        <v>36</v>
      </c>
      <c r="K136" s="75" t="s">
        <v>36</v>
      </c>
      <c r="L136" s="75" t="s">
        <v>36</v>
      </c>
      <c r="M136" s="75" t="s">
        <v>36</v>
      </c>
      <c r="N136" s="75">
        <v>234</v>
      </c>
      <c r="O136" s="75" t="s">
        <v>36</v>
      </c>
      <c r="P136" s="75">
        <v>73219701</v>
      </c>
      <c r="S136" s="58">
        <f>_xlfn.IFERROR(((SUM('24 DS-016894 partners'!K136:S136))/1000)-(SUM(('24 DS-016890 partners'!L136:M136,'24 DS-016890 partners'!O136))/1000),":")</f>
        <v>701.138</v>
      </c>
      <c r="T136" s="138">
        <f>+(S136/'Extra-Eu trade'!$G$8)*100</f>
        <v>0.0040957725564739166</v>
      </c>
      <c r="U136" s="59">
        <f>_xlfn.IFERROR((SUM('24 DS-016894 partners'!C136:J136)/1000)+(SUM('24 DS-016890 partners'!L136:M136,'24 DS-016890 partners'!O136)/1000)-(SUM('24 DS-016890 partners'!C136:H136,'24 DS-016890 partners'!K136)/1000),":")</f>
        <v>0.049</v>
      </c>
      <c r="V136" s="138">
        <f>+(U136/'Extra-Eu trade'!$H$8)*100</f>
        <v>1.4072911501175181E-06</v>
      </c>
      <c r="X136" s="141">
        <f>+((U136+S136)/('Extra-Eu trade'!$F$8))*100</f>
        <v>0.0034037470128168226</v>
      </c>
      <c r="Y136" s="74" t="s">
        <v>500</v>
      </c>
      <c r="AB136" s="74" t="s">
        <v>539</v>
      </c>
      <c r="AC136" s="141">
        <v>7.953226608307174E-05</v>
      </c>
    </row>
    <row r="137" spans="2:29" ht="12">
      <c r="B137" s="74" t="s">
        <v>127</v>
      </c>
      <c r="C137" s="76" t="s">
        <v>36</v>
      </c>
      <c r="D137" s="76" t="s">
        <v>36</v>
      </c>
      <c r="E137" s="76" t="s">
        <v>36</v>
      </c>
      <c r="F137" s="76" t="s">
        <v>36</v>
      </c>
      <c r="G137" s="76">
        <v>5825</v>
      </c>
      <c r="H137" s="76">
        <v>752</v>
      </c>
      <c r="I137" s="76" t="s">
        <v>36</v>
      </c>
      <c r="J137" s="76" t="s">
        <v>36</v>
      </c>
      <c r="K137" s="76" t="s">
        <v>36</v>
      </c>
      <c r="L137" s="76" t="s">
        <v>36</v>
      </c>
      <c r="M137" s="76">
        <v>10778</v>
      </c>
      <c r="N137" s="76" t="s">
        <v>36</v>
      </c>
      <c r="O137" s="76">
        <v>3780</v>
      </c>
      <c r="P137" s="76">
        <v>697447817</v>
      </c>
      <c r="S137" s="58">
        <f>_xlfn.IFERROR(((SUM('24 DS-016894 partners'!K137:S137))/1000)-(SUM(('24 DS-016890 partners'!L137:M137,'24 DS-016890 partners'!O137))/1000),":")</f>
        <v>4471.576</v>
      </c>
      <c r="T137" s="138">
        <f>+(S137/'Extra-Eu trade'!$G$8)*100</f>
        <v>0.026121189074030233</v>
      </c>
      <c r="U137" s="59">
        <f>_xlfn.IFERROR((SUM('24 DS-016894 partners'!C137:J137)/1000)+(SUM('24 DS-016890 partners'!L137:M137,'24 DS-016890 partners'!O137)/1000)-(SUM('24 DS-016890 partners'!C137:H137,'24 DS-016890 partners'!K137)/1000),":")</f>
        <v>4130.815</v>
      </c>
      <c r="V137" s="138">
        <f>+(U137/'Extra-Eu trade'!$H$8)*100</f>
        <v>0.1186379467810754</v>
      </c>
      <c r="X137" s="141">
        <f>+((U137+S137)/('Extra-Eu trade'!$F$8))*100</f>
        <v>0.04175827941666391</v>
      </c>
      <c r="Y137" s="74" t="s">
        <v>127</v>
      </c>
      <c r="AB137" s="74" t="s">
        <v>465</v>
      </c>
      <c r="AC137" s="141">
        <v>6.256661239896922E-05</v>
      </c>
    </row>
    <row r="138" spans="2:29" ht="12">
      <c r="B138" s="74" t="s">
        <v>126</v>
      </c>
      <c r="C138" s="75" t="s">
        <v>36</v>
      </c>
      <c r="D138" s="75" t="s">
        <v>36</v>
      </c>
      <c r="E138" s="75" t="s">
        <v>36</v>
      </c>
      <c r="F138" s="75" t="s">
        <v>36</v>
      </c>
      <c r="G138" s="75" t="s">
        <v>36</v>
      </c>
      <c r="H138" s="75" t="s">
        <v>36</v>
      </c>
      <c r="I138" s="75" t="s">
        <v>36</v>
      </c>
      <c r="J138" s="75" t="s">
        <v>36</v>
      </c>
      <c r="K138" s="75" t="s">
        <v>36</v>
      </c>
      <c r="L138" s="75">
        <v>139</v>
      </c>
      <c r="M138" s="75">
        <v>53089</v>
      </c>
      <c r="N138" s="75" t="s">
        <v>36</v>
      </c>
      <c r="O138" s="75">
        <v>1861</v>
      </c>
      <c r="P138" s="75">
        <v>70026144468</v>
      </c>
      <c r="S138" s="58">
        <f>_xlfn.IFERROR(((SUM('24 DS-016894 partners'!K138:S138))/1000)-(SUM(('24 DS-016890 partners'!L138:M138,'24 DS-016890 partners'!O138))/1000),":")</f>
        <v>230.195</v>
      </c>
      <c r="T138" s="138">
        <f>+(S138/'Extra-Eu trade'!$G$8)*100</f>
        <v>0.001344708693064009</v>
      </c>
      <c r="U138" s="59">
        <f>_xlfn.IFERROR((SUM('24 DS-016894 partners'!C138:J138)/1000)+(SUM('24 DS-016890 partners'!L138:M138,'24 DS-016890 partners'!O138)/1000)-(SUM('24 DS-016890 partners'!C138:H138,'24 DS-016890 partners'!K138)/1000),":")</f>
        <v>529.265</v>
      </c>
      <c r="V138" s="138">
        <f>+(U138/'Extra-Eu trade'!$H$8)*100</f>
        <v>0.015200611236060167</v>
      </c>
      <c r="X138" s="141">
        <f>+((U138+S138)/('Extra-Eu trade'!$F$8))*100</f>
        <v>0.0036866195556304725</v>
      </c>
      <c r="Y138" s="74" t="s">
        <v>126</v>
      </c>
      <c r="AB138" s="74" t="s">
        <v>107</v>
      </c>
      <c r="AC138" s="141">
        <v>5.3134776888751406E-05</v>
      </c>
    </row>
    <row r="139" spans="2:29" ht="12">
      <c r="B139" s="74" t="s">
        <v>129</v>
      </c>
      <c r="C139" s="76" t="s">
        <v>36</v>
      </c>
      <c r="D139" s="76" t="s">
        <v>36</v>
      </c>
      <c r="E139" s="76" t="s">
        <v>36</v>
      </c>
      <c r="F139" s="76" t="s">
        <v>36</v>
      </c>
      <c r="G139" s="76" t="s">
        <v>36</v>
      </c>
      <c r="H139" s="76" t="s">
        <v>36</v>
      </c>
      <c r="I139" s="76" t="s">
        <v>36</v>
      </c>
      <c r="J139" s="76">
        <v>261</v>
      </c>
      <c r="K139" s="76">
        <v>1695810</v>
      </c>
      <c r="L139" s="76" t="s">
        <v>36</v>
      </c>
      <c r="M139" s="76" t="s">
        <v>36</v>
      </c>
      <c r="N139" s="76" t="s">
        <v>36</v>
      </c>
      <c r="O139" s="76">
        <v>0</v>
      </c>
      <c r="P139" s="76">
        <v>1260309974</v>
      </c>
      <c r="S139" s="58">
        <f>_xlfn.IFERROR(((SUM('24 DS-016894 partners'!K139:S139))/1000)-(SUM(('24 DS-016890 partners'!L139:M139,'24 DS-016890 partners'!O139))/1000),":")</f>
        <v>159716.004</v>
      </c>
      <c r="T139" s="138">
        <f>+(S139/'Extra-Eu trade'!$G$8)*100</f>
        <v>0.9329981059547167</v>
      </c>
      <c r="U139" s="59">
        <f>_xlfn.IFERROR((SUM('24 DS-016894 partners'!C139:J139)/1000)+(SUM('24 DS-016890 partners'!L139:M139,'24 DS-016890 partners'!O139)/1000)-(SUM('24 DS-016890 partners'!C139:H139,'24 DS-016890 partners'!K139)/1000),":")</f>
        <v>88210.28</v>
      </c>
      <c r="V139" s="138">
        <f>+(U139/'Extra-Eu trade'!$H$8)*100</f>
        <v>2.5334193141507817</v>
      </c>
      <c r="X139" s="141">
        <f>+((U139+S139)/('Extra-Eu trade'!$F$8))*100</f>
        <v>1.2034997063034185</v>
      </c>
      <c r="Y139" s="74" t="s">
        <v>129</v>
      </c>
      <c r="AB139" s="74" t="s">
        <v>461</v>
      </c>
      <c r="AC139" s="141">
        <v>4.5319411386203475E-05</v>
      </c>
    </row>
    <row r="140" spans="2:29" ht="12">
      <c r="B140" s="74" t="s">
        <v>501</v>
      </c>
      <c r="C140" s="75" t="s">
        <v>36</v>
      </c>
      <c r="D140" s="75" t="s">
        <v>36</v>
      </c>
      <c r="E140" s="75" t="s">
        <v>36</v>
      </c>
      <c r="F140" s="75" t="s">
        <v>36</v>
      </c>
      <c r="G140" s="75" t="s">
        <v>36</v>
      </c>
      <c r="H140" s="75" t="s">
        <v>36</v>
      </c>
      <c r="I140" s="75" t="s">
        <v>36</v>
      </c>
      <c r="J140" s="75" t="s">
        <v>36</v>
      </c>
      <c r="K140" s="75" t="s">
        <v>36</v>
      </c>
      <c r="L140" s="75" t="s">
        <v>36</v>
      </c>
      <c r="M140" s="75" t="s">
        <v>36</v>
      </c>
      <c r="N140" s="75" t="s">
        <v>36</v>
      </c>
      <c r="O140" s="75" t="s">
        <v>36</v>
      </c>
      <c r="P140" s="75">
        <v>147433921</v>
      </c>
      <c r="S140" s="58">
        <f>_xlfn.IFERROR(((SUM('24 DS-016894 partners'!K140:S140))/1000)-(SUM(('24 DS-016890 partners'!L140:M140,'24 DS-016890 partners'!O140))/1000),":")</f>
        <v>4671.436</v>
      </c>
      <c r="T140" s="138">
        <f>+(S140/'Extra-Eu trade'!$G$8)*100</f>
        <v>0.02728869262274229</v>
      </c>
      <c r="U140" s="59">
        <f>_xlfn.IFERROR((SUM('24 DS-016894 partners'!C140:J140)/1000)+(SUM('24 DS-016890 partners'!L140:M140,'24 DS-016890 partners'!O140)/1000)-(SUM('24 DS-016890 partners'!C140:H140,'24 DS-016890 partners'!K140)/1000),":")</f>
        <v>0</v>
      </c>
      <c r="V140" s="138">
        <f>+(U140/'Extra-Eu trade'!$H$8)*100</f>
        <v>0</v>
      </c>
      <c r="X140" s="141">
        <f>+((U140+S140)/('Extra-Eu trade'!$F$8))*100</f>
        <v>0.022676384945192887</v>
      </c>
      <c r="Y140" s="74" t="s">
        <v>501</v>
      </c>
      <c r="AB140" s="74" t="s">
        <v>470</v>
      </c>
      <c r="AC140" s="141">
        <v>4.2212682242333484E-05</v>
      </c>
    </row>
    <row r="141" spans="2:29" ht="12">
      <c r="B141" s="74" t="s">
        <v>502</v>
      </c>
      <c r="C141" s="76">
        <v>6</v>
      </c>
      <c r="D141" s="76" t="s">
        <v>36</v>
      </c>
      <c r="E141" s="76" t="s">
        <v>36</v>
      </c>
      <c r="F141" s="76" t="s">
        <v>36</v>
      </c>
      <c r="G141" s="76" t="s">
        <v>36</v>
      </c>
      <c r="H141" s="76" t="s">
        <v>36</v>
      </c>
      <c r="I141" s="76" t="s">
        <v>36</v>
      </c>
      <c r="J141" s="76" t="s">
        <v>36</v>
      </c>
      <c r="K141" s="76">
        <v>46212</v>
      </c>
      <c r="L141" s="76" t="s">
        <v>36</v>
      </c>
      <c r="M141" s="76">
        <v>12</v>
      </c>
      <c r="N141" s="76">
        <v>706415</v>
      </c>
      <c r="O141" s="76" t="s">
        <v>36</v>
      </c>
      <c r="P141" s="76">
        <v>5554997470</v>
      </c>
      <c r="S141" s="58">
        <f>_xlfn.IFERROR(((SUM('24 DS-016894 partners'!K141:S141))/1000)-(SUM(('24 DS-016890 partners'!L141:M141,'24 DS-016890 partners'!O141))/1000),":")</f>
        <v>3833.345</v>
      </c>
      <c r="T141" s="138">
        <f>+(S141/'Extra-Eu trade'!$G$8)*100</f>
        <v>0.02239289448082475</v>
      </c>
      <c r="U141" s="59">
        <f>_xlfn.IFERROR((SUM('24 DS-016894 partners'!C141:J141)/1000)+(SUM('24 DS-016890 partners'!L141:M141,'24 DS-016890 partners'!O141)/1000)-(SUM('24 DS-016890 partners'!C141:H141,'24 DS-016890 partners'!K141)/1000),":")</f>
        <v>4594.401</v>
      </c>
      <c r="V141" s="138">
        <f>+(U141/'Extra-Eu trade'!$H$8)*100</f>
        <v>0.1319522421916546</v>
      </c>
      <c r="X141" s="141">
        <f>+((U141+S141)/('Extra-Eu trade'!$F$8))*100</f>
        <v>0.040910506430208944</v>
      </c>
      <c r="Y141" s="74" t="s">
        <v>502</v>
      </c>
      <c r="AB141" s="74" t="s">
        <v>588</v>
      </c>
      <c r="AC141" s="141">
        <v>1.4179305983194124E-05</v>
      </c>
    </row>
    <row r="142" spans="2:29" ht="12">
      <c r="B142" s="74" t="s">
        <v>503</v>
      </c>
      <c r="C142" s="75" t="s">
        <v>36</v>
      </c>
      <c r="D142" s="75" t="s">
        <v>36</v>
      </c>
      <c r="E142" s="75" t="s">
        <v>36</v>
      </c>
      <c r="F142" s="75" t="s">
        <v>36</v>
      </c>
      <c r="G142" s="75" t="s">
        <v>36</v>
      </c>
      <c r="H142" s="75" t="s">
        <v>36</v>
      </c>
      <c r="I142" s="75" t="s">
        <v>36</v>
      </c>
      <c r="J142" s="75" t="s">
        <v>36</v>
      </c>
      <c r="K142" s="75" t="s">
        <v>36</v>
      </c>
      <c r="L142" s="75" t="s">
        <v>36</v>
      </c>
      <c r="M142" s="75" t="s">
        <v>36</v>
      </c>
      <c r="N142" s="75" t="s">
        <v>36</v>
      </c>
      <c r="O142" s="75" t="s">
        <v>36</v>
      </c>
      <c r="P142" s="75">
        <v>132983</v>
      </c>
      <c r="S142" s="58">
        <f>_xlfn.IFERROR(((SUM('24 DS-016894 partners'!K142:S142))/1000)-(SUM(('24 DS-016890 partners'!L142:M142,'24 DS-016890 partners'!O142))/1000),":")</f>
        <v>0</v>
      </c>
      <c r="T142" s="138">
        <f>+(S142/'Extra-Eu trade'!$G$8)*100</f>
        <v>0</v>
      </c>
      <c r="U142" s="59">
        <f>_xlfn.IFERROR((SUM('24 DS-016894 partners'!C142:J142)/1000)+(SUM('24 DS-016890 partners'!L142:M142,'24 DS-016890 partners'!O142)/1000)-(SUM('24 DS-016890 partners'!C142:H142,'24 DS-016890 partners'!K142)/1000),":")</f>
        <v>0</v>
      </c>
      <c r="V142" s="138">
        <f>+(U142/'Extra-Eu trade'!$H$8)*100</f>
        <v>0</v>
      </c>
      <c r="X142" s="141">
        <f>+((U142+S142)/('Extra-Eu trade'!$F$8))*100</f>
        <v>0</v>
      </c>
      <c r="Y142" s="74" t="s">
        <v>503</v>
      </c>
      <c r="AB142" s="74" t="s">
        <v>130</v>
      </c>
      <c r="AC142" s="141">
        <v>1.1873530446728117E-05</v>
      </c>
    </row>
    <row r="143" spans="2:29" ht="12">
      <c r="B143" s="74" t="s">
        <v>504</v>
      </c>
      <c r="C143" s="76" t="s">
        <v>36</v>
      </c>
      <c r="D143" s="76" t="s">
        <v>36</v>
      </c>
      <c r="E143" s="76" t="s">
        <v>36</v>
      </c>
      <c r="F143" s="76" t="s">
        <v>36</v>
      </c>
      <c r="G143" s="76" t="s">
        <v>36</v>
      </c>
      <c r="H143" s="76" t="s">
        <v>36</v>
      </c>
      <c r="I143" s="76" t="s">
        <v>36</v>
      </c>
      <c r="J143" s="76" t="s">
        <v>36</v>
      </c>
      <c r="K143" s="76" t="s">
        <v>36</v>
      </c>
      <c r="L143" s="76" t="s">
        <v>36</v>
      </c>
      <c r="M143" s="76" t="s">
        <v>36</v>
      </c>
      <c r="N143" s="76" t="s">
        <v>36</v>
      </c>
      <c r="O143" s="76" t="s">
        <v>36</v>
      </c>
      <c r="P143" s="76">
        <v>8694569</v>
      </c>
      <c r="S143" s="58">
        <f>_xlfn.IFERROR(((SUM('24 DS-016894 partners'!K143:S143))/1000)-(SUM(('24 DS-016890 partners'!L143:M143,'24 DS-016890 partners'!O143))/1000),":")</f>
        <v>0</v>
      </c>
      <c r="T143" s="138">
        <f>+(S143/'Extra-Eu trade'!$G$8)*100</f>
        <v>0</v>
      </c>
      <c r="U143" s="59">
        <f>_xlfn.IFERROR((SUM('24 DS-016894 partners'!C143:J143)/1000)+(SUM('24 DS-016890 partners'!L143:M143,'24 DS-016890 partners'!O143)/1000)-(SUM('24 DS-016890 partners'!C143:H143,'24 DS-016890 partners'!K143)/1000),":")</f>
        <v>0</v>
      </c>
      <c r="V143" s="138">
        <f>+(U143/'Extra-Eu trade'!$H$8)*100</f>
        <v>0</v>
      </c>
      <c r="X143" s="141">
        <f>+((U143+S143)/('Extra-Eu trade'!$F$8))*100</f>
        <v>0</v>
      </c>
      <c r="Y143" s="74" t="s">
        <v>504</v>
      </c>
      <c r="AB143" s="74" t="s">
        <v>564</v>
      </c>
      <c r="AC143" s="141">
        <v>1.0572587617732559E-05</v>
      </c>
    </row>
    <row r="144" spans="2:29" ht="12">
      <c r="B144" s="74" t="s">
        <v>505</v>
      </c>
      <c r="C144" s="75" t="s">
        <v>36</v>
      </c>
      <c r="D144" s="75" t="s">
        <v>36</v>
      </c>
      <c r="E144" s="75" t="s">
        <v>36</v>
      </c>
      <c r="F144" s="75" t="s">
        <v>36</v>
      </c>
      <c r="G144" s="75" t="s">
        <v>36</v>
      </c>
      <c r="H144" s="75" t="s">
        <v>36</v>
      </c>
      <c r="I144" s="75" t="s">
        <v>36</v>
      </c>
      <c r="J144" s="75" t="s">
        <v>36</v>
      </c>
      <c r="K144" s="75" t="s">
        <v>36</v>
      </c>
      <c r="L144" s="75" t="s">
        <v>36</v>
      </c>
      <c r="M144" s="75" t="s">
        <v>36</v>
      </c>
      <c r="N144" s="75" t="s">
        <v>36</v>
      </c>
      <c r="O144" s="75" t="s">
        <v>36</v>
      </c>
      <c r="P144" s="75">
        <v>3732727</v>
      </c>
      <c r="S144" s="58">
        <f>_xlfn.IFERROR(((SUM('24 DS-016894 partners'!K144:S144))/1000)-(SUM(('24 DS-016890 partners'!L144:M144,'24 DS-016890 partners'!O144))/1000),":")</f>
        <v>0</v>
      </c>
      <c r="T144" s="138">
        <f>+(S144/'Extra-Eu trade'!$G$8)*100</f>
        <v>0</v>
      </c>
      <c r="U144" s="59">
        <f>_xlfn.IFERROR((SUM('24 DS-016894 partners'!C144:J144)/1000)+(SUM('24 DS-016890 partners'!L144:M144,'24 DS-016890 partners'!O144)/1000)-(SUM('24 DS-016890 partners'!C144:H144,'24 DS-016890 partners'!K144)/1000),":")</f>
        <v>0</v>
      </c>
      <c r="V144" s="138">
        <f>+(U144/'Extra-Eu trade'!$H$8)*100</f>
        <v>0</v>
      </c>
      <c r="X144" s="141">
        <f>+((U144+S144)/('Extra-Eu trade'!$F$8))*100</f>
        <v>0</v>
      </c>
      <c r="Y144" s="74" t="s">
        <v>505</v>
      </c>
      <c r="AB144" s="74" t="s">
        <v>511</v>
      </c>
      <c r="AC144" s="141">
        <v>8.664861752824892E-06</v>
      </c>
    </row>
    <row r="145" spans="2:29" ht="12">
      <c r="B145" s="74" t="s">
        <v>506</v>
      </c>
      <c r="C145" s="76" t="s">
        <v>36</v>
      </c>
      <c r="D145" s="76" t="s">
        <v>36</v>
      </c>
      <c r="E145" s="76" t="s">
        <v>36</v>
      </c>
      <c r="F145" s="76" t="s">
        <v>36</v>
      </c>
      <c r="G145" s="76" t="s">
        <v>36</v>
      </c>
      <c r="H145" s="76" t="s">
        <v>36</v>
      </c>
      <c r="I145" s="76" t="s">
        <v>36</v>
      </c>
      <c r="J145" s="76" t="s">
        <v>36</v>
      </c>
      <c r="K145" s="76" t="s">
        <v>36</v>
      </c>
      <c r="L145" s="76" t="s">
        <v>36</v>
      </c>
      <c r="M145" s="76" t="s">
        <v>36</v>
      </c>
      <c r="N145" s="76" t="s">
        <v>36</v>
      </c>
      <c r="O145" s="76" t="s">
        <v>36</v>
      </c>
      <c r="P145" s="76">
        <v>353416</v>
      </c>
      <c r="S145" s="58">
        <f>_xlfn.IFERROR(((SUM('24 DS-016894 partners'!K145:S145))/1000)-(SUM(('24 DS-016890 partners'!L145:M145,'24 DS-016890 partners'!O145))/1000),":")</f>
        <v>0</v>
      </c>
      <c r="T145" s="138">
        <f>+(S145/'Extra-Eu trade'!$G$8)*100</f>
        <v>0</v>
      </c>
      <c r="U145" s="59">
        <f>_xlfn.IFERROR((SUM('24 DS-016894 partners'!C145:J145)/1000)+(SUM('24 DS-016890 partners'!L145:M145,'24 DS-016890 partners'!O145)/1000)-(SUM('24 DS-016890 partners'!C145:H145,'24 DS-016890 partners'!K145)/1000),":")</f>
        <v>0</v>
      </c>
      <c r="V145" s="138">
        <f>+(U145/'Extra-Eu trade'!$H$8)*100</f>
        <v>0</v>
      </c>
      <c r="X145" s="141">
        <f>+((U145+S145)/('Extra-Eu trade'!$F$8))*100</f>
        <v>0</v>
      </c>
      <c r="Y145" s="74" t="s">
        <v>506</v>
      </c>
      <c r="AB145" s="74" t="s">
        <v>481</v>
      </c>
      <c r="AC145" s="141">
        <v>6.431900180668338E-06</v>
      </c>
    </row>
    <row r="146" spans="2:29" ht="12">
      <c r="B146" s="74" t="s">
        <v>507</v>
      </c>
      <c r="C146" s="75">
        <v>203</v>
      </c>
      <c r="D146" s="75" t="s">
        <v>36</v>
      </c>
      <c r="E146" s="75" t="s">
        <v>36</v>
      </c>
      <c r="F146" s="75" t="s">
        <v>36</v>
      </c>
      <c r="G146" s="75" t="s">
        <v>36</v>
      </c>
      <c r="H146" s="75" t="s">
        <v>36</v>
      </c>
      <c r="I146" s="75" t="s">
        <v>36</v>
      </c>
      <c r="J146" s="75" t="s">
        <v>36</v>
      </c>
      <c r="K146" s="75" t="s">
        <v>36</v>
      </c>
      <c r="L146" s="75" t="s">
        <v>36</v>
      </c>
      <c r="M146" s="75" t="s">
        <v>36</v>
      </c>
      <c r="N146" s="75" t="s">
        <v>36</v>
      </c>
      <c r="O146" s="75">
        <v>169</v>
      </c>
      <c r="P146" s="75">
        <v>72283860977</v>
      </c>
      <c r="S146" s="58">
        <f>_xlfn.IFERROR(((SUM('24 DS-016894 partners'!K146:S146))/1000)-(SUM(('24 DS-016890 partners'!L146:M146,'24 DS-016890 partners'!O146))/1000),":")</f>
        <v>400.373</v>
      </c>
      <c r="T146" s="138">
        <f>+(S146/'Extra-Eu trade'!$G$8)*100</f>
        <v>0.002338821666709166</v>
      </c>
      <c r="U146" s="59">
        <f>_xlfn.IFERROR((SUM('24 DS-016894 partners'!C146:J146)/1000)+(SUM('24 DS-016890 partners'!L146:M146,'24 DS-016890 partners'!O146)/1000)-(SUM('24 DS-016890 partners'!C146:H146,'24 DS-016890 partners'!K146)/1000),":")</f>
        <v>11022.969000000001</v>
      </c>
      <c r="V146" s="138">
        <f>+(U146/'Extra-Eu trade'!$H$8)*100</f>
        <v>0.3165821779942806</v>
      </c>
      <c r="X146" s="141">
        <f>+((U146+S146)/('Extra-Eu trade'!$F$8))*100</f>
        <v>0.055451921112178275</v>
      </c>
      <c r="Y146" s="74" t="s">
        <v>507</v>
      </c>
      <c r="AB146" s="74" t="s">
        <v>442</v>
      </c>
      <c r="AC146" s="141">
        <v>5.73288612329759E-06</v>
      </c>
    </row>
    <row r="147" spans="2:29" ht="12">
      <c r="B147" s="74" t="s">
        <v>130</v>
      </c>
      <c r="C147" s="76" t="s">
        <v>36</v>
      </c>
      <c r="D147" s="76" t="s">
        <v>36</v>
      </c>
      <c r="E147" s="76" t="s">
        <v>36</v>
      </c>
      <c r="F147" s="76" t="s">
        <v>36</v>
      </c>
      <c r="G147" s="76" t="s">
        <v>36</v>
      </c>
      <c r="H147" s="76">
        <v>38</v>
      </c>
      <c r="I147" s="76" t="s">
        <v>36</v>
      </c>
      <c r="J147" s="76" t="s">
        <v>36</v>
      </c>
      <c r="K147" s="76">
        <v>37</v>
      </c>
      <c r="L147" s="76" t="s">
        <v>36</v>
      </c>
      <c r="M147" s="76" t="s">
        <v>36</v>
      </c>
      <c r="N147" s="76" t="s">
        <v>36</v>
      </c>
      <c r="O147" s="76" t="s">
        <v>36</v>
      </c>
      <c r="P147" s="76">
        <v>3506408066</v>
      </c>
      <c r="S147" s="58">
        <f>_xlfn.IFERROR(((SUM('24 DS-016894 partners'!K147:S147))/1000)-(SUM(('24 DS-016890 partners'!L147:M147,'24 DS-016890 partners'!O147))/1000),":")</f>
        <v>2.399</v>
      </c>
      <c r="T147" s="138">
        <f>+(S147/'Extra-Eu trade'!$G$8)*100</f>
        <v>1.4014014877215221E-05</v>
      </c>
      <c r="U147" s="59">
        <f>_xlfn.IFERROR((SUM('24 DS-016894 partners'!C147:J147)/1000)+(SUM('24 DS-016890 partners'!L147:M147,'24 DS-016890 partners'!O147)/1000)-(SUM('24 DS-016890 partners'!C147:H147,'24 DS-016890 partners'!K147)/1000),":")</f>
        <v>0.047</v>
      </c>
      <c r="V147" s="138">
        <f>+(U147/'Extra-Eu trade'!$H$8)*100</f>
        <v>1.3498506950106806E-06</v>
      </c>
      <c r="X147" s="141">
        <f>+((U147+S147)/('Extra-Eu trade'!$F$8))*100</f>
        <v>1.1873530446728117E-05</v>
      </c>
      <c r="Y147" s="74" t="s">
        <v>130</v>
      </c>
      <c r="AB147" s="74" t="s">
        <v>521</v>
      </c>
      <c r="AC147" s="141">
        <v>2.5630515436927414E-06</v>
      </c>
    </row>
    <row r="148" spans="2:29" ht="12">
      <c r="B148" s="74" t="s">
        <v>508</v>
      </c>
      <c r="C148" s="75" t="s">
        <v>36</v>
      </c>
      <c r="D148" s="75" t="s">
        <v>36</v>
      </c>
      <c r="E148" s="75" t="s">
        <v>36</v>
      </c>
      <c r="F148" s="75" t="s">
        <v>36</v>
      </c>
      <c r="G148" s="75" t="s">
        <v>36</v>
      </c>
      <c r="H148" s="75" t="s">
        <v>36</v>
      </c>
      <c r="I148" s="75" t="s">
        <v>36</v>
      </c>
      <c r="J148" s="75" t="s">
        <v>36</v>
      </c>
      <c r="K148" s="75" t="s">
        <v>36</v>
      </c>
      <c r="L148" s="75" t="s">
        <v>36</v>
      </c>
      <c r="M148" s="75" t="s">
        <v>36</v>
      </c>
      <c r="N148" s="75" t="s">
        <v>36</v>
      </c>
      <c r="O148" s="75" t="s">
        <v>36</v>
      </c>
      <c r="P148" s="75">
        <v>1727887411</v>
      </c>
      <c r="S148" s="58">
        <f>_xlfn.IFERROR(((SUM('24 DS-016894 partners'!K148:S148))/1000)-(SUM(('24 DS-016890 partners'!L148:M148,'24 DS-016890 partners'!O148))/1000),":")</f>
        <v>0</v>
      </c>
      <c r="T148" s="138">
        <f>+(S148/'Extra-Eu trade'!$G$8)*100</f>
        <v>0</v>
      </c>
      <c r="U148" s="59">
        <f>_xlfn.IFERROR((SUM('24 DS-016894 partners'!C148:J148)/1000)+(SUM('24 DS-016890 partners'!L148:M148,'24 DS-016890 partners'!O148)/1000)-(SUM('24 DS-016890 partners'!C148:H148,'24 DS-016890 partners'!K148)/1000),":")</f>
        <v>0</v>
      </c>
      <c r="V148" s="138">
        <f>+(U148/'Extra-Eu trade'!$H$8)*100</f>
        <v>0</v>
      </c>
      <c r="X148" s="141">
        <f>+((U148+S148)/('Extra-Eu trade'!$F$8))*100</f>
        <v>0</v>
      </c>
      <c r="Y148" s="74" t="s">
        <v>508</v>
      </c>
      <c r="AB148" s="74" t="s">
        <v>568</v>
      </c>
      <c r="AC148" s="141">
        <v>2.5484887508308507E-06</v>
      </c>
    </row>
    <row r="149" spans="2:29" ht="12">
      <c r="B149" s="74" t="s">
        <v>128</v>
      </c>
      <c r="C149" s="76" t="s">
        <v>36</v>
      </c>
      <c r="D149" s="76" t="s">
        <v>36</v>
      </c>
      <c r="E149" s="76" t="s">
        <v>36</v>
      </c>
      <c r="F149" s="76" t="s">
        <v>36</v>
      </c>
      <c r="G149" s="76" t="s">
        <v>36</v>
      </c>
      <c r="H149" s="76" t="s">
        <v>36</v>
      </c>
      <c r="I149" s="76" t="s">
        <v>36</v>
      </c>
      <c r="J149" s="76" t="s">
        <v>36</v>
      </c>
      <c r="K149" s="76" t="s">
        <v>36</v>
      </c>
      <c r="L149" s="76">
        <v>30</v>
      </c>
      <c r="M149" s="76">
        <v>842792</v>
      </c>
      <c r="N149" s="76" t="s">
        <v>36</v>
      </c>
      <c r="O149" s="76" t="s">
        <v>36</v>
      </c>
      <c r="P149" s="76">
        <v>29814695650</v>
      </c>
      <c r="S149" s="58">
        <f>_xlfn.IFERROR(((SUM('24 DS-016894 partners'!K149:S149))/1000)-(SUM(('24 DS-016890 partners'!L149:M149,'24 DS-016890 partners'!O149))/1000),":")</f>
        <v>70.70799999999997</v>
      </c>
      <c r="T149" s="138">
        <f>+(S149/'Extra-Eu trade'!$G$8)*100</f>
        <v>0.00041304833844857587</v>
      </c>
      <c r="U149" s="59">
        <f>_xlfn.IFERROR((SUM('24 DS-016894 partners'!C149:J149)/1000)+(SUM('24 DS-016890 partners'!L149:M149,'24 DS-016890 partners'!O149)/1000)-(SUM('24 DS-016890 partners'!C149:H149,'24 DS-016890 partners'!K149)/1000),":")</f>
        <v>1174.942</v>
      </c>
      <c r="V149" s="138">
        <f>+(U149/'Extra-Eu trade'!$H$8)*100</f>
        <v>0.03374460160206892</v>
      </c>
      <c r="X149" s="141">
        <f>+((U149+S149)/('Extra-Eu trade'!$F$8))*100</f>
        <v>0.006046714309471333</v>
      </c>
      <c r="Y149" s="74" t="s">
        <v>128</v>
      </c>
      <c r="AB149" s="74" t="s">
        <v>611</v>
      </c>
      <c r="AC149" s="141">
        <v>2.0533537935265713E-06</v>
      </c>
    </row>
    <row r="150" spans="2:29" ht="12">
      <c r="B150" s="74" t="s">
        <v>509</v>
      </c>
      <c r="C150" s="75" t="s">
        <v>36</v>
      </c>
      <c r="D150" s="75" t="s">
        <v>36</v>
      </c>
      <c r="E150" s="75" t="s">
        <v>36</v>
      </c>
      <c r="F150" s="75" t="s">
        <v>36</v>
      </c>
      <c r="G150" s="75" t="s">
        <v>36</v>
      </c>
      <c r="H150" s="75" t="s">
        <v>36</v>
      </c>
      <c r="I150" s="75" t="s">
        <v>36</v>
      </c>
      <c r="J150" s="75" t="s">
        <v>36</v>
      </c>
      <c r="K150" s="75">
        <v>25</v>
      </c>
      <c r="L150" s="75" t="s">
        <v>36</v>
      </c>
      <c r="M150" s="75" t="s">
        <v>36</v>
      </c>
      <c r="N150" s="75">
        <v>695</v>
      </c>
      <c r="O150" s="75" t="s">
        <v>36</v>
      </c>
      <c r="P150" s="75">
        <v>419931460</v>
      </c>
      <c r="S150" s="58">
        <f>_xlfn.IFERROR(((SUM('24 DS-016894 partners'!K150:S150))/1000)-(SUM(('24 DS-016890 partners'!L150:M150,'24 DS-016890 partners'!O150))/1000),":")</f>
        <v>429.251</v>
      </c>
      <c r="T150" s="138">
        <f>+(S150/'Extra-Eu trade'!$G$8)*100</f>
        <v>0.002507515589853902</v>
      </c>
      <c r="U150" s="59">
        <f>_xlfn.IFERROR((SUM('24 DS-016894 partners'!C150:J150)/1000)+(SUM('24 DS-016890 partners'!L150:M150,'24 DS-016890 partners'!O150)/1000)-(SUM('24 DS-016890 partners'!C150:H150,'24 DS-016890 partners'!K150)/1000),":")</f>
        <v>1823.875</v>
      </c>
      <c r="V150" s="138">
        <f>+(U150/'Extra-Eu trade'!$H$8)*100</f>
        <v>0.05238210502899159</v>
      </c>
      <c r="X150" s="141">
        <f>+((U150+S150)/('Extra-Eu trade'!$F$8))*100</f>
        <v>0.010937269076580023</v>
      </c>
      <c r="Y150" s="74" t="s">
        <v>509</v>
      </c>
      <c r="AB150" s="74" t="s">
        <v>600</v>
      </c>
      <c r="AC150" s="141">
        <v>3.3979850011078013E-07</v>
      </c>
    </row>
    <row r="151" spans="2:29" ht="12">
      <c r="B151" s="74" t="s">
        <v>131</v>
      </c>
      <c r="C151" s="76" t="s">
        <v>36</v>
      </c>
      <c r="D151" s="76" t="s">
        <v>36</v>
      </c>
      <c r="E151" s="76" t="s">
        <v>36</v>
      </c>
      <c r="F151" s="76" t="s">
        <v>36</v>
      </c>
      <c r="G151" s="76" t="s">
        <v>36</v>
      </c>
      <c r="H151" s="76">
        <v>2831</v>
      </c>
      <c r="I151" s="76" t="s">
        <v>36</v>
      </c>
      <c r="J151" s="76" t="s">
        <v>36</v>
      </c>
      <c r="K151" s="76" t="s">
        <v>36</v>
      </c>
      <c r="L151" s="76" t="s">
        <v>36</v>
      </c>
      <c r="M151" s="76" t="s">
        <v>36</v>
      </c>
      <c r="N151" s="76" t="s">
        <v>36</v>
      </c>
      <c r="O151" s="76">
        <v>73</v>
      </c>
      <c r="P151" s="76">
        <v>601361672</v>
      </c>
      <c r="S151" s="58">
        <f>_xlfn.IFERROR(((SUM('24 DS-016894 partners'!K151:S151))/1000)-(SUM(('24 DS-016890 partners'!L151:M151,'24 DS-016890 partners'!O151))/1000),":")</f>
        <v>2257.2540000000004</v>
      </c>
      <c r="T151" s="138">
        <f>+(S151/'Extra-Eu trade'!$G$8)*100</f>
        <v>0.01318599047005151</v>
      </c>
      <c r="U151" s="59">
        <f>_xlfn.IFERROR((SUM('24 DS-016894 partners'!C151:J151)/1000)+(SUM('24 DS-016890 partners'!L151:M151,'24 DS-016890 partners'!O151)/1000)-(SUM('24 DS-016890 partners'!C151:H151,'24 DS-016890 partners'!K151)/1000),":")</f>
        <v>88.78599999999999</v>
      </c>
      <c r="V151" s="138">
        <f>+(U151/'Extra-Eu trade'!$H$8)*100</f>
        <v>0.0025499541235578355</v>
      </c>
      <c r="X151" s="141">
        <f>+((U151+S151)/('Extra-Eu trade'!$F$8))*100</f>
        <v>0.011388298188569925</v>
      </c>
      <c r="Y151" s="74" t="s">
        <v>131</v>
      </c>
      <c r="AB151" s="74" t="s">
        <v>571</v>
      </c>
      <c r="AC151" s="141">
        <v>3.349442358234833E-07</v>
      </c>
    </row>
    <row r="152" spans="2:29" ht="12">
      <c r="B152" s="74" t="s">
        <v>510</v>
      </c>
      <c r="C152" s="75" t="s">
        <v>36</v>
      </c>
      <c r="D152" s="75" t="s">
        <v>36</v>
      </c>
      <c r="E152" s="75" t="s">
        <v>36</v>
      </c>
      <c r="F152" s="75" t="s">
        <v>36</v>
      </c>
      <c r="G152" s="75" t="s">
        <v>36</v>
      </c>
      <c r="H152" s="75" t="s">
        <v>36</v>
      </c>
      <c r="I152" s="75" t="s">
        <v>36</v>
      </c>
      <c r="J152" s="75" t="s">
        <v>36</v>
      </c>
      <c r="K152" s="75" t="s">
        <v>36</v>
      </c>
      <c r="L152" s="75" t="s">
        <v>36</v>
      </c>
      <c r="M152" s="75" t="s">
        <v>36</v>
      </c>
      <c r="N152" s="75" t="s">
        <v>36</v>
      </c>
      <c r="O152" s="75" t="s">
        <v>36</v>
      </c>
      <c r="P152" s="75">
        <v>3551230</v>
      </c>
      <c r="S152" s="58">
        <f>_xlfn.IFERROR(((SUM('24 DS-016894 partners'!K152:S152))/1000)-(SUM(('24 DS-016890 partners'!L152:M152,'24 DS-016890 partners'!O152))/1000),":")</f>
        <v>0.028</v>
      </c>
      <c r="T152" s="138">
        <f>+(S152/'Extra-Eu trade'!$G$8)*100</f>
        <v>1.6356499231430854E-07</v>
      </c>
      <c r="U152" s="59">
        <f>_xlfn.IFERROR((SUM('24 DS-016894 partners'!C152:J152)/1000)+(SUM('24 DS-016890 partners'!L152:M152,'24 DS-016890 partners'!O152)/1000)-(SUM('24 DS-016890 partners'!C152:H152,'24 DS-016890 partners'!K152)/1000),":")</f>
        <v>0</v>
      </c>
      <c r="V152" s="138">
        <f>+(U152/'Extra-Eu trade'!$H$8)*100</f>
        <v>0</v>
      </c>
      <c r="X152" s="141">
        <f>+((U152+S152)/('Extra-Eu trade'!$F$8))*100</f>
        <v>1.3591940004431204E-07</v>
      </c>
      <c r="Y152" s="74" t="s">
        <v>510</v>
      </c>
      <c r="AB152" s="74" t="s">
        <v>510</v>
      </c>
      <c r="AC152" s="141">
        <v>1.3591940004431204E-07</v>
      </c>
    </row>
    <row r="153" spans="2:29" ht="12">
      <c r="B153" s="74" t="s">
        <v>511</v>
      </c>
      <c r="C153" s="76" t="s">
        <v>36</v>
      </c>
      <c r="D153" s="76" t="s">
        <v>36</v>
      </c>
      <c r="E153" s="76" t="s">
        <v>36</v>
      </c>
      <c r="F153" s="76" t="s">
        <v>36</v>
      </c>
      <c r="G153" s="76" t="s">
        <v>36</v>
      </c>
      <c r="H153" s="76" t="s">
        <v>36</v>
      </c>
      <c r="I153" s="76" t="s">
        <v>36</v>
      </c>
      <c r="J153" s="76" t="s">
        <v>36</v>
      </c>
      <c r="K153" s="76" t="s">
        <v>36</v>
      </c>
      <c r="L153" s="76" t="s">
        <v>36</v>
      </c>
      <c r="M153" s="76" t="s">
        <v>36</v>
      </c>
      <c r="N153" s="76" t="s">
        <v>36</v>
      </c>
      <c r="O153" s="76" t="s">
        <v>36</v>
      </c>
      <c r="P153" s="76">
        <v>1265534644</v>
      </c>
      <c r="S153" s="58">
        <f>_xlfn.IFERROR(((SUM('24 DS-016894 partners'!K153:S153))/1000)-(SUM(('24 DS-016890 partners'!L153:M153,'24 DS-016890 partners'!O153))/1000),":")</f>
        <v>0</v>
      </c>
      <c r="T153" s="138">
        <f>+(S153/'Extra-Eu trade'!$G$8)*100</f>
        <v>0</v>
      </c>
      <c r="U153" s="59">
        <f>_xlfn.IFERROR((SUM('24 DS-016894 partners'!C153:J153)/1000)+(SUM('24 DS-016890 partners'!L153:M153,'24 DS-016890 partners'!O153)/1000)-(SUM('24 DS-016890 partners'!C153:H153,'24 DS-016890 partners'!K153)/1000),":")</f>
        <v>1.785</v>
      </c>
      <c r="V153" s="138">
        <f>+(U153/'Extra-Eu trade'!$H$8)*100</f>
        <v>5.126560618285245E-05</v>
      </c>
      <c r="X153" s="141">
        <f>+((U153+S153)/('Extra-Eu trade'!$F$8))*100</f>
        <v>8.664861752824892E-06</v>
      </c>
      <c r="Y153" s="74" t="s">
        <v>511</v>
      </c>
      <c r="AB153" s="74" t="s">
        <v>480</v>
      </c>
      <c r="AC153" s="141">
        <v>6.310543573485915E-08</v>
      </c>
    </row>
    <row r="154" spans="2:29" ht="12">
      <c r="B154" s="74" t="s">
        <v>512</v>
      </c>
      <c r="C154" s="75" t="s">
        <v>36</v>
      </c>
      <c r="D154" s="75" t="s">
        <v>36</v>
      </c>
      <c r="E154" s="75" t="s">
        <v>36</v>
      </c>
      <c r="F154" s="75" t="s">
        <v>36</v>
      </c>
      <c r="G154" s="75" t="s">
        <v>36</v>
      </c>
      <c r="H154" s="75" t="s">
        <v>36</v>
      </c>
      <c r="I154" s="75" t="s">
        <v>36</v>
      </c>
      <c r="J154" s="75" t="s">
        <v>36</v>
      </c>
      <c r="K154" s="75" t="s">
        <v>36</v>
      </c>
      <c r="L154" s="75" t="s">
        <v>36</v>
      </c>
      <c r="M154" s="75">
        <v>64</v>
      </c>
      <c r="N154" s="75">
        <v>16617</v>
      </c>
      <c r="O154" s="75" t="s">
        <v>36</v>
      </c>
      <c r="P154" s="75">
        <v>3178668270</v>
      </c>
      <c r="S154" s="58">
        <f>_xlfn.IFERROR(((SUM('24 DS-016894 partners'!K154:S154))/1000)-(SUM(('24 DS-016890 partners'!L154:M154,'24 DS-016890 partners'!O154))/1000),":")</f>
        <v>3106.23</v>
      </c>
      <c r="T154" s="138">
        <f>+(S154/'Extra-Eu trade'!$G$8)*100</f>
        <v>0.018145374502731234</v>
      </c>
      <c r="U154" s="59">
        <f>_xlfn.IFERROR((SUM('24 DS-016894 partners'!C154:J154)/1000)+(SUM('24 DS-016890 partners'!L154:M154,'24 DS-016890 partners'!O154)/1000)-(SUM('24 DS-016890 partners'!C154:H154,'24 DS-016890 partners'!K154)/1000),":")</f>
        <v>2865.461</v>
      </c>
      <c r="V154" s="138">
        <f>+(U154/'Extra-Eu trade'!$H$8)*100</f>
        <v>0.0822966919654468</v>
      </c>
      <c r="X154" s="141">
        <f>+((U154+S154)/('Extra-Eu trade'!$F$8))*100</f>
        <v>0.028988166356072067</v>
      </c>
      <c r="Y154" s="74" t="s">
        <v>512</v>
      </c>
      <c r="AB154" s="74" t="s">
        <v>530</v>
      </c>
      <c r="AC154" s="141">
        <v>4.854264287296859E-09</v>
      </c>
    </row>
    <row r="155" spans="2:29" ht="12">
      <c r="B155" s="74" t="s">
        <v>513</v>
      </c>
      <c r="C155" s="76" t="s">
        <v>36</v>
      </c>
      <c r="D155" s="76" t="s">
        <v>36</v>
      </c>
      <c r="E155" s="76" t="s">
        <v>36</v>
      </c>
      <c r="F155" s="76" t="s">
        <v>36</v>
      </c>
      <c r="G155" s="76" t="s">
        <v>36</v>
      </c>
      <c r="H155" s="76" t="s">
        <v>36</v>
      </c>
      <c r="I155" s="76" t="s">
        <v>36</v>
      </c>
      <c r="J155" s="76" t="s">
        <v>36</v>
      </c>
      <c r="K155" s="76" t="s">
        <v>36</v>
      </c>
      <c r="L155" s="76" t="s">
        <v>36</v>
      </c>
      <c r="M155" s="76" t="s">
        <v>36</v>
      </c>
      <c r="N155" s="76" t="s">
        <v>36</v>
      </c>
      <c r="O155" s="76" t="s">
        <v>36</v>
      </c>
      <c r="P155" s="76">
        <v>724062512</v>
      </c>
      <c r="S155" s="58">
        <f>_xlfn.IFERROR(((SUM('24 DS-016894 partners'!K155:S155))/1000)-(SUM(('24 DS-016890 partners'!L155:M155,'24 DS-016890 partners'!O155))/1000),":")</f>
        <v>0</v>
      </c>
      <c r="T155" s="138">
        <f>+(S155/'Extra-Eu trade'!$G$8)*100</f>
        <v>0</v>
      </c>
      <c r="U155" s="59">
        <f>_xlfn.IFERROR((SUM('24 DS-016894 partners'!C155:J155)/1000)+(SUM('24 DS-016890 partners'!L155:M155,'24 DS-016890 partners'!O155)/1000)-(SUM('24 DS-016890 partners'!C155:H155,'24 DS-016890 partners'!K155)/1000),":")</f>
        <v>0</v>
      </c>
      <c r="V155" s="138">
        <f>+(U155/'Extra-Eu trade'!$H$8)*100</f>
        <v>0</v>
      </c>
      <c r="X155" s="141">
        <f>+((U155+S155)/('Extra-Eu trade'!$F$8))*100</f>
        <v>0</v>
      </c>
      <c r="Y155" s="74" t="s">
        <v>513</v>
      </c>
      <c r="AB155" s="74" t="s">
        <v>103</v>
      </c>
      <c r="AC155" s="141">
        <v>0</v>
      </c>
    </row>
    <row r="156" spans="2:29" ht="12">
      <c r="B156" s="74" t="s">
        <v>514</v>
      </c>
      <c r="C156" s="75" t="s">
        <v>36</v>
      </c>
      <c r="D156" s="75" t="s">
        <v>36</v>
      </c>
      <c r="E156" s="75" t="s">
        <v>36</v>
      </c>
      <c r="F156" s="75" t="s">
        <v>36</v>
      </c>
      <c r="G156" s="75" t="s">
        <v>36</v>
      </c>
      <c r="H156" s="75" t="s">
        <v>36</v>
      </c>
      <c r="I156" s="75" t="s">
        <v>36</v>
      </c>
      <c r="J156" s="75" t="s">
        <v>36</v>
      </c>
      <c r="K156" s="75" t="s">
        <v>36</v>
      </c>
      <c r="L156" s="75" t="s">
        <v>36</v>
      </c>
      <c r="M156" s="75" t="s">
        <v>36</v>
      </c>
      <c r="N156" s="75" t="s">
        <v>36</v>
      </c>
      <c r="O156" s="75" t="s">
        <v>36</v>
      </c>
      <c r="P156" s="75">
        <v>297931401</v>
      </c>
      <c r="S156" s="58">
        <f>_xlfn.IFERROR(((SUM('24 DS-016894 partners'!K156:S156))/1000)-(SUM(('24 DS-016890 partners'!L156:M156,'24 DS-016890 partners'!O156))/1000),":")</f>
        <v>0</v>
      </c>
      <c r="T156" s="138">
        <f>+(S156/'Extra-Eu trade'!$G$8)*100</f>
        <v>0</v>
      </c>
      <c r="U156" s="59">
        <f>_xlfn.IFERROR((SUM('24 DS-016894 partners'!C156:J156)/1000)+(SUM('24 DS-016890 partners'!L156:M156,'24 DS-016890 partners'!O156)/1000)-(SUM('24 DS-016890 partners'!C156:H156,'24 DS-016890 partners'!K156)/1000),":")</f>
        <v>0</v>
      </c>
      <c r="V156" s="138">
        <f>+(U156/'Extra-Eu trade'!$H$8)*100</f>
        <v>0</v>
      </c>
      <c r="X156" s="141">
        <f>+((U156+S156)/('Extra-Eu trade'!$F$8))*100</f>
        <v>0</v>
      </c>
      <c r="Y156" s="74" t="s">
        <v>514</v>
      </c>
      <c r="AB156" s="74" t="s">
        <v>429</v>
      </c>
      <c r="AC156" s="141">
        <v>0</v>
      </c>
    </row>
    <row r="157" spans="2:29" ht="12">
      <c r="B157" s="74" t="s">
        <v>13</v>
      </c>
      <c r="C157" s="76">
        <v>15522880</v>
      </c>
      <c r="D157" s="76" t="s">
        <v>36</v>
      </c>
      <c r="E157" s="76" t="s">
        <v>36</v>
      </c>
      <c r="F157" s="76" t="s">
        <v>36</v>
      </c>
      <c r="G157" s="76">
        <v>15071</v>
      </c>
      <c r="H157" s="76">
        <v>26918</v>
      </c>
      <c r="I157" s="76">
        <v>11</v>
      </c>
      <c r="J157" s="76">
        <v>13849</v>
      </c>
      <c r="K157" s="76">
        <v>208144</v>
      </c>
      <c r="L157" s="76">
        <v>2982869</v>
      </c>
      <c r="M157" s="76">
        <v>1106972</v>
      </c>
      <c r="N157" s="76">
        <v>1614</v>
      </c>
      <c r="O157" s="76">
        <v>130160</v>
      </c>
      <c r="P157" s="76">
        <v>27702322889</v>
      </c>
      <c r="S157" s="58">
        <f>_xlfn.IFERROR(((SUM('24 DS-016894 partners'!K157:S157))/1000)-(SUM(('24 DS-016890 partners'!L157:M157,'24 DS-016890 partners'!O157))/1000),":")</f>
        <v>44553.788</v>
      </c>
      <c r="T157" s="138"/>
      <c r="U157" s="59">
        <f>_xlfn.IFERROR((SUM('24 DS-016894 partners'!C157:J157)/1000)+(SUM('24 DS-016890 partners'!L157:M157,'24 DS-016890 partners'!O157)/1000)-(SUM('24 DS-016890 partners'!C157:H157,'24 DS-016890 partners'!K157)/1000),":")</f>
        <v>45158.251</v>
      </c>
      <c r="V157" s="138"/>
      <c r="X157" s="141"/>
      <c r="Y157" s="74" t="s">
        <v>13</v>
      </c>
      <c r="AB157" s="74" t="s">
        <v>430</v>
      </c>
      <c r="AC157" s="141">
        <v>0</v>
      </c>
    </row>
    <row r="158" spans="2:29" ht="12">
      <c r="B158" s="74" t="s">
        <v>15</v>
      </c>
      <c r="C158" s="75">
        <v>39178</v>
      </c>
      <c r="D158" s="75" t="s">
        <v>36</v>
      </c>
      <c r="E158" s="75" t="s">
        <v>36</v>
      </c>
      <c r="F158" s="75" t="s">
        <v>36</v>
      </c>
      <c r="G158" s="75">
        <v>184</v>
      </c>
      <c r="H158" s="75" t="s">
        <v>36</v>
      </c>
      <c r="I158" s="75">
        <v>120</v>
      </c>
      <c r="J158" s="75">
        <v>74559</v>
      </c>
      <c r="K158" s="75">
        <v>23050</v>
      </c>
      <c r="L158" s="75">
        <v>1195492</v>
      </c>
      <c r="M158" s="75">
        <v>393254</v>
      </c>
      <c r="N158" s="75">
        <v>38534</v>
      </c>
      <c r="O158" s="75">
        <v>687558</v>
      </c>
      <c r="P158" s="75">
        <v>16400062286</v>
      </c>
      <c r="S158" s="58">
        <f>_xlfn.IFERROR(((SUM('24 DS-016894 partners'!K158:S158))/1000)-(SUM(('24 DS-016890 partners'!L158:M158,'24 DS-016890 partners'!O158))/1000),":")</f>
        <v>36381.125</v>
      </c>
      <c r="T158" s="138"/>
      <c r="U158" s="59">
        <f>_xlfn.IFERROR((SUM('24 DS-016894 partners'!C158:J158)/1000)+(SUM('24 DS-016890 partners'!L158:M158,'24 DS-016890 partners'!O158)/1000)-(SUM('24 DS-016890 partners'!C158:H158,'24 DS-016890 partners'!K158)/1000),":")</f>
        <v>11209.465</v>
      </c>
      <c r="V158" s="138"/>
      <c r="X158" s="141"/>
      <c r="Y158" s="74" t="s">
        <v>15</v>
      </c>
      <c r="AB158" s="74" t="s">
        <v>432</v>
      </c>
      <c r="AC158" s="141">
        <v>0</v>
      </c>
    </row>
    <row r="159" spans="2:29" ht="12">
      <c r="B159" s="74" t="s">
        <v>12</v>
      </c>
      <c r="C159" s="76">
        <v>240129</v>
      </c>
      <c r="D159" s="76" t="s">
        <v>36</v>
      </c>
      <c r="E159" s="76" t="s">
        <v>36</v>
      </c>
      <c r="F159" s="76" t="s">
        <v>36</v>
      </c>
      <c r="G159" s="76">
        <v>366</v>
      </c>
      <c r="H159" s="76">
        <v>38353</v>
      </c>
      <c r="I159" s="76">
        <v>1</v>
      </c>
      <c r="J159" s="76">
        <v>43340</v>
      </c>
      <c r="K159" s="76">
        <v>268189</v>
      </c>
      <c r="L159" s="76">
        <v>2813353</v>
      </c>
      <c r="M159" s="76">
        <v>2199306</v>
      </c>
      <c r="N159" s="76">
        <v>53108</v>
      </c>
      <c r="O159" s="76">
        <v>1796175</v>
      </c>
      <c r="P159" s="76">
        <v>14041708700</v>
      </c>
      <c r="S159" s="58">
        <f>_xlfn.IFERROR(((SUM('24 DS-016894 partners'!K159:S159))/1000)-(SUM(('24 DS-016890 partners'!L159:M159,'24 DS-016890 partners'!O159))/1000),":")</f>
        <v>83732.51699999999</v>
      </c>
      <c r="T159" s="138"/>
      <c r="U159" s="59">
        <f>_xlfn.IFERROR((SUM('24 DS-016894 partners'!C159:J159)/1000)+(SUM('24 DS-016890 partners'!L159:M159,'24 DS-016890 partners'!O159)/1000)-(SUM('24 DS-016890 partners'!C159:H159,'24 DS-016890 partners'!K159)/1000),":")</f>
        <v>46045.797000000006</v>
      </c>
      <c r="V159" s="138"/>
      <c r="X159" s="141"/>
      <c r="Y159" s="74" t="s">
        <v>12</v>
      </c>
      <c r="AB159" s="74" t="s">
        <v>434</v>
      </c>
      <c r="AC159" s="141">
        <v>0</v>
      </c>
    </row>
    <row r="160" spans="2:29" ht="12">
      <c r="B160" s="74" t="s">
        <v>515</v>
      </c>
      <c r="C160" s="75" t="s">
        <v>36</v>
      </c>
      <c r="D160" s="75" t="s">
        <v>36</v>
      </c>
      <c r="E160" s="75" t="s">
        <v>36</v>
      </c>
      <c r="F160" s="75" t="s">
        <v>36</v>
      </c>
      <c r="G160" s="75" t="s">
        <v>36</v>
      </c>
      <c r="H160" s="75" t="s">
        <v>36</v>
      </c>
      <c r="I160" s="75" t="s">
        <v>36</v>
      </c>
      <c r="J160" s="75" t="s">
        <v>36</v>
      </c>
      <c r="K160" s="75" t="s">
        <v>36</v>
      </c>
      <c r="L160" s="75" t="s">
        <v>36</v>
      </c>
      <c r="M160" s="75" t="s">
        <v>36</v>
      </c>
      <c r="N160" s="75" t="s">
        <v>36</v>
      </c>
      <c r="O160" s="75" t="s">
        <v>36</v>
      </c>
      <c r="P160" s="75">
        <v>25566128101</v>
      </c>
      <c r="S160" s="58">
        <f>_xlfn.IFERROR(((SUM('24 DS-016894 partners'!K160:S160))/1000)-(SUM(('24 DS-016890 partners'!L160:M160,'24 DS-016890 partners'!O160))/1000),":")</f>
        <v>136.72</v>
      </c>
      <c r="T160" s="138">
        <f>+(S160/'Extra-Eu trade'!$G$8)*100</f>
        <v>0.0007986644910432951</v>
      </c>
      <c r="U160" s="59">
        <f>_xlfn.IFERROR((SUM('24 DS-016894 partners'!C160:J160)/1000)+(SUM('24 DS-016890 partners'!L160:M160,'24 DS-016890 partners'!O160)/1000)-(SUM('24 DS-016890 partners'!C160:H160,'24 DS-016890 partners'!K160)/1000),":")</f>
        <v>0</v>
      </c>
      <c r="V160" s="138">
        <f>+(U160/'Extra-Eu trade'!$H$8)*100</f>
        <v>0</v>
      </c>
      <c r="X160" s="141">
        <f>+((U160+S160)/('Extra-Eu trade'!$F$8))*100</f>
        <v>0.0006636750133592264</v>
      </c>
      <c r="Y160" s="74" t="s">
        <v>515</v>
      </c>
      <c r="AB160" s="74" t="s">
        <v>435</v>
      </c>
      <c r="AC160" s="141">
        <v>0</v>
      </c>
    </row>
    <row r="161" spans="2:29" ht="12">
      <c r="B161" s="74" t="s">
        <v>136</v>
      </c>
      <c r="C161" s="76" t="s">
        <v>36</v>
      </c>
      <c r="D161" s="76" t="s">
        <v>36</v>
      </c>
      <c r="E161" s="76" t="s">
        <v>36</v>
      </c>
      <c r="F161" s="76" t="s">
        <v>36</v>
      </c>
      <c r="G161" s="76">
        <v>347</v>
      </c>
      <c r="H161" s="76">
        <v>304</v>
      </c>
      <c r="I161" s="76" t="s">
        <v>36</v>
      </c>
      <c r="J161" s="76">
        <v>26808</v>
      </c>
      <c r="K161" s="76">
        <v>5898275</v>
      </c>
      <c r="L161" s="76">
        <v>195297594</v>
      </c>
      <c r="M161" s="76">
        <v>65259556</v>
      </c>
      <c r="N161" s="76">
        <v>228422</v>
      </c>
      <c r="O161" s="76">
        <v>23346223</v>
      </c>
      <c r="P161" s="76">
        <v>21728513085</v>
      </c>
      <c r="S161" s="58">
        <f>_xlfn.IFERROR(((SUM('24 DS-016894 partners'!K161:S161))/1000)-(SUM(('24 DS-016890 partners'!L161:M161,'24 DS-016890 partners'!O161))/1000),":")</f>
        <v>731003.5669999999</v>
      </c>
      <c r="T161" s="138">
        <f>+(S161/'Extra-Eu trade'!$G$8)*100</f>
        <v>4.270235457788826</v>
      </c>
      <c r="U161" s="59">
        <f>_xlfn.IFERROR((SUM('24 DS-016894 partners'!C161:J161)/1000)+(SUM('24 DS-016890 partners'!L161:M161,'24 DS-016890 partners'!O161)/1000)-(SUM('24 DS-016890 partners'!C161:H161,'24 DS-016890 partners'!K161)/1000),":")</f>
        <v>1596688.31</v>
      </c>
      <c r="V161" s="138">
        <f>+(U161/'Extra-Eu trade'!$H$8)*100</f>
        <v>45.857251595083596</v>
      </c>
      <c r="X161" s="141">
        <f>+((U161+S161)/('Extra-Eu trade'!$F$8))*100</f>
        <v>11.299231550352092</v>
      </c>
      <c r="Y161" s="74" t="s">
        <v>136</v>
      </c>
      <c r="AB161" s="74" t="s">
        <v>436</v>
      </c>
      <c r="AC161" s="141">
        <v>0</v>
      </c>
    </row>
    <row r="162" spans="2:29" ht="12">
      <c r="B162" s="74" t="s">
        <v>516</v>
      </c>
      <c r="C162" s="75" t="s">
        <v>36</v>
      </c>
      <c r="D162" s="75" t="s">
        <v>36</v>
      </c>
      <c r="E162" s="75" t="s">
        <v>36</v>
      </c>
      <c r="F162" s="75" t="s">
        <v>36</v>
      </c>
      <c r="G162" s="75" t="s">
        <v>36</v>
      </c>
      <c r="H162" s="75" t="s">
        <v>36</v>
      </c>
      <c r="I162" s="75" t="s">
        <v>36</v>
      </c>
      <c r="J162" s="75" t="s">
        <v>36</v>
      </c>
      <c r="K162" s="75">
        <v>22970</v>
      </c>
      <c r="L162" s="75" t="s">
        <v>36</v>
      </c>
      <c r="M162" s="75" t="s">
        <v>36</v>
      </c>
      <c r="N162" s="75" t="s">
        <v>36</v>
      </c>
      <c r="O162" s="75">
        <v>399755</v>
      </c>
      <c r="P162" s="75">
        <v>2563264027</v>
      </c>
      <c r="S162" s="58">
        <f>_xlfn.IFERROR(((SUM('24 DS-016894 partners'!K162:S162))/1000)-(SUM(('24 DS-016890 partners'!L162:M162,'24 DS-016890 partners'!O162))/1000),":")</f>
        <v>62491.254</v>
      </c>
      <c r="T162" s="138">
        <f>+(S162/'Extra-Eu trade'!$G$8)*100</f>
        <v>0.36504933857933936</v>
      </c>
      <c r="U162" s="59">
        <f>_xlfn.IFERROR((SUM('24 DS-016894 partners'!C162:J162)/1000)+(SUM('24 DS-016890 partners'!L162:M162,'24 DS-016890 partners'!O162)/1000)-(SUM('24 DS-016890 partners'!C162:H162,'24 DS-016890 partners'!K162)/1000),":")</f>
        <v>678.1279999999999</v>
      </c>
      <c r="V162" s="138">
        <f>+(U162/'Extra-Eu trade'!$H$8)*100</f>
        <v>0.019475990470344737</v>
      </c>
      <c r="X162" s="141">
        <f>+((U162+S162)/('Extra-Eu trade'!$F$8))*100</f>
        <v>0.306640875093213</v>
      </c>
      <c r="Y162" s="74" t="s">
        <v>516</v>
      </c>
      <c r="AB162" s="74" t="s">
        <v>437</v>
      </c>
      <c r="AC162" s="141">
        <v>0</v>
      </c>
    </row>
    <row r="163" spans="2:29" ht="12">
      <c r="B163" s="74" t="s">
        <v>30</v>
      </c>
      <c r="C163" s="76" t="s">
        <v>36</v>
      </c>
      <c r="D163" s="76" t="s">
        <v>36</v>
      </c>
      <c r="E163" s="76" t="s">
        <v>36</v>
      </c>
      <c r="F163" s="76" t="s">
        <v>36</v>
      </c>
      <c r="G163" s="76" t="s">
        <v>36</v>
      </c>
      <c r="H163" s="76" t="s">
        <v>36</v>
      </c>
      <c r="I163" s="76" t="s">
        <v>36</v>
      </c>
      <c r="J163" s="76" t="s">
        <v>36</v>
      </c>
      <c r="K163" s="76" t="s">
        <v>36</v>
      </c>
      <c r="L163" s="76">
        <v>133612</v>
      </c>
      <c r="M163" s="76" t="s">
        <v>36</v>
      </c>
      <c r="N163" s="76" t="s">
        <v>36</v>
      </c>
      <c r="O163" s="76" t="s">
        <v>36</v>
      </c>
      <c r="P163" s="76">
        <v>1294067417</v>
      </c>
      <c r="S163" s="58">
        <f>_xlfn.IFERROR(((SUM('24 DS-016894 partners'!K163:S163))/1000)-(SUM(('24 DS-016890 partners'!L163:M163,'24 DS-016890 partners'!O163))/1000),":")</f>
        <v>139.96099999999998</v>
      </c>
      <c r="T163" s="138">
        <f>+(S163/'Extra-Eu trade'!$G$8)*100</f>
        <v>0.0008175971389036763</v>
      </c>
      <c r="U163" s="59">
        <f>_xlfn.IFERROR((SUM('24 DS-016894 partners'!C163:J163)/1000)+(SUM('24 DS-016890 partners'!L163:M163,'24 DS-016890 partners'!O163)/1000)-(SUM('24 DS-016890 partners'!C163:H163,'24 DS-016890 partners'!K163)/1000),":")</f>
        <v>1012.793</v>
      </c>
      <c r="V163" s="138">
        <f>+(U163/'Extra-Eu trade'!$H$8)*100</f>
        <v>0.02908764542450962</v>
      </c>
      <c r="X163" s="141">
        <f>+((U163+S163)/('Extra-Eu trade'!$F$8))*100</f>
        <v>0.005595772574238603</v>
      </c>
      <c r="Y163" s="74" t="s">
        <v>30</v>
      </c>
      <c r="AB163" s="74" t="s">
        <v>443</v>
      </c>
      <c r="AC163" s="141">
        <v>0</v>
      </c>
    </row>
    <row r="164" spans="2:29" ht="12">
      <c r="B164" s="74" t="s">
        <v>132</v>
      </c>
      <c r="C164" s="75" t="s">
        <v>36</v>
      </c>
      <c r="D164" s="75" t="s">
        <v>36</v>
      </c>
      <c r="E164" s="75" t="s">
        <v>36</v>
      </c>
      <c r="F164" s="75" t="s">
        <v>36</v>
      </c>
      <c r="G164" s="75" t="s">
        <v>36</v>
      </c>
      <c r="H164" s="75" t="s">
        <v>36</v>
      </c>
      <c r="I164" s="75" t="s">
        <v>36</v>
      </c>
      <c r="J164" s="75" t="s">
        <v>36</v>
      </c>
      <c r="K164" s="75" t="s">
        <v>36</v>
      </c>
      <c r="L164" s="75" t="s">
        <v>36</v>
      </c>
      <c r="M164" s="75" t="s">
        <v>36</v>
      </c>
      <c r="N164" s="75">
        <v>153</v>
      </c>
      <c r="O164" s="75">
        <v>66</v>
      </c>
      <c r="P164" s="75">
        <v>1175771436</v>
      </c>
      <c r="S164" s="58">
        <f>_xlfn.IFERROR(((SUM('24 DS-016894 partners'!K164:S164))/1000)-(SUM(('24 DS-016890 partners'!L164:M164,'24 DS-016890 partners'!O164))/1000),":")</f>
        <v>30812.347</v>
      </c>
      <c r="T164" s="138">
        <f>+(S164/'Extra-Eu trade'!$G$8)*100</f>
        <v>0.17999361786574314</v>
      </c>
      <c r="U164" s="59">
        <f>_xlfn.IFERROR((SUM('24 DS-016894 partners'!C164:J164)/1000)+(SUM('24 DS-016890 partners'!L164:M164,'24 DS-016890 partners'!O164)/1000)-(SUM('24 DS-016890 partners'!C164:H164,'24 DS-016890 partners'!K164)/1000),":")</f>
        <v>1530.22</v>
      </c>
      <c r="V164" s="138">
        <f>+(U164/'Extra-Eu trade'!$H$8)*100</f>
        <v>0.04394826660679242</v>
      </c>
      <c r="X164" s="141">
        <f>+((U164+S164)/('Extra-Eu trade'!$F$8))*100</f>
        <v>0.1569993679476059</v>
      </c>
      <c r="Y164" s="74" t="s">
        <v>132</v>
      </c>
      <c r="AB164" s="74" t="s">
        <v>444</v>
      </c>
      <c r="AC164" s="141">
        <v>0</v>
      </c>
    </row>
    <row r="165" spans="2:29" ht="12">
      <c r="B165" s="74" t="s">
        <v>517</v>
      </c>
      <c r="C165" s="76" t="s">
        <v>36</v>
      </c>
      <c r="D165" s="76" t="s">
        <v>36</v>
      </c>
      <c r="E165" s="76" t="s">
        <v>36</v>
      </c>
      <c r="F165" s="76" t="s">
        <v>36</v>
      </c>
      <c r="G165" s="76" t="s">
        <v>36</v>
      </c>
      <c r="H165" s="76" t="s">
        <v>36</v>
      </c>
      <c r="I165" s="76" t="s">
        <v>36</v>
      </c>
      <c r="J165" s="76" t="s">
        <v>36</v>
      </c>
      <c r="K165" s="76" t="s">
        <v>36</v>
      </c>
      <c r="L165" s="76" t="s">
        <v>36</v>
      </c>
      <c r="M165" s="76" t="s">
        <v>36</v>
      </c>
      <c r="N165" s="76" t="s">
        <v>36</v>
      </c>
      <c r="O165" s="76" t="s">
        <v>36</v>
      </c>
      <c r="P165" s="76">
        <v>997835483</v>
      </c>
      <c r="S165" s="58">
        <f>_xlfn.IFERROR(((SUM('24 DS-016894 partners'!K165:S165))/1000)-(SUM(('24 DS-016890 partners'!L165:M165,'24 DS-016890 partners'!O165))/1000),":")</f>
        <v>0</v>
      </c>
      <c r="T165" s="138">
        <f>+(S165/'Extra-Eu trade'!$G$8)*100</f>
        <v>0</v>
      </c>
      <c r="U165" s="59">
        <f>_xlfn.IFERROR((SUM('24 DS-016894 partners'!C165:J165)/1000)+(SUM('24 DS-016890 partners'!L165:M165,'24 DS-016890 partners'!O165)/1000)-(SUM('24 DS-016890 partners'!C165:H165,'24 DS-016890 partners'!K165)/1000),":")</f>
        <v>0</v>
      </c>
      <c r="V165" s="138">
        <f>+(U165/'Extra-Eu trade'!$H$8)*100</f>
        <v>0</v>
      </c>
      <c r="X165" s="141">
        <f>+((U165+S165)/('Extra-Eu trade'!$F$8))*100</f>
        <v>0</v>
      </c>
      <c r="Y165" s="74" t="s">
        <v>517</v>
      </c>
      <c r="AB165" s="74" t="s">
        <v>446</v>
      </c>
      <c r="AC165" s="141">
        <v>0</v>
      </c>
    </row>
    <row r="166" spans="2:29" ht="12">
      <c r="B166" s="74" t="s">
        <v>31</v>
      </c>
      <c r="C166" s="75" t="s">
        <v>36</v>
      </c>
      <c r="D166" s="75" t="s">
        <v>36</v>
      </c>
      <c r="E166" s="75" t="s">
        <v>36</v>
      </c>
      <c r="F166" s="75" t="s">
        <v>36</v>
      </c>
      <c r="G166" s="75" t="s">
        <v>36</v>
      </c>
      <c r="H166" s="75" t="s">
        <v>36</v>
      </c>
      <c r="I166" s="75" t="s">
        <v>36</v>
      </c>
      <c r="J166" s="75" t="s">
        <v>36</v>
      </c>
      <c r="K166" s="75" t="s">
        <v>36</v>
      </c>
      <c r="L166" s="75">
        <v>2557787</v>
      </c>
      <c r="M166" s="75">
        <v>27809</v>
      </c>
      <c r="N166" s="75" t="s">
        <v>36</v>
      </c>
      <c r="O166" s="75" t="s">
        <v>36</v>
      </c>
      <c r="P166" s="75">
        <v>6965531507</v>
      </c>
      <c r="S166" s="58">
        <f>_xlfn.IFERROR(((SUM('24 DS-016894 partners'!K166:S166))/1000)-(SUM(('24 DS-016890 partners'!L166:M166,'24 DS-016890 partners'!O166))/1000),":")</f>
        <v>14299.255</v>
      </c>
      <c r="T166" s="138">
        <f>+(S166/'Extra-Eu trade'!$G$8)*100</f>
        <v>0.08353062622054777</v>
      </c>
      <c r="U166" s="59">
        <f>_xlfn.IFERROR((SUM('24 DS-016894 partners'!C166:J166)/1000)+(SUM('24 DS-016890 partners'!L166:M166,'24 DS-016890 partners'!O166)/1000)-(SUM('24 DS-016890 partners'!C166:H166,'24 DS-016890 partners'!K166)/1000),":")</f>
        <v>36041.411</v>
      </c>
      <c r="V166" s="138">
        <f>+(U166/'Extra-Eu trade'!$H$8)*100</f>
        <v>1.0351175252662892</v>
      </c>
      <c r="X166" s="141">
        <f>+((U166+S166)/('Extra-Eu trade'!$F$8))*100</f>
        <v>0.2443668971625392</v>
      </c>
      <c r="Y166" s="74" t="s">
        <v>31</v>
      </c>
      <c r="AB166" s="74" t="s">
        <v>447</v>
      </c>
      <c r="AC166" s="141">
        <v>0</v>
      </c>
    </row>
    <row r="167" spans="2:29" ht="12">
      <c r="B167" s="74" t="s">
        <v>518</v>
      </c>
      <c r="C167" s="76" t="s">
        <v>36</v>
      </c>
      <c r="D167" s="76" t="s">
        <v>36</v>
      </c>
      <c r="E167" s="76" t="s">
        <v>36</v>
      </c>
      <c r="F167" s="76" t="s">
        <v>36</v>
      </c>
      <c r="G167" s="76">
        <v>27</v>
      </c>
      <c r="H167" s="76" t="s">
        <v>36</v>
      </c>
      <c r="I167" s="76" t="s">
        <v>36</v>
      </c>
      <c r="J167" s="76" t="s">
        <v>36</v>
      </c>
      <c r="K167" s="76" t="s">
        <v>36</v>
      </c>
      <c r="L167" s="76" t="s">
        <v>36</v>
      </c>
      <c r="M167" s="76" t="s">
        <v>36</v>
      </c>
      <c r="N167" s="76" t="s">
        <v>36</v>
      </c>
      <c r="O167" s="76" t="s">
        <v>36</v>
      </c>
      <c r="P167" s="76">
        <v>47218803</v>
      </c>
      <c r="S167" s="58">
        <f>_xlfn.IFERROR(((SUM('24 DS-016894 partners'!K167:S167))/1000)-(SUM(('24 DS-016890 partners'!L167:M167,'24 DS-016890 partners'!O167))/1000),":")</f>
        <v>7165.701</v>
      </c>
      <c r="T167" s="138">
        <f>+(S167/'Extra-Eu trade'!$G$8)*100</f>
        <v>0.04185920817827261</v>
      </c>
      <c r="U167" s="59">
        <f>_xlfn.IFERROR((SUM('24 DS-016894 partners'!C167:J167)/1000)+(SUM('24 DS-016890 partners'!L167:M167,'24 DS-016890 partners'!O167)/1000)-(SUM('24 DS-016890 partners'!C167:H167,'24 DS-016890 partners'!K167)/1000),":")</f>
        <v>3.3009999999999997</v>
      </c>
      <c r="V167" s="138">
        <f>+(U167/'Extra-Eu trade'!$H$8)*100</f>
        <v>9.480547115383525E-05</v>
      </c>
      <c r="X167" s="141">
        <f>+((U167+S167)/('Extra-Eu trade'!$F$8))*100</f>
        <v>0.03480023038415976</v>
      </c>
      <c r="Y167" s="74" t="s">
        <v>518</v>
      </c>
      <c r="AB167" s="74" t="s">
        <v>448</v>
      </c>
      <c r="AC167" s="141">
        <v>0</v>
      </c>
    </row>
    <row r="168" spans="2:29" ht="12">
      <c r="B168" s="74" t="s">
        <v>519</v>
      </c>
      <c r="C168" s="75" t="s">
        <v>36</v>
      </c>
      <c r="D168" s="75" t="s">
        <v>36</v>
      </c>
      <c r="E168" s="75" t="s">
        <v>36</v>
      </c>
      <c r="F168" s="75" t="s">
        <v>36</v>
      </c>
      <c r="G168" s="75" t="s">
        <v>36</v>
      </c>
      <c r="H168" s="75" t="s">
        <v>36</v>
      </c>
      <c r="I168" s="75" t="s">
        <v>36</v>
      </c>
      <c r="J168" s="75" t="s">
        <v>36</v>
      </c>
      <c r="K168" s="75" t="s">
        <v>36</v>
      </c>
      <c r="L168" s="75" t="s">
        <v>36</v>
      </c>
      <c r="M168" s="75" t="s">
        <v>36</v>
      </c>
      <c r="N168" s="75" t="s">
        <v>36</v>
      </c>
      <c r="O168" s="75" t="s">
        <v>36</v>
      </c>
      <c r="P168" s="75">
        <v>4323655426</v>
      </c>
      <c r="S168" s="58">
        <f>_xlfn.IFERROR(((SUM('24 DS-016894 partners'!K168:S168))/1000)-(SUM(('24 DS-016890 partners'!L168:M168,'24 DS-016890 partners'!O168))/1000),":")</f>
        <v>133.16</v>
      </c>
      <c r="T168" s="138">
        <f>+(S168/'Extra-Eu trade'!$G$8)*100</f>
        <v>0.0007778683705919044</v>
      </c>
      <c r="U168" s="59">
        <f>_xlfn.IFERROR((SUM('24 DS-016894 partners'!C168:J168)/1000)+(SUM('24 DS-016890 partners'!L168:M168,'24 DS-016890 partners'!O168)/1000)-(SUM('24 DS-016890 partners'!C168:H168,'24 DS-016890 partners'!K168)/1000),":")</f>
        <v>31.835</v>
      </c>
      <c r="V168" s="138">
        <f>+(U168/'Extra-Eu trade'!$H$8)*100</f>
        <v>0.0009143084441630854</v>
      </c>
      <c r="X168" s="141">
        <f>+((U168+S168)/('Extra-Eu trade'!$F$8))*100</f>
        <v>0.0008009293360825452</v>
      </c>
      <c r="Y168" s="74" t="s">
        <v>519</v>
      </c>
      <c r="AB168" s="74" t="s">
        <v>449</v>
      </c>
      <c r="AC168" s="141">
        <v>0</v>
      </c>
    </row>
    <row r="169" spans="2:29" ht="12">
      <c r="B169" s="74" t="s">
        <v>520</v>
      </c>
      <c r="C169" s="76" t="s">
        <v>36</v>
      </c>
      <c r="D169" s="76" t="s">
        <v>36</v>
      </c>
      <c r="E169" s="76" t="s">
        <v>36</v>
      </c>
      <c r="F169" s="76" t="s">
        <v>36</v>
      </c>
      <c r="G169" s="76" t="s">
        <v>36</v>
      </c>
      <c r="H169" s="76" t="s">
        <v>36</v>
      </c>
      <c r="I169" s="76" t="s">
        <v>36</v>
      </c>
      <c r="J169" s="76" t="s">
        <v>36</v>
      </c>
      <c r="K169" s="76" t="s">
        <v>36</v>
      </c>
      <c r="L169" s="76" t="s">
        <v>36</v>
      </c>
      <c r="M169" s="76" t="s">
        <v>36</v>
      </c>
      <c r="N169" s="76" t="s">
        <v>36</v>
      </c>
      <c r="O169" s="76" t="s">
        <v>36</v>
      </c>
      <c r="P169" s="76">
        <v>137308162</v>
      </c>
      <c r="S169" s="58">
        <f>_xlfn.IFERROR(((SUM('24 DS-016894 partners'!K169:S169))/1000)-(SUM(('24 DS-016890 partners'!L169:M169,'24 DS-016890 partners'!O169))/1000),":")</f>
        <v>6073.677</v>
      </c>
      <c r="T169" s="138">
        <f>+(S169/'Extra-Eu trade'!$G$8)*100</f>
        <v>0.03548003327944973</v>
      </c>
      <c r="U169" s="59">
        <f>_xlfn.IFERROR((SUM('24 DS-016894 partners'!C169:J169)/1000)+(SUM('24 DS-016890 partners'!L169:M169,'24 DS-016890 partners'!O169)/1000)-(SUM('24 DS-016890 partners'!C169:H169,'24 DS-016890 partners'!K169)/1000),":")</f>
        <v>0</v>
      </c>
      <c r="V169" s="138">
        <f>+(U169/'Extra-Eu trade'!$H$8)*100</f>
        <v>0</v>
      </c>
      <c r="X169" s="141">
        <f>+((U169+S169)/('Extra-Eu trade'!$F$8))*100</f>
        <v>0.029483233353676322</v>
      </c>
      <c r="Y169" s="74" t="s">
        <v>520</v>
      </c>
      <c r="AB169" s="74" t="s">
        <v>450</v>
      </c>
      <c r="AC169" s="141">
        <v>0</v>
      </c>
    </row>
    <row r="170" spans="2:29" ht="12">
      <c r="B170" s="74" t="s">
        <v>521</v>
      </c>
      <c r="C170" s="75" t="s">
        <v>36</v>
      </c>
      <c r="D170" s="75" t="s">
        <v>36</v>
      </c>
      <c r="E170" s="75" t="s">
        <v>36</v>
      </c>
      <c r="F170" s="75" t="s">
        <v>36</v>
      </c>
      <c r="G170" s="75" t="s">
        <v>36</v>
      </c>
      <c r="H170" s="75" t="s">
        <v>36</v>
      </c>
      <c r="I170" s="75" t="s">
        <v>36</v>
      </c>
      <c r="J170" s="75" t="s">
        <v>36</v>
      </c>
      <c r="K170" s="75" t="s">
        <v>36</v>
      </c>
      <c r="L170" s="75" t="s">
        <v>36</v>
      </c>
      <c r="M170" s="75" t="s">
        <v>36</v>
      </c>
      <c r="N170" s="75" t="s">
        <v>36</v>
      </c>
      <c r="O170" s="75" t="s">
        <v>36</v>
      </c>
      <c r="P170" s="75">
        <v>46353556</v>
      </c>
      <c r="S170" s="58">
        <f>_xlfn.IFERROR(((SUM('24 DS-016894 partners'!K170:S170))/1000)-(SUM(('24 DS-016890 partners'!L170:M170,'24 DS-016890 partners'!O170))/1000),":")</f>
        <v>0.006</v>
      </c>
      <c r="T170" s="138">
        <f>+(S170/'Extra-Eu trade'!$G$8)*100</f>
        <v>3.504964121020897E-08</v>
      </c>
      <c r="U170" s="59">
        <f>_xlfn.IFERROR((SUM('24 DS-016894 partners'!C170:J170)/1000)+(SUM('24 DS-016890 partners'!L170:M170,'24 DS-016890 partners'!O170)/1000)-(SUM('24 DS-016890 partners'!C170:H170,'24 DS-016890 partners'!K170)/1000),":")</f>
        <v>0.522</v>
      </c>
      <c r="V170" s="138">
        <f>+(U170/'Extra-Eu trade'!$H$8)*100</f>
        <v>1.4991958782884582E-05</v>
      </c>
      <c r="X170" s="141">
        <f>+((U170+S170)/('Extra-Eu trade'!$F$8))*100</f>
        <v>2.5630515436927414E-06</v>
      </c>
      <c r="Y170" s="74" t="s">
        <v>521</v>
      </c>
      <c r="AB170" s="74" t="s">
        <v>451</v>
      </c>
      <c r="AC170" s="141">
        <v>0</v>
      </c>
    </row>
    <row r="171" spans="2:29" ht="12">
      <c r="B171" s="74" t="s">
        <v>522</v>
      </c>
      <c r="C171" s="76" t="s">
        <v>36</v>
      </c>
      <c r="D171" s="76" t="s">
        <v>36</v>
      </c>
      <c r="E171" s="76" t="s">
        <v>36</v>
      </c>
      <c r="F171" s="76" t="s">
        <v>36</v>
      </c>
      <c r="G171" s="76" t="s">
        <v>36</v>
      </c>
      <c r="H171" s="76" t="s">
        <v>36</v>
      </c>
      <c r="I171" s="76" t="s">
        <v>36</v>
      </c>
      <c r="J171" s="76" t="s">
        <v>36</v>
      </c>
      <c r="K171" s="76" t="s">
        <v>36</v>
      </c>
      <c r="L171" s="76" t="s">
        <v>36</v>
      </c>
      <c r="M171" s="76" t="s">
        <v>36</v>
      </c>
      <c r="N171" s="76" t="s">
        <v>36</v>
      </c>
      <c r="O171" s="76" t="s">
        <v>36</v>
      </c>
      <c r="P171" s="76">
        <v>544299</v>
      </c>
      <c r="S171" s="58">
        <f>_xlfn.IFERROR(((SUM('24 DS-016894 partners'!K171:S171))/1000)-(SUM(('24 DS-016890 partners'!L171:M171,'24 DS-016890 partners'!O171))/1000),":")</f>
        <v>0</v>
      </c>
      <c r="T171" s="138">
        <f>+(S171/'Extra-Eu trade'!$G$8)*100</f>
        <v>0</v>
      </c>
      <c r="U171" s="59">
        <f>_xlfn.IFERROR((SUM('24 DS-016894 partners'!C171:J171)/1000)+(SUM('24 DS-016890 partners'!L171:M171,'24 DS-016890 partners'!O171)/1000)-(SUM('24 DS-016890 partners'!C171:H171,'24 DS-016890 partners'!K171)/1000),":")</f>
        <v>0</v>
      </c>
      <c r="V171" s="138">
        <f>+(U171/'Extra-Eu trade'!$H$8)*100</f>
        <v>0</v>
      </c>
      <c r="X171" s="141">
        <f>+((U171+S171)/('Extra-Eu trade'!$F$8))*100</f>
        <v>0</v>
      </c>
      <c r="Y171" s="74" t="s">
        <v>522</v>
      </c>
      <c r="AB171" s="74" t="s">
        <v>453</v>
      </c>
      <c r="AC171" s="141">
        <v>0</v>
      </c>
    </row>
    <row r="172" spans="2:29" ht="12">
      <c r="B172" s="74" t="s">
        <v>523</v>
      </c>
      <c r="C172" s="75" t="s">
        <v>36</v>
      </c>
      <c r="D172" s="75" t="s">
        <v>36</v>
      </c>
      <c r="E172" s="75" t="s">
        <v>36</v>
      </c>
      <c r="F172" s="75" t="s">
        <v>36</v>
      </c>
      <c r="G172" s="75" t="s">
        <v>36</v>
      </c>
      <c r="H172" s="75" t="s">
        <v>36</v>
      </c>
      <c r="I172" s="75" t="s">
        <v>36</v>
      </c>
      <c r="J172" s="75" t="s">
        <v>36</v>
      </c>
      <c r="K172" s="75" t="s">
        <v>36</v>
      </c>
      <c r="L172" s="75" t="s">
        <v>36</v>
      </c>
      <c r="M172" s="75" t="s">
        <v>36</v>
      </c>
      <c r="N172" s="75" t="s">
        <v>36</v>
      </c>
      <c r="O172" s="75" t="s">
        <v>36</v>
      </c>
      <c r="P172" s="75" t="s">
        <v>36</v>
      </c>
      <c r="S172" s="58">
        <f>_xlfn.IFERROR(((SUM('24 DS-016894 partners'!K172:S172))/1000)-(SUM(('24 DS-016890 partners'!L172:M172,'24 DS-016890 partners'!O172))/1000),":")</f>
        <v>0</v>
      </c>
      <c r="T172" s="138">
        <f>+(S172/'Extra-Eu trade'!$G$8)*100</f>
        <v>0</v>
      </c>
      <c r="U172" s="59">
        <f>_xlfn.IFERROR((SUM('24 DS-016894 partners'!C172:J172)/1000)+(SUM('24 DS-016890 partners'!L172:M172,'24 DS-016890 partners'!O172)/1000)-(SUM('24 DS-016890 partners'!C172:H172,'24 DS-016890 partners'!K172)/1000),":")</f>
        <v>0</v>
      </c>
      <c r="V172" s="138">
        <f>+(U172/'Extra-Eu trade'!$H$8)*100</f>
        <v>0</v>
      </c>
      <c r="X172" s="141">
        <f>+((U172+S172)/('Extra-Eu trade'!$F$8))*100</f>
        <v>0</v>
      </c>
      <c r="Y172" s="74" t="s">
        <v>523</v>
      </c>
      <c r="AB172" s="74" t="s">
        <v>457</v>
      </c>
      <c r="AC172" s="141">
        <v>0</v>
      </c>
    </row>
    <row r="173" spans="2:29" ht="12">
      <c r="B173" s="74" t="s">
        <v>524</v>
      </c>
      <c r="C173" s="76" t="s">
        <v>36</v>
      </c>
      <c r="D173" s="76" t="s">
        <v>36</v>
      </c>
      <c r="E173" s="76" t="s">
        <v>36</v>
      </c>
      <c r="F173" s="76" t="s">
        <v>36</v>
      </c>
      <c r="G173" s="76" t="s">
        <v>36</v>
      </c>
      <c r="H173" s="76" t="s">
        <v>36</v>
      </c>
      <c r="I173" s="76" t="s">
        <v>36</v>
      </c>
      <c r="J173" s="76" t="s">
        <v>36</v>
      </c>
      <c r="K173" s="76" t="s">
        <v>36</v>
      </c>
      <c r="L173" s="76">
        <v>3969034</v>
      </c>
      <c r="M173" s="76">
        <v>399873</v>
      </c>
      <c r="N173" s="76" t="s">
        <v>36</v>
      </c>
      <c r="O173" s="76" t="s">
        <v>36</v>
      </c>
      <c r="P173" s="76">
        <v>756058278</v>
      </c>
      <c r="S173" s="58">
        <f>_xlfn.IFERROR(((SUM('24 DS-016894 partners'!K173:S173))/1000)-(SUM(('24 DS-016890 partners'!L173:M173,'24 DS-016890 partners'!O173))/1000),":")</f>
        <v>0</v>
      </c>
      <c r="T173" s="138">
        <f>+(S173/'Extra-Eu trade'!$G$8)*100</f>
        <v>0</v>
      </c>
      <c r="U173" s="59">
        <f>_xlfn.IFERROR((SUM('24 DS-016894 partners'!C173:J173)/1000)+(SUM('24 DS-016890 partners'!L173:M173,'24 DS-016890 partners'!O173)/1000)-(SUM('24 DS-016890 partners'!C173:H173,'24 DS-016890 partners'!K173)/1000),":")</f>
        <v>4368.945</v>
      </c>
      <c r="V173" s="138">
        <f>+(U173/'Extra-Eu trade'!$H$8)*100</f>
        <v>0.12547709456837103</v>
      </c>
      <c r="X173" s="141">
        <f>+((U173+S173)/('Extra-Eu trade'!$F$8))*100</f>
        <v>0.021208013686664175</v>
      </c>
      <c r="Y173" s="74" t="s">
        <v>524</v>
      </c>
      <c r="AB173" s="74" t="s">
        <v>458</v>
      </c>
      <c r="AC173" s="141">
        <v>0</v>
      </c>
    </row>
    <row r="174" spans="2:29" ht="12">
      <c r="B174" s="74" t="s">
        <v>525</v>
      </c>
      <c r="C174" s="75" t="s">
        <v>36</v>
      </c>
      <c r="D174" s="75" t="s">
        <v>36</v>
      </c>
      <c r="E174" s="75" t="s">
        <v>36</v>
      </c>
      <c r="F174" s="75" t="s">
        <v>36</v>
      </c>
      <c r="G174" s="75" t="s">
        <v>36</v>
      </c>
      <c r="H174" s="75" t="s">
        <v>36</v>
      </c>
      <c r="I174" s="75" t="s">
        <v>36</v>
      </c>
      <c r="J174" s="75" t="s">
        <v>36</v>
      </c>
      <c r="K174" s="75" t="s">
        <v>36</v>
      </c>
      <c r="L174" s="75" t="s">
        <v>36</v>
      </c>
      <c r="M174" s="75" t="s">
        <v>36</v>
      </c>
      <c r="N174" s="75" t="s">
        <v>36</v>
      </c>
      <c r="O174" s="75" t="s">
        <v>36</v>
      </c>
      <c r="P174" s="75">
        <v>1600276</v>
      </c>
      <c r="S174" s="58">
        <f>_xlfn.IFERROR(((SUM('24 DS-016894 partners'!K174:S174))/1000)-(SUM(('24 DS-016890 partners'!L174:M174,'24 DS-016890 partners'!O174))/1000),":")</f>
        <v>0</v>
      </c>
      <c r="T174" s="138">
        <f>+(S174/'Extra-Eu trade'!$G$8)*100</f>
        <v>0</v>
      </c>
      <c r="U174" s="59">
        <f>_xlfn.IFERROR((SUM('24 DS-016894 partners'!C174:J174)/1000)+(SUM('24 DS-016890 partners'!L174:M174,'24 DS-016890 partners'!O174)/1000)-(SUM('24 DS-016890 partners'!C174:H174,'24 DS-016890 partners'!K174)/1000),":")</f>
        <v>0</v>
      </c>
      <c r="V174" s="138">
        <f>+(U174/'Extra-Eu trade'!$H$8)*100</f>
        <v>0</v>
      </c>
      <c r="X174" s="141">
        <f>+((U174+S174)/('Extra-Eu trade'!$F$8))*100</f>
        <v>0</v>
      </c>
      <c r="Y174" s="74" t="s">
        <v>525</v>
      </c>
      <c r="AB174" s="74" t="s">
        <v>460</v>
      </c>
      <c r="AC174" s="141">
        <v>0</v>
      </c>
    </row>
    <row r="175" spans="2:29" ht="12">
      <c r="B175" s="74" t="s">
        <v>17</v>
      </c>
      <c r="C175" s="76">
        <v>1844</v>
      </c>
      <c r="D175" s="76" t="s">
        <v>36</v>
      </c>
      <c r="E175" s="76" t="s">
        <v>36</v>
      </c>
      <c r="F175" s="76" t="s">
        <v>36</v>
      </c>
      <c r="G175" s="76">
        <v>7</v>
      </c>
      <c r="H175" s="76" t="s">
        <v>36</v>
      </c>
      <c r="I175" s="76" t="s">
        <v>36</v>
      </c>
      <c r="J175" s="76" t="s">
        <v>36</v>
      </c>
      <c r="K175" s="76">
        <v>3</v>
      </c>
      <c r="L175" s="76">
        <v>57394</v>
      </c>
      <c r="M175" s="76">
        <v>1413</v>
      </c>
      <c r="N175" s="76" t="s">
        <v>36</v>
      </c>
      <c r="O175" s="76">
        <v>737</v>
      </c>
      <c r="P175" s="76">
        <v>2435900675</v>
      </c>
      <c r="S175" s="58">
        <f>_xlfn.IFERROR(((SUM('24 DS-016894 partners'!K175:S175))/1000)-(SUM(('24 DS-016890 partners'!L175:M175,'24 DS-016890 partners'!O175))/1000),":")</f>
        <v>3905.35</v>
      </c>
      <c r="T175" s="138"/>
      <c r="U175" s="59">
        <f>_xlfn.IFERROR((SUM('24 DS-016894 partners'!C175:J175)/1000)+(SUM('24 DS-016890 partners'!L175:M175,'24 DS-016890 partners'!O175)/1000)-(SUM('24 DS-016890 partners'!C175:H175,'24 DS-016890 partners'!K175)/1000),":")</f>
        <v>859.31</v>
      </c>
      <c r="V175" s="138"/>
      <c r="X175" s="141"/>
      <c r="Y175" s="74" t="s">
        <v>17</v>
      </c>
      <c r="AB175" s="74" t="s">
        <v>462</v>
      </c>
      <c r="AC175" s="141">
        <v>0</v>
      </c>
    </row>
    <row r="176" spans="2:29" ht="12">
      <c r="B176" s="74" t="s">
        <v>526</v>
      </c>
      <c r="C176" s="75" t="s">
        <v>36</v>
      </c>
      <c r="D176" s="75" t="s">
        <v>36</v>
      </c>
      <c r="E176" s="75" t="s">
        <v>36</v>
      </c>
      <c r="F176" s="75" t="s">
        <v>36</v>
      </c>
      <c r="G176" s="75" t="s">
        <v>36</v>
      </c>
      <c r="H176" s="75" t="s">
        <v>36</v>
      </c>
      <c r="I176" s="75" t="s">
        <v>36</v>
      </c>
      <c r="J176" s="75" t="s">
        <v>36</v>
      </c>
      <c r="K176" s="75" t="s">
        <v>36</v>
      </c>
      <c r="L176" s="75" t="s">
        <v>36</v>
      </c>
      <c r="M176" s="75">
        <v>1354</v>
      </c>
      <c r="N176" s="75" t="s">
        <v>36</v>
      </c>
      <c r="O176" s="75" t="s">
        <v>36</v>
      </c>
      <c r="P176" s="75">
        <v>596761830</v>
      </c>
      <c r="S176" s="58">
        <f>_xlfn.IFERROR(((SUM('24 DS-016894 partners'!K176:S176))/1000)-(SUM(('24 DS-016890 partners'!L176:M176,'24 DS-016890 partners'!O176))/1000),":")</f>
        <v>4281.7339999999995</v>
      </c>
      <c r="T176" s="138">
        <f>+(S176/'Extra-Eu trade'!$G$8)*100</f>
        <v>0.02501220674292548</v>
      </c>
      <c r="U176" s="59">
        <f>_xlfn.IFERROR((SUM('24 DS-016894 partners'!C176:J176)/1000)+(SUM('24 DS-016890 partners'!L176:M176,'24 DS-016890 partners'!O176)/1000)-(SUM('24 DS-016890 partners'!C176:H176,'24 DS-016890 partners'!K176)/1000),":")</f>
        <v>97.033</v>
      </c>
      <c r="V176" s="138">
        <f>+(U176/'Extra-Eu trade'!$H$8)*100</f>
        <v>0.0027868098401908803</v>
      </c>
      <c r="X176" s="141">
        <f>+((U176+S176)/('Extra-Eu trade'!$F$8))*100</f>
        <v>0.021255692270494002</v>
      </c>
      <c r="Y176" s="74" t="s">
        <v>526</v>
      </c>
      <c r="AB176" s="74" t="s">
        <v>464</v>
      </c>
      <c r="AC176" s="141">
        <v>0</v>
      </c>
    </row>
    <row r="177" spans="2:29" ht="12">
      <c r="B177" s="74" t="s">
        <v>527</v>
      </c>
      <c r="C177" s="76" t="s">
        <v>36</v>
      </c>
      <c r="D177" s="76" t="s">
        <v>36</v>
      </c>
      <c r="E177" s="76" t="s">
        <v>36</v>
      </c>
      <c r="F177" s="76" t="s">
        <v>36</v>
      </c>
      <c r="G177" s="76" t="s">
        <v>36</v>
      </c>
      <c r="H177" s="76" t="s">
        <v>36</v>
      </c>
      <c r="I177" s="76" t="s">
        <v>36</v>
      </c>
      <c r="J177" s="76" t="s">
        <v>36</v>
      </c>
      <c r="K177" s="76" t="s">
        <v>36</v>
      </c>
      <c r="L177" s="76" t="s">
        <v>36</v>
      </c>
      <c r="M177" s="76" t="s">
        <v>36</v>
      </c>
      <c r="N177" s="76" t="s">
        <v>36</v>
      </c>
      <c r="O177" s="76" t="s">
        <v>36</v>
      </c>
      <c r="P177" s="76">
        <v>52953836</v>
      </c>
      <c r="S177" s="58">
        <f>_xlfn.IFERROR(((SUM('24 DS-016894 partners'!K177:S177))/1000)-(SUM(('24 DS-016890 partners'!L177:M177,'24 DS-016890 partners'!O177))/1000),":")</f>
        <v>0</v>
      </c>
      <c r="T177" s="138">
        <f>+(S177/'Extra-Eu trade'!$G$8)*100</f>
        <v>0</v>
      </c>
      <c r="U177" s="59">
        <f>_xlfn.IFERROR((SUM('24 DS-016894 partners'!C177:J177)/1000)+(SUM('24 DS-016890 partners'!L177:M177,'24 DS-016890 partners'!O177)/1000)-(SUM('24 DS-016890 partners'!C177:H177,'24 DS-016890 partners'!K177)/1000),":")</f>
        <v>0</v>
      </c>
      <c r="V177" s="138">
        <f>+(U177/'Extra-Eu trade'!$H$8)*100</f>
        <v>0</v>
      </c>
      <c r="X177" s="141">
        <f>+((U177+S177)/('Extra-Eu trade'!$F$8))*100</f>
        <v>0</v>
      </c>
      <c r="Y177" s="74" t="s">
        <v>527</v>
      </c>
      <c r="AB177" s="74" t="s">
        <v>471</v>
      </c>
      <c r="AC177" s="141">
        <v>0</v>
      </c>
    </row>
    <row r="178" spans="2:29" ht="12">
      <c r="B178" s="74" t="s">
        <v>528</v>
      </c>
      <c r="C178" s="75" t="s">
        <v>36</v>
      </c>
      <c r="D178" s="75" t="s">
        <v>36</v>
      </c>
      <c r="E178" s="75" t="s">
        <v>36</v>
      </c>
      <c r="F178" s="75" t="s">
        <v>36</v>
      </c>
      <c r="G178" s="75" t="s">
        <v>36</v>
      </c>
      <c r="H178" s="75" t="s">
        <v>36</v>
      </c>
      <c r="I178" s="75" t="s">
        <v>36</v>
      </c>
      <c r="J178" s="75" t="s">
        <v>36</v>
      </c>
      <c r="K178" s="75" t="s">
        <v>36</v>
      </c>
      <c r="L178" s="75" t="s">
        <v>36</v>
      </c>
      <c r="M178" s="75" t="s">
        <v>36</v>
      </c>
      <c r="N178" s="75" t="s">
        <v>36</v>
      </c>
      <c r="O178" s="75" t="s">
        <v>36</v>
      </c>
      <c r="P178" s="75">
        <v>243222811</v>
      </c>
      <c r="S178" s="58">
        <f>_xlfn.IFERROR(((SUM('24 DS-016894 partners'!K178:S178))/1000)-(SUM(('24 DS-016890 partners'!L178:M178,'24 DS-016890 partners'!O178))/1000),":")</f>
        <v>6067.077</v>
      </c>
      <c r="T178" s="138">
        <f>+(S178/'Extra-Eu trade'!$G$8)*100</f>
        <v>0.0354414786741185</v>
      </c>
      <c r="U178" s="59">
        <f>_xlfn.IFERROR((SUM('24 DS-016894 partners'!C178:J178)/1000)+(SUM('24 DS-016890 partners'!L178:M178,'24 DS-016890 partners'!O178)/1000)-(SUM('24 DS-016890 partners'!C178:H178,'24 DS-016890 partners'!K178)/1000),":")</f>
        <v>0</v>
      </c>
      <c r="V178" s="138">
        <f>+(U178/'Extra-Eu trade'!$H$8)*100</f>
        <v>0</v>
      </c>
      <c r="X178" s="141">
        <f>+((U178+S178)/('Extra-Eu trade'!$F$8))*100</f>
        <v>0.029451195209380165</v>
      </c>
      <c r="Y178" s="74" t="s">
        <v>528</v>
      </c>
      <c r="AB178" s="74" t="s">
        <v>477</v>
      </c>
      <c r="AC178" s="141">
        <v>0</v>
      </c>
    </row>
    <row r="179" spans="2:29" ht="12">
      <c r="B179" s="74" t="s">
        <v>135</v>
      </c>
      <c r="C179" s="76" t="s">
        <v>36</v>
      </c>
      <c r="D179" s="76" t="s">
        <v>36</v>
      </c>
      <c r="E179" s="76" t="s">
        <v>36</v>
      </c>
      <c r="F179" s="76" t="s">
        <v>36</v>
      </c>
      <c r="G179" s="76" t="s">
        <v>36</v>
      </c>
      <c r="H179" s="76" t="s">
        <v>36</v>
      </c>
      <c r="I179" s="76" t="s">
        <v>36</v>
      </c>
      <c r="J179" s="76" t="s">
        <v>36</v>
      </c>
      <c r="K179" s="76">
        <v>19119</v>
      </c>
      <c r="L179" s="76" t="s">
        <v>36</v>
      </c>
      <c r="M179" s="76" t="s">
        <v>36</v>
      </c>
      <c r="N179" s="76">
        <v>1157616</v>
      </c>
      <c r="O179" s="76">
        <v>24</v>
      </c>
      <c r="P179" s="76">
        <v>28280507471</v>
      </c>
      <c r="S179" s="58">
        <f>_xlfn.IFERROR(((SUM('24 DS-016894 partners'!K179:S179))/1000)-(SUM(('24 DS-016890 partners'!L179:M179,'24 DS-016890 partners'!O179))/1000),":")</f>
        <v>157966.694</v>
      </c>
      <c r="T179" s="138">
        <f>+(S179/'Extra-Eu trade'!$G$8)*100</f>
        <v>0.9227793246438116</v>
      </c>
      <c r="U179" s="59">
        <f>_xlfn.IFERROR((SUM('24 DS-016894 partners'!C179:J179)/1000)+(SUM('24 DS-016890 partners'!L179:M179,'24 DS-016890 partners'!O179)/1000)-(SUM('24 DS-016890 partners'!C179:H179,'24 DS-016890 partners'!K179)/1000),":")</f>
        <v>45342.509</v>
      </c>
      <c r="V179" s="138">
        <f>+(U179/'Extra-Eu trade'!$H$8)*100</f>
        <v>1.302247176322937</v>
      </c>
      <c r="X179" s="141">
        <f>+((U179+S179)/('Extra-Eu trade'!$F$8))*100</f>
        <v>0.9869166034016873</v>
      </c>
      <c r="Y179" s="74" t="s">
        <v>135</v>
      </c>
      <c r="AB179" s="74" t="s">
        <v>478</v>
      </c>
      <c r="AC179" s="141">
        <v>0</v>
      </c>
    </row>
    <row r="180" spans="2:29" ht="12">
      <c r="B180" s="74" t="s">
        <v>133</v>
      </c>
      <c r="C180" s="75">
        <v>131</v>
      </c>
      <c r="D180" s="75" t="s">
        <v>36</v>
      </c>
      <c r="E180" s="75" t="s">
        <v>36</v>
      </c>
      <c r="F180" s="75" t="s">
        <v>36</v>
      </c>
      <c r="G180" s="75" t="s">
        <v>36</v>
      </c>
      <c r="H180" s="75">
        <v>1</v>
      </c>
      <c r="I180" s="75" t="s">
        <v>36</v>
      </c>
      <c r="J180" s="75" t="s">
        <v>36</v>
      </c>
      <c r="K180" s="75" t="s">
        <v>36</v>
      </c>
      <c r="L180" s="75">
        <v>1</v>
      </c>
      <c r="M180" s="75" t="s">
        <v>36</v>
      </c>
      <c r="N180" s="75" t="s">
        <v>36</v>
      </c>
      <c r="O180" s="75" t="s">
        <v>36</v>
      </c>
      <c r="P180" s="75">
        <v>35567702677</v>
      </c>
      <c r="S180" s="58">
        <f>_xlfn.IFERROR(((SUM('24 DS-016894 partners'!K180:S180))/1000)-(SUM(('24 DS-016890 partners'!L180:M180,'24 DS-016890 partners'!O180))/1000),":")</f>
        <v>4513.304999999999</v>
      </c>
      <c r="T180" s="138">
        <f>+(S180/'Extra-Eu trade'!$G$8)*100</f>
        <v>0.026364953487040363</v>
      </c>
      <c r="U180" s="59">
        <f>_xlfn.IFERROR((SUM('24 DS-016894 partners'!C180:J180)/1000)+(SUM('24 DS-016890 partners'!L180:M180,'24 DS-016890 partners'!O180)/1000)-(SUM('24 DS-016890 partners'!C180:H180,'24 DS-016890 partners'!K180)/1000),":")</f>
        <v>4.271000000000001</v>
      </c>
      <c r="V180" s="138">
        <f>+(U180/'Extra-Eu trade'!$H$8)*100</f>
        <v>0.00012266409188065145</v>
      </c>
      <c r="X180" s="141">
        <f>+((U180+S180)/('Extra-Eu trade'!$F$8))*100</f>
        <v>0.02192950784194939</v>
      </c>
      <c r="Y180" s="74" t="s">
        <v>133</v>
      </c>
      <c r="AB180" s="74" t="s">
        <v>479</v>
      </c>
      <c r="AC180" s="141">
        <v>0</v>
      </c>
    </row>
    <row r="181" spans="2:29" ht="12">
      <c r="B181" s="74" t="s">
        <v>529</v>
      </c>
      <c r="C181" s="76" t="s">
        <v>36</v>
      </c>
      <c r="D181" s="76" t="s">
        <v>36</v>
      </c>
      <c r="E181" s="76" t="s">
        <v>36</v>
      </c>
      <c r="F181" s="76" t="s">
        <v>36</v>
      </c>
      <c r="G181" s="76" t="s">
        <v>36</v>
      </c>
      <c r="H181" s="76" t="s">
        <v>36</v>
      </c>
      <c r="I181" s="76" t="s">
        <v>36</v>
      </c>
      <c r="J181" s="76" t="s">
        <v>36</v>
      </c>
      <c r="K181" s="76">
        <v>29304</v>
      </c>
      <c r="L181" s="76" t="s">
        <v>36</v>
      </c>
      <c r="M181" s="76" t="s">
        <v>36</v>
      </c>
      <c r="N181" s="76" t="s">
        <v>36</v>
      </c>
      <c r="O181" s="76" t="s">
        <v>36</v>
      </c>
      <c r="P181" s="76">
        <v>2898333165</v>
      </c>
      <c r="S181" s="58">
        <f>_xlfn.IFERROR(((SUM('24 DS-016894 partners'!K181:S181))/1000)-(SUM(('24 DS-016890 partners'!L181:M181,'24 DS-016890 partners'!O181))/1000),":")</f>
        <v>4569.476</v>
      </c>
      <c r="T181" s="138">
        <f>+(S181/'Extra-Eu trade'!$G$8)*100</f>
        <v>0.02669308238644347</v>
      </c>
      <c r="U181" s="59">
        <f>_xlfn.IFERROR((SUM('24 DS-016894 partners'!C181:J181)/1000)+(SUM('24 DS-016890 partners'!L181:M181,'24 DS-016890 partners'!O181)/1000)-(SUM('24 DS-016890 partners'!C181:H181,'24 DS-016890 partners'!K181)/1000),":")</f>
        <v>3.306000000000001</v>
      </c>
      <c r="V181" s="138">
        <f>+(U181/'Extra-Eu trade'!$H$8)*100</f>
        <v>9.494907229160238E-05</v>
      </c>
      <c r="X181" s="141">
        <f>+((U181+S181)/('Extra-Eu trade'!$F$8))*100</f>
        <v>0.0221974923561939</v>
      </c>
      <c r="Y181" s="74" t="s">
        <v>529</v>
      </c>
      <c r="AB181" s="74" t="s">
        <v>482</v>
      </c>
      <c r="AC181" s="141">
        <v>0</v>
      </c>
    </row>
    <row r="182" spans="2:29" ht="12">
      <c r="B182" s="74" t="s">
        <v>137</v>
      </c>
      <c r="C182" s="75" t="s">
        <v>36</v>
      </c>
      <c r="D182" s="75" t="s">
        <v>36</v>
      </c>
      <c r="E182" s="75" t="s">
        <v>36</v>
      </c>
      <c r="F182" s="75" t="s">
        <v>36</v>
      </c>
      <c r="G182" s="75" t="s">
        <v>36</v>
      </c>
      <c r="H182" s="75" t="s">
        <v>36</v>
      </c>
      <c r="I182" s="75" t="s">
        <v>36</v>
      </c>
      <c r="J182" s="75" t="s">
        <v>36</v>
      </c>
      <c r="K182" s="75" t="s">
        <v>36</v>
      </c>
      <c r="L182" s="75" t="s">
        <v>36</v>
      </c>
      <c r="M182" s="75" t="s">
        <v>36</v>
      </c>
      <c r="N182" s="75" t="s">
        <v>36</v>
      </c>
      <c r="O182" s="75" t="s">
        <v>36</v>
      </c>
      <c r="P182" s="75">
        <v>1336035072</v>
      </c>
      <c r="S182" s="58">
        <f>_xlfn.IFERROR(((SUM('24 DS-016894 partners'!K182:S182))/1000)-(SUM(('24 DS-016890 partners'!L182:M182,'24 DS-016890 partners'!O182))/1000),":")</f>
        <v>41843.37</v>
      </c>
      <c r="T182" s="138">
        <f>+(S182/'Extra-Eu trade'!$G$8)*100</f>
        <v>0.24443251758767032</v>
      </c>
      <c r="U182" s="59">
        <f>_xlfn.IFERROR((SUM('24 DS-016894 partners'!C182:J182)/1000)+(SUM('24 DS-016890 partners'!L182:M182,'24 DS-016890 partners'!O182)/1000)-(SUM('24 DS-016890 partners'!C182:H182,'24 DS-016890 partners'!K182)/1000),":")</f>
        <v>240.312</v>
      </c>
      <c r="V182" s="138">
        <f>+(U182/'Extra-Eu trade'!$H$8)*100</f>
        <v>0.0069018153238171644</v>
      </c>
      <c r="X182" s="141">
        <f>+((U182+S182)/('Extra-Eu trade'!$F$8))*100</f>
        <v>0.20428531461055763</v>
      </c>
      <c r="Y182" s="74" t="s">
        <v>137</v>
      </c>
      <c r="AB182" s="74" t="s">
        <v>483</v>
      </c>
      <c r="AC182" s="141">
        <v>0</v>
      </c>
    </row>
    <row r="183" spans="2:29" ht="12">
      <c r="B183" s="74" t="s">
        <v>530</v>
      </c>
      <c r="C183" s="76" t="s">
        <v>36</v>
      </c>
      <c r="D183" s="76" t="s">
        <v>36</v>
      </c>
      <c r="E183" s="76" t="s">
        <v>36</v>
      </c>
      <c r="F183" s="76" t="s">
        <v>36</v>
      </c>
      <c r="G183" s="76" t="s">
        <v>36</v>
      </c>
      <c r="H183" s="76" t="s">
        <v>36</v>
      </c>
      <c r="I183" s="76" t="s">
        <v>36</v>
      </c>
      <c r="J183" s="76" t="s">
        <v>36</v>
      </c>
      <c r="K183" s="76" t="s">
        <v>36</v>
      </c>
      <c r="L183" s="76" t="s">
        <v>36</v>
      </c>
      <c r="M183" s="76" t="s">
        <v>36</v>
      </c>
      <c r="N183" s="76" t="s">
        <v>36</v>
      </c>
      <c r="O183" s="76" t="s">
        <v>36</v>
      </c>
      <c r="P183" s="76">
        <v>184209977</v>
      </c>
      <c r="S183" s="58">
        <f>_xlfn.IFERROR(((SUM('24 DS-016894 partners'!K183:S183))/1000)-(SUM(('24 DS-016890 partners'!L183:M183,'24 DS-016890 partners'!O183))/1000),":")</f>
        <v>0.001</v>
      </c>
      <c r="T183" s="138">
        <f>+(S183/'Extra-Eu trade'!$G$8)*100</f>
        <v>5.8416068683681625E-09</v>
      </c>
      <c r="U183" s="59">
        <f>_xlfn.IFERROR((SUM('24 DS-016894 partners'!C183:J183)/1000)+(SUM('24 DS-016890 partners'!L183:M183,'24 DS-016890 partners'!O183)/1000)-(SUM('24 DS-016890 partners'!C183:H183,'24 DS-016890 partners'!K183)/1000),":")</f>
        <v>0</v>
      </c>
      <c r="V183" s="138">
        <f>+(U183/'Extra-Eu trade'!$H$8)*100</f>
        <v>0</v>
      </c>
      <c r="X183" s="141">
        <f>+((U183+S183)/('Extra-Eu trade'!$F$8))*100</f>
        <v>4.854264287296859E-09</v>
      </c>
      <c r="Y183" s="74" t="s">
        <v>530</v>
      </c>
      <c r="AB183" s="74" t="s">
        <v>484</v>
      </c>
      <c r="AC183" s="141">
        <v>0</v>
      </c>
    </row>
    <row r="184" spans="2:29" ht="12">
      <c r="B184" s="74" t="s">
        <v>531</v>
      </c>
      <c r="C184" s="75" t="s">
        <v>36</v>
      </c>
      <c r="D184" s="75" t="s">
        <v>36</v>
      </c>
      <c r="E184" s="75" t="s">
        <v>36</v>
      </c>
      <c r="F184" s="75" t="s">
        <v>36</v>
      </c>
      <c r="G184" s="75" t="s">
        <v>36</v>
      </c>
      <c r="H184" s="75" t="s">
        <v>36</v>
      </c>
      <c r="I184" s="75" t="s">
        <v>36</v>
      </c>
      <c r="J184" s="75" t="s">
        <v>36</v>
      </c>
      <c r="K184" s="75" t="s">
        <v>36</v>
      </c>
      <c r="L184" s="75" t="s">
        <v>36</v>
      </c>
      <c r="M184" s="75" t="s">
        <v>36</v>
      </c>
      <c r="N184" s="75" t="s">
        <v>36</v>
      </c>
      <c r="O184" s="75" t="s">
        <v>36</v>
      </c>
      <c r="P184" s="75">
        <v>150774614</v>
      </c>
      <c r="S184" s="58">
        <f>_xlfn.IFERROR(((SUM('24 DS-016894 partners'!K184:S184))/1000)-(SUM(('24 DS-016890 partners'!L184:M184,'24 DS-016890 partners'!O184))/1000),":")</f>
        <v>0</v>
      </c>
      <c r="T184" s="138">
        <f>+(S184/'Extra-Eu trade'!$G$8)*100</f>
        <v>0</v>
      </c>
      <c r="U184" s="59">
        <f>_xlfn.IFERROR((SUM('24 DS-016894 partners'!C184:J184)/1000)+(SUM('24 DS-016890 partners'!L184:M184,'24 DS-016890 partners'!O184)/1000)-(SUM('24 DS-016890 partners'!C184:H184,'24 DS-016890 partners'!K184)/1000),":")</f>
        <v>0</v>
      </c>
      <c r="V184" s="138">
        <f>+(U184/'Extra-Eu trade'!$H$8)*100</f>
        <v>0</v>
      </c>
      <c r="X184" s="141">
        <f>+((U184+S184)/('Extra-Eu trade'!$F$8))*100</f>
        <v>0</v>
      </c>
      <c r="Y184" s="74" t="s">
        <v>531</v>
      </c>
      <c r="AB184" s="74" t="s">
        <v>485</v>
      </c>
      <c r="AC184" s="141">
        <v>0</v>
      </c>
    </row>
    <row r="185" spans="2:29" ht="12">
      <c r="B185" s="74" t="s">
        <v>532</v>
      </c>
      <c r="C185" s="76" t="s">
        <v>36</v>
      </c>
      <c r="D185" s="76" t="s">
        <v>36</v>
      </c>
      <c r="E185" s="76" t="s">
        <v>36</v>
      </c>
      <c r="F185" s="76" t="s">
        <v>36</v>
      </c>
      <c r="G185" s="76" t="s">
        <v>36</v>
      </c>
      <c r="H185" s="76" t="s">
        <v>36</v>
      </c>
      <c r="I185" s="76" t="s">
        <v>36</v>
      </c>
      <c r="J185" s="76" t="s">
        <v>36</v>
      </c>
      <c r="K185" s="76" t="s">
        <v>36</v>
      </c>
      <c r="L185" s="76" t="s">
        <v>36</v>
      </c>
      <c r="M185" s="76" t="s">
        <v>36</v>
      </c>
      <c r="N185" s="76" t="s">
        <v>36</v>
      </c>
      <c r="O185" s="76" t="s">
        <v>36</v>
      </c>
      <c r="P185" s="76">
        <v>425571</v>
      </c>
      <c r="S185" s="58">
        <f>_xlfn.IFERROR(((SUM('24 DS-016894 partners'!K185:S185))/1000)-(SUM(('24 DS-016890 partners'!L185:M185,'24 DS-016890 partners'!O185))/1000),":")</f>
        <v>0</v>
      </c>
      <c r="T185" s="138">
        <f>+(S185/'Extra-Eu trade'!$G$8)*100</f>
        <v>0</v>
      </c>
      <c r="U185" s="59">
        <f>_xlfn.IFERROR((SUM('24 DS-016894 partners'!C185:J185)/1000)+(SUM('24 DS-016890 partners'!L185:M185,'24 DS-016890 partners'!O185)/1000)-(SUM('24 DS-016890 partners'!C185:H185,'24 DS-016890 partners'!K185)/1000),":")</f>
        <v>0</v>
      </c>
      <c r="V185" s="138">
        <f>+(U185/'Extra-Eu trade'!$H$8)*100</f>
        <v>0</v>
      </c>
      <c r="X185" s="141">
        <f>+((U185+S185)/('Extra-Eu trade'!$F$8))*100</f>
        <v>0</v>
      </c>
      <c r="Y185" s="74" t="s">
        <v>532</v>
      </c>
      <c r="AB185" s="74" t="s">
        <v>487</v>
      </c>
      <c r="AC185" s="141">
        <v>0</v>
      </c>
    </row>
    <row r="186" spans="2:29" ht="12">
      <c r="B186" s="74" t="s">
        <v>533</v>
      </c>
      <c r="C186" s="75" t="s">
        <v>36</v>
      </c>
      <c r="D186" s="75" t="s">
        <v>36</v>
      </c>
      <c r="E186" s="75" t="s">
        <v>36</v>
      </c>
      <c r="F186" s="75" t="s">
        <v>36</v>
      </c>
      <c r="G186" s="75" t="s">
        <v>36</v>
      </c>
      <c r="H186" s="75" t="s">
        <v>36</v>
      </c>
      <c r="I186" s="75" t="s">
        <v>36</v>
      </c>
      <c r="J186" s="75">
        <v>9</v>
      </c>
      <c r="K186" s="75">
        <v>44</v>
      </c>
      <c r="L186" s="75">
        <v>50</v>
      </c>
      <c r="M186" s="75">
        <v>1381</v>
      </c>
      <c r="N186" s="75">
        <v>17</v>
      </c>
      <c r="O186" s="75" t="s">
        <v>36</v>
      </c>
      <c r="P186" s="75">
        <v>27307375091</v>
      </c>
      <c r="S186" s="58">
        <f>_xlfn.IFERROR(((SUM('24 DS-016894 partners'!K186:S186))/1000)-(SUM(('24 DS-016890 partners'!L186:M186,'24 DS-016890 partners'!O186))/1000),":")</f>
        <v>556.807</v>
      </c>
      <c r="T186" s="138">
        <f>+(S186/'Extra-Eu trade'!$G$8)*100</f>
        <v>0.0032526475955554713</v>
      </c>
      <c r="U186" s="59">
        <f>_xlfn.IFERROR((SUM('24 DS-016894 partners'!C186:J186)/1000)+(SUM('24 DS-016890 partners'!L186:M186,'24 DS-016890 partners'!O186)/1000)-(SUM('24 DS-016890 partners'!C186:H186,'24 DS-016890 partners'!K186)/1000),":")</f>
        <v>85.803</v>
      </c>
      <c r="V186" s="138">
        <f>+(U186/'Extra-Eu trade'!$H$8)*100</f>
        <v>0.002464281684765988</v>
      </c>
      <c r="X186" s="141">
        <f>+((U186+S186)/('Extra-Eu trade'!$F$8))*100</f>
        <v>0.003119398773659834</v>
      </c>
      <c r="Y186" s="74" t="s">
        <v>533</v>
      </c>
      <c r="AB186" s="74" t="s">
        <v>488</v>
      </c>
      <c r="AC186" s="141">
        <v>0</v>
      </c>
    </row>
    <row r="187" spans="2:29" ht="12">
      <c r="B187" s="74" t="s">
        <v>139</v>
      </c>
      <c r="C187" s="76" t="s">
        <v>36</v>
      </c>
      <c r="D187" s="76" t="s">
        <v>36</v>
      </c>
      <c r="E187" s="76" t="s">
        <v>36</v>
      </c>
      <c r="F187" s="76" t="s">
        <v>36</v>
      </c>
      <c r="G187" s="76" t="s">
        <v>36</v>
      </c>
      <c r="H187" s="76" t="s">
        <v>36</v>
      </c>
      <c r="I187" s="76" t="s">
        <v>36</v>
      </c>
      <c r="J187" s="76" t="s">
        <v>36</v>
      </c>
      <c r="K187" s="76" t="s">
        <v>36</v>
      </c>
      <c r="L187" s="76" t="s">
        <v>36</v>
      </c>
      <c r="M187" s="76" t="s">
        <v>36</v>
      </c>
      <c r="N187" s="76" t="s">
        <v>36</v>
      </c>
      <c r="O187" s="76" t="s">
        <v>36</v>
      </c>
      <c r="P187" s="76">
        <v>571064138</v>
      </c>
      <c r="S187" s="58">
        <f>_xlfn.IFERROR(((SUM('24 DS-016894 partners'!K187:S187))/1000)-(SUM(('24 DS-016890 partners'!L187:M187,'24 DS-016890 partners'!O187))/1000),":")</f>
        <v>23630.54</v>
      </c>
      <c r="T187" s="138">
        <f>+(S187/'Extra-Eu trade'!$G$8)*100</f>
        <v>0.1380403247672486</v>
      </c>
      <c r="U187" s="59">
        <f>_xlfn.IFERROR((SUM('24 DS-016894 partners'!C187:J187)/1000)+(SUM('24 DS-016890 partners'!L187:M187,'24 DS-016890 partners'!O187)/1000)-(SUM('24 DS-016890 partners'!C187:H187,'24 DS-016890 partners'!K187)/1000),":")</f>
        <v>571.676</v>
      </c>
      <c r="V187" s="138">
        <f>+(U187/'Extra-Eu trade'!$H$8)*100</f>
        <v>0.01641866480682821</v>
      </c>
      <c r="X187" s="141">
        <f>+((U187+S187)/('Extra-Eu trade'!$F$8))*100</f>
        <v>0.11748395280224463</v>
      </c>
      <c r="Y187" s="74" t="s">
        <v>139</v>
      </c>
      <c r="AB187" s="74" t="s">
        <v>489</v>
      </c>
      <c r="AC187" s="141">
        <v>0</v>
      </c>
    </row>
    <row r="188" spans="2:29" ht="12">
      <c r="B188" s="74" t="s">
        <v>14</v>
      </c>
      <c r="C188" s="75">
        <v>99290415</v>
      </c>
      <c r="D188" s="75" t="s">
        <v>36</v>
      </c>
      <c r="E188" s="75" t="s">
        <v>36</v>
      </c>
      <c r="F188" s="75" t="s">
        <v>36</v>
      </c>
      <c r="G188" s="75">
        <v>2671674</v>
      </c>
      <c r="H188" s="75">
        <v>550314</v>
      </c>
      <c r="I188" s="75">
        <v>227492</v>
      </c>
      <c r="J188" s="75">
        <v>2758846</v>
      </c>
      <c r="K188" s="75">
        <v>6096899</v>
      </c>
      <c r="L188" s="75">
        <v>102560852</v>
      </c>
      <c r="M188" s="75">
        <v>132582169</v>
      </c>
      <c r="N188" s="75">
        <v>13315906</v>
      </c>
      <c r="O188" s="75">
        <v>173077510</v>
      </c>
      <c r="P188" s="75">
        <v>586006327584</v>
      </c>
      <c r="S188" s="58">
        <f>_xlfn.IFERROR(((SUM('24 DS-016894 partners'!K188:S188))/1000)-(SUM(('24 DS-016890 partners'!L188:M188,'24 DS-016890 partners'!O188))/1000),":")</f>
        <v>5720996.330999999</v>
      </c>
      <c r="T188" s="138"/>
      <c r="U188" s="59">
        <f>_xlfn.IFERROR((SUM('24 DS-016894 partners'!C188:J188)/1000)+(SUM('24 DS-016890 partners'!L188:M188,'24 DS-016890 partners'!O188)/1000)-(SUM('24 DS-016890 partners'!C188:H188,'24 DS-016890 partners'!K188)/1000),":")</f>
        <v>4416090.61</v>
      </c>
      <c r="V188" s="138"/>
      <c r="X188" s="141"/>
      <c r="Y188" s="74" t="s">
        <v>14</v>
      </c>
      <c r="AB188" s="74" t="s">
        <v>490</v>
      </c>
      <c r="AC188" s="141">
        <v>0</v>
      </c>
    </row>
    <row r="189" spans="2:29" ht="12">
      <c r="B189" s="74" t="s">
        <v>534</v>
      </c>
      <c r="C189" s="76" t="s">
        <v>36</v>
      </c>
      <c r="D189" s="76" t="s">
        <v>36</v>
      </c>
      <c r="E189" s="76" t="s">
        <v>36</v>
      </c>
      <c r="F189" s="76" t="s">
        <v>36</v>
      </c>
      <c r="G189" s="76" t="s">
        <v>36</v>
      </c>
      <c r="H189" s="76" t="s">
        <v>36</v>
      </c>
      <c r="I189" s="76" t="s">
        <v>36</v>
      </c>
      <c r="J189" s="76" t="s">
        <v>36</v>
      </c>
      <c r="K189" s="76">
        <v>19</v>
      </c>
      <c r="L189" s="76">
        <v>149362</v>
      </c>
      <c r="M189" s="76">
        <v>159</v>
      </c>
      <c r="N189" s="76" t="s">
        <v>36</v>
      </c>
      <c r="O189" s="76" t="s">
        <v>36</v>
      </c>
      <c r="P189" s="76">
        <v>161009637020</v>
      </c>
      <c r="S189" s="58">
        <f>_xlfn.IFERROR(((SUM('24 DS-016894 partners'!K189:S189))/1000)-(SUM(('24 DS-016890 partners'!L189:M189,'24 DS-016890 partners'!O189))/1000),":")</f>
        <v>676.7270000000001</v>
      </c>
      <c r="T189" s="138">
        <f>+(S189/'Extra-Eu trade'!$G$8)*100</f>
        <v>0.003953173091210182</v>
      </c>
      <c r="U189" s="59">
        <f>_xlfn.IFERROR((SUM('24 DS-016894 partners'!C189:J189)/1000)+(SUM('24 DS-016890 partners'!L189:M189,'24 DS-016890 partners'!O189)/1000)-(SUM('24 DS-016890 partners'!C189:H189,'24 DS-016890 partners'!K189)/1000),":")</f>
        <v>415.962</v>
      </c>
      <c r="V189" s="138">
        <f>+(U189/'Extra-Eu trade'!$H$8)*100</f>
        <v>0.011946523293575165</v>
      </c>
      <c r="X189" s="141">
        <f>+((U189+S189)/('Extra-Eu trade'!$F$8))*100</f>
        <v>0.005304201189822118</v>
      </c>
      <c r="Y189" s="74" t="s">
        <v>534</v>
      </c>
      <c r="AB189" s="74" t="s">
        <v>491</v>
      </c>
      <c r="AC189" s="141">
        <v>0</v>
      </c>
    </row>
    <row r="190" spans="2:29" ht="12">
      <c r="B190" s="74" t="s">
        <v>535</v>
      </c>
      <c r="C190" s="75" t="s">
        <v>36</v>
      </c>
      <c r="D190" s="75" t="s">
        <v>36</v>
      </c>
      <c r="E190" s="75" t="s">
        <v>36</v>
      </c>
      <c r="F190" s="75" t="s">
        <v>36</v>
      </c>
      <c r="G190" s="75" t="s">
        <v>36</v>
      </c>
      <c r="H190" s="75" t="s">
        <v>36</v>
      </c>
      <c r="I190" s="75" t="s">
        <v>36</v>
      </c>
      <c r="J190" s="75" t="s">
        <v>36</v>
      </c>
      <c r="K190" s="75" t="s">
        <v>36</v>
      </c>
      <c r="L190" s="75" t="s">
        <v>36</v>
      </c>
      <c r="M190" s="75" t="s">
        <v>36</v>
      </c>
      <c r="N190" s="75" t="s">
        <v>36</v>
      </c>
      <c r="O190" s="75" t="s">
        <v>36</v>
      </c>
      <c r="P190" s="75">
        <v>94373540</v>
      </c>
      <c r="S190" s="58">
        <f>_xlfn.IFERROR(((SUM('24 DS-016894 partners'!K190:S190))/1000)-(SUM(('24 DS-016890 partners'!L190:M190,'24 DS-016890 partners'!O190))/1000),":")</f>
        <v>0</v>
      </c>
      <c r="T190" s="138">
        <f>+(S190/'Extra-Eu trade'!$G$8)*100</f>
        <v>0</v>
      </c>
      <c r="U190" s="59">
        <f>_xlfn.IFERROR((SUM('24 DS-016894 partners'!C190:J190)/1000)+(SUM('24 DS-016890 partners'!L190:M190,'24 DS-016890 partners'!O190)/1000)-(SUM('24 DS-016890 partners'!C190:H190,'24 DS-016890 partners'!K190)/1000),":")</f>
        <v>0</v>
      </c>
      <c r="V190" s="138">
        <f>+(U190/'Extra-Eu trade'!$H$8)*100</f>
        <v>0</v>
      </c>
      <c r="X190" s="141">
        <f>+((U190+S190)/('Extra-Eu trade'!$F$8))*100</f>
        <v>0</v>
      </c>
      <c r="Y190" s="74" t="s">
        <v>535</v>
      </c>
      <c r="AB190" s="74" t="s">
        <v>492</v>
      </c>
      <c r="AC190" s="141">
        <v>0</v>
      </c>
    </row>
    <row r="191" spans="2:29" ht="12">
      <c r="B191" s="74" t="s">
        <v>536</v>
      </c>
      <c r="C191" s="76" t="s">
        <v>36</v>
      </c>
      <c r="D191" s="76" t="s">
        <v>36</v>
      </c>
      <c r="E191" s="76" t="s">
        <v>36</v>
      </c>
      <c r="F191" s="76" t="s">
        <v>36</v>
      </c>
      <c r="G191" s="76" t="s">
        <v>36</v>
      </c>
      <c r="H191" s="76" t="s">
        <v>36</v>
      </c>
      <c r="I191" s="76" t="s">
        <v>36</v>
      </c>
      <c r="J191" s="76" t="s">
        <v>36</v>
      </c>
      <c r="K191" s="76" t="s">
        <v>36</v>
      </c>
      <c r="L191" s="76" t="s">
        <v>36</v>
      </c>
      <c r="M191" s="76" t="s">
        <v>36</v>
      </c>
      <c r="N191" s="76" t="s">
        <v>36</v>
      </c>
      <c r="O191" s="76" t="s">
        <v>36</v>
      </c>
      <c r="P191" s="76">
        <v>136938</v>
      </c>
      <c r="S191" s="58">
        <f>_xlfn.IFERROR(((SUM('24 DS-016894 partners'!K191:S191))/1000)-(SUM(('24 DS-016890 partners'!L191:M191,'24 DS-016890 partners'!O191))/1000),":")</f>
        <v>30.344</v>
      </c>
      <c r="T191" s="138">
        <f>+(S191/'Extra-Eu trade'!$G$8)*100</f>
        <v>0.0001772577188137635</v>
      </c>
      <c r="U191" s="59">
        <f>_xlfn.IFERROR((SUM('24 DS-016894 partners'!C191:J191)/1000)+(SUM('24 DS-016890 partners'!L191:M191,'24 DS-016890 partners'!O191)/1000)-(SUM('24 DS-016890 partners'!C191:H191,'24 DS-016890 partners'!K191)/1000),":")</f>
        <v>0</v>
      </c>
      <c r="V191" s="138">
        <f>+(U191/'Extra-Eu trade'!$H$8)*100</f>
        <v>0</v>
      </c>
      <c r="X191" s="141">
        <f>+((U191+S191)/('Extra-Eu trade'!$F$8))*100</f>
        <v>0.0001472977955337359</v>
      </c>
      <c r="Y191" s="74" t="s">
        <v>536</v>
      </c>
      <c r="AB191" s="74" t="s">
        <v>493</v>
      </c>
      <c r="AC191" s="141">
        <v>0</v>
      </c>
    </row>
    <row r="192" spans="2:29" ht="12">
      <c r="B192" s="74" t="s">
        <v>537</v>
      </c>
      <c r="C192" s="75" t="s">
        <v>36</v>
      </c>
      <c r="D192" s="75" t="s">
        <v>36</v>
      </c>
      <c r="E192" s="75" t="s">
        <v>36</v>
      </c>
      <c r="F192" s="75" t="s">
        <v>36</v>
      </c>
      <c r="G192" s="75" t="s">
        <v>36</v>
      </c>
      <c r="H192" s="75" t="s">
        <v>36</v>
      </c>
      <c r="I192" s="75" t="s">
        <v>36</v>
      </c>
      <c r="J192" s="75" t="s">
        <v>36</v>
      </c>
      <c r="K192" s="75" t="s">
        <v>36</v>
      </c>
      <c r="L192" s="75" t="s">
        <v>36</v>
      </c>
      <c r="M192" s="75" t="s">
        <v>36</v>
      </c>
      <c r="N192" s="75" t="s">
        <v>36</v>
      </c>
      <c r="O192" s="75" t="s">
        <v>36</v>
      </c>
      <c r="P192" s="75">
        <v>704055</v>
      </c>
      <c r="S192" s="58">
        <f>_xlfn.IFERROR(((SUM('24 DS-016894 partners'!K192:S192))/1000)-(SUM(('24 DS-016890 partners'!L192:M192,'24 DS-016890 partners'!O192))/1000),":")</f>
        <v>0</v>
      </c>
      <c r="T192" s="138">
        <f>+(S192/'Extra-Eu trade'!$G$8)*100</f>
        <v>0</v>
      </c>
      <c r="U192" s="59">
        <f>_xlfn.IFERROR((SUM('24 DS-016894 partners'!C192:J192)/1000)+(SUM('24 DS-016890 partners'!L192:M192,'24 DS-016890 partners'!O192)/1000)-(SUM('24 DS-016890 partners'!C192:H192,'24 DS-016890 partners'!K192)/1000),":")</f>
        <v>0</v>
      </c>
      <c r="V192" s="138">
        <f>+(U192/'Extra-Eu trade'!$H$8)*100</f>
        <v>0</v>
      </c>
      <c r="X192" s="141">
        <f>+((U192+S192)/('Extra-Eu trade'!$F$8))*100</f>
        <v>0</v>
      </c>
      <c r="Y192" s="74" t="s">
        <v>537</v>
      </c>
      <c r="AB192" s="74" t="s">
        <v>503</v>
      </c>
      <c r="AC192" s="141">
        <v>0</v>
      </c>
    </row>
    <row r="193" spans="2:29" ht="12">
      <c r="B193" s="74" t="s">
        <v>138</v>
      </c>
      <c r="C193" s="76" t="s">
        <v>36</v>
      </c>
      <c r="D193" s="76" t="s">
        <v>36</v>
      </c>
      <c r="E193" s="76" t="s">
        <v>36</v>
      </c>
      <c r="F193" s="76" t="s">
        <v>36</v>
      </c>
      <c r="G193" s="76" t="s">
        <v>36</v>
      </c>
      <c r="H193" s="76" t="s">
        <v>36</v>
      </c>
      <c r="I193" s="76" t="s">
        <v>36</v>
      </c>
      <c r="J193" s="76" t="s">
        <v>36</v>
      </c>
      <c r="K193" s="76" t="s">
        <v>36</v>
      </c>
      <c r="L193" s="76" t="s">
        <v>36</v>
      </c>
      <c r="M193" s="76">
        <v>15</v>
      </c>
      <c r="N193" s="76" t="s">
        <v>36</v>
      </c>
      <c r="O193" s="76" t="s">
        <v>36</v>
      </c>
      <c r="P193" s="76">
        <v>2808125599</v>
      </c>
      <c r="S193" s="58">
        <f>_xlfn.IFERROR(((SUM('24 DS-016894 partners'!K193:S193))/1000)-(SUM(('24 DS-016890 partners'!L193:M193,'24 DS-016890 partners'!O193))/1000),":")</f>
        <v>395566.659</v>
      </c>
      <c r="T193" s="138">
        <f>+(S193/'Extra-Eu trade'!$G$8)*100</f>
        <v>2.3107449121118466</v>
      </c>
      <c r="U193" s="59">
        <f>_xlfn.IFERROR((SUM('24 DS-016894 partners'!C193:J193)/1000)+(SUM('24 DS-016890 partners'!L193:M193,'24 DS-016890 partners'!O193)/1000)-(SUM('24 DS-016890 partners'!C193:H193,'24 DS-016890 partners'!K193)/1000),":")</f>
        <v>23290.894</v>
      </c>
      <c r="V193" s="138">
        <f>+(U193/'Extra-Eu trade'!$H$8)*100</f>
        <v>0.6689197756025551</v>
      </c>
      <c r="X193" s="141">
        <f>+((U193+S193)/('Extra-Eu trade'!$F$8))*100</f>
        <v>2.033245260992451</v>
      </c>
      <c r="Y193" s="74" t="s">
        <v>138</v>
      </c>
      <c r="AB193" s="74" t="s">
        <v>504</v>
      </c>
      <c r="AC193" s="141">
        <v>0</v>
      </c>
    </row>
    <row r="194" spans="2:29" ht="12">
      <c r="B194" s="74" t="s">
        <v>140</v>
      </c>
      <c r="C194" s="75" t="s">
        <v>36</v>
      </c>
      <c r="D194" s="75" t="s">
        <v>36</v>
      </c>
      <c r="E194" s="75" t="s">
        <v>36</v>
      </c>
      <c r="F194" s="75" t="s">
        <v>36</v>
      </c>
      <c r="G194" s="75" t="s">
        <v>36</v>
      </c>
      <c r="H194" s="75" t="s">
        <v>36</v>
      </c>
      <c r="I194" s="75" t="s">
        <v>36</v>
      </c>
      <c r="J194" s="75" t="s">
        <v>36</v>
      </c>
      <c r="K194" s="75" t="s">
        <v>36</v>
      </c>
      <c r="L194" s="75" t="s">
        <v>36</v>
      </c>
      <c r="M194" s="75" t="s">
        <v>36</v>
      </c>
      <c r="N194" s="75" t="s">
        <v>36</v>
      </c>
      <c r="O194" s="75" t="s">
        <v>36</v>
      </c>
      <c r="P194" s="75">
        <v>2095886409</v>
      </c>
      <c r="S194" s="58">
        <f>_xlfn.IFERROR(((SUM('24 DS-016894 partners'!K194:S194))/1000)-(SUM(('24 DS-016890 partners'!L194:M194,'24 DS-016890 partners'!O194))/1000),":")</f>
        <v>52.855</v>
      </c>
      <c r="T194" s="138">
        <f>+(S194/'Extra-Eu trade'!$G$8)*100</f>
        <v>0.00030875813102759916</v>
      </c>
      <c r="U194" s="59">
        <f>_xlfn.IFERROR((SUM('24 DS-016894 partners'!C194:J194)/1000)+(SUM('24 DS-016890 partners'!L194:M194,'24 DS-016890 partners'!O194)/1000)-(SUM('24 DS-016890 partners'!C194:H194,'24 DS-016890 partners'!K194)/1000),":")</f>
        <v>0</v>
      </c>
      <c r="V194" s="138">
        <f>+(U194/'Extra-Eu trade'!$H$8)*100</f>
        <v>0</v>
      </c>
      <c r="X194" s="141">
        <f>+((U194+S194)/('Extra-Eu trade'!$F$8))*100</f>
        <v>0.0002565721389050754</v>
      </c>
      <c r="Y194" s="74" t="s">
        <v>140</v>
      </c>
      <c r="AB194" s="74" t="s">
        <v>505</v>
      </c>
      <c r="AC194" s="141">
        <v>0</v>
      </c>
    </row>
    <row r="195" spans="2:29" ht="12">
      <c r="B195" s="74" t="s">
        <v>538</v>
      </c>
      <c r="C195" s="76" t="s">
        <v>36</v>
      </c>
      <c r="D195" s="76" t="s">
        <v>36</v>
      </c>
      <c r="E195" s="76" t="s">
        <v>36</v>
      </c>
      <c r="F195" s="76" t="s">
        <v>36</v>
      </c>
      <c r="G195" s="76" t="s">
        <v>36</v>
      </c>
      <c r="H195" s="76" t="s">
        <v>36</v>
      </c>
      <c r="I195" s="76" t="s">
        <v>36</v>
      </c>
      <c r="J195" s="76" t="s">
        <v>36</v>
      </c>
      <c r="K195" s="76" t="s">
        <v>36</v>
      </c>
      <c r="L195" s="76">
        <v>8499177</v>
      </c>
      <c r="M195" s="76">
        <v>729469</v>
      </c>
      <c r="N195" s="76">
        <v>702205</v>
      </c>
      <c r="O195" s="76" t="s">
        <v>36</v>
      </c>
      <c r="P195" s="76">
        <v>1218845274</v>
      </c>
      <c r="S195" s="58">
        <f>_xlfn.IFERROR(((SUM('24 DS-016894 partners'!K195:S195))/1000)-(SUM(('24 DS-016890 partners'!L195:M195,'24 DS-016890 partners'!O195))/1000),":")</f>
        <v>117705.277</v>
      </c>
      <c r="T195" s="138">
        <f>+(S195/'Extra-Eu trade'!$G$8)*100</f>
        <v>0.6875879545663771</v>
      </c>
      <c r="U195" s="59">
        <f>_xlfn.IFERROR((SUM('24 DS-016894 partners'!C195:J195)/1000)+(SUM('24 DS-016890 partners'!L195:M195,'24 DS-016890 partners'!O195)/1000)-(SUM('24 DS-016890 partners'!C195:H195,'24 DS-016890 partners'!K195)/1000),":")</f>
        <v>9273.026</v>
      </c>
      <c r="V195" s="138">
        <f>+(U195/'Extra-Eu trade'!$H$8)*100</f>
        <v>0.2663234168287683</v>
      </c>
      <c r="X195" s="141">
        <f>+((U195+S195)/('Extra-Eu trade'!$F$8))*100</f>
        <v>0.6163862415144595</v>
      </c>
      <c r="Y195" s="74" t="s">
        <v>538</v>
      </c>
      <c r="AB195" s="74" t="s">
        <v>506</v>
      </c>
      <c r="AC195" s="141">
        <v>0</v>
      </c>
    </row>
    <row r="196" spans="2:29" ht="12">
      <c r="B196" s="74" t="s">
        <v>142</v>
      </c>
      <c r="C196" s="75" t="s">
        <v>36</v>
      </c>
      <c r="D196" s="75" t="s">
        <v>36</v>
      </c>
      <c r="E196" s="75" t="s">
        <v>36</v>
      </c>
      <c r="F196" s="75" t="s">
        <v>36</v>
      </c>
      <c r="G196" s="75" t="s">
        <v>36</v>
      </c>
      <c r="H196" s="75">
        <v>1</v>
      </c>
      <c r="I196" s="75" t="s">
        <v>36</v>
      </c>
      <c r="J196" s="75" t="s">
        <v>36</v>
      </c>
      <c r="K196" s="75">
        <v>31143</v>
      </c>
      <c r="L196" s="75" t="s">
        <v>36</v>
      </c>
      <c r="M196" s="75">
        <v>18249</v>
      </c>
      <c r="N196" s="75">
        <v>1872</v>
      </c>
      <c r="O196" s="75">
        <v>1103162</v>
      </c>
      <c r="P196" s="75">
        <v>7197396294</v>
      </c>
      <c r="S196" s="58">
        <f>_xlfn.IFERROR(((SUM('24 DS-016894 partners'!K196:S196))/1000)-(SUM(('24 DS-016890 partners'!L196:M196,'24 DS-016890 partners'!O196))/1000),":")</f>
        <v>1600547.971</v>
      </c>
      <c r="T196" s="139">
        <f>+(S196/'Extra-Eu trade'!$G$8)*100</f>
        <v>9.349772020546325</v>
      </c>
      <c r="U196" s="59">
        <f>_xlfn.IFERROR((SUM('24 DS-016894 partners'!C196:J196)/1000)+(SUM('24 DS-016890 partners'!L196:M196,'24 DS-016890 partners'!O196)/1000)-(SUM('24 DS-016890 partners'!C196:H196,'24 DS-016890 partners'!K196)/1000),":")</f>
        <v>153981.509</v>
      </c>
      <c r="V196" s="138">
        <f>+(U196/'Extra-Eu trade'!$H$8)*100</f>
        <v>4.422383977498795</v>
      </c>
      <c r="X196" s="141">
        <f>+((U196+S196)/('Extra-Eu trade'!$F$8))*100</f>
        <v>8.516949795773527</v>
      </c>
      <c r="Y196" s="74" t="s">
        <v>142</v>
      </c>
      <c r="AB196" s="74" t="s">
        <v>508</v>
      </c>
      <c r="AC196" s="141">
        <v>0</v>
      </c>
    </row>
    <row r="197" spans="2:29" ht="12">
      <c r="B197" s="74" t="s">
        <v>539</v>
      </c>
      <c r="C197" s="76" t="s">
        <v>36</v>
      </c>
      <c r="D197" s="76" t="s">
        <v>36</v>
      </c>
      <c r="E197" s="76" t="s">
        <v>36</v>
      </c>
      <c r="F197" s="76" t="s">
        <v>36</v>
      </c>
      <c r="G197" s="76" t="s">
        <v>36</v>
      </c>
      <c r="H197" s="76" t="s">
        <v>36</v>
      </c>
      <c r="I197" s="76" t="s">
        <v>36</v>
      </c>
      <c r="J197" s="76" t="s">
        <v>36</v>
      </c>
      <c r="K197" s="76" t="s">
        <v>36</v>
      </c>
      <c r="L197" s="76" t="s">
        <v>36</v>
      </c>
      <c r="M197" s="76" t="s">
        <v>36</v>
      </c>
      <c r="N197" s="76">
        <v>230</v>
      </c>
      <c r="O197" s="76" t="s">
        <v>36</v>
      </c>
      <c r="P197" s="76">
        <v>38851464</v>
      </c>
      <c r="S197" s="58">
        <f>_xlfn.IFERROR(((SUM('24 DS-016894 partners'!K197:S197))/1000)-(SUM(('24 DS-016890 partners'!L197:M197,'24 DS-016890 partners'!O197))/1000),":")</f>
        <v>16.384</v>
      </c>
      <c r="T197" s="138"/>
      <c r="U197" s="59">
        <f>_xlfn.IFERROR((SUM('24 DS-016894 partners'!C197:J197)/1000)+(SUM('24 DS-016890 partners'!L197:M197,'24 DS-016890 partners'!O197)/1000)-(SUM('24 DS-016890 partners'!C197:H197,'24 DS-016890 partners'!K197)/1000),":")</f>
        <v>0</v>
      </c>
      <c r="V197" s="138"/>
      <c r="X197" s="141">
        <f>+((U197+S197)/('Extra-Eu trade'!$F$8))*100</f>
        <v>7.953226608307174E-05</v>
      </c>
      <c r="Y197" s="74" t="s">
        <v>539</v>
      </c>
      <c r="AB197" s="74" t="s">
        <v>513</v>
      </c>
      <c r="AC197" s="141">
        <v>0</v>
      </c>
    </row>
    <row r="198" spans="2:29" ht="12">
      <c r="B198" s="74" t="s">
        <v>540</v>
      </c>
      <c r="C198" s="75" t="s">
        <v>36</v>
      </c>
      <c r="D198" s="75" t="s">
        <v>36</v>
      </c>
      <c r="E198" s="75" t="s">
        <v>36</v>
      </c>
      <c r="F198" s="75" t="s">
        <v>36</v>
      </c>
      <c r="G198" s="75" t="s">
        <v>36</v>
      </c>
      <c r="H198" s="75" t="s">
        <v>36</v>
      </c>
      <c r="I198" s="75" t="s">
        <v>36</v>
      </c>
      <c r="J198" s="75" t="s">
        <v>36</v>
      </c>
      <c r="K198" s="75" t="s">
        <v>36</v>
      </c>
      <c r="L198" s="75" t="s">
        <v>36</v>
      </c>
      <c r="M198" s="75" t="s">
        <v>36</v>
      </c>
      <c r="N198" s="75" t="s">
        <v>36</v>
      </c>
      <c r="O198" s="75" t="s">
        <v>36</v>
      </c>
      <c r="P198" s="75">
        <v>1089104424</v>
      </c>
      <c r="S198" s="58">
        <f>_xlfn.IFERROR(((SUM('24 DS-016894 partners'!K198:S198))/1000)-(SUM(('24 DS-016890 partners'!L198:M198,'24 DS-016890 partners'!O198))/1000),":")</f>
        <v>0</v>
      </c>
      <c r="T198" s="138">
        <f>+(S198/'Extra-Eu trade'!$G$8)*100</f>
        <v>0</v>
      </c>
      <c r="U198" s="59">
        <f>_xlfn.IFERROR((SUM('24 DS-016894 partners'!C198:J198)/1000)+(SUM('24 DS-016890 partners'!L198:M198,'24 DS-016890 partners'!O198)/1000)-(SUM('24 DS-016890 partners'!C198:H198,'24 DS-016890 partners'!K198)/1000),":")</f>
        <v>0</v>
      </c>
      <c r="V198" s="138">
        <f>+(U198/'Extra-Eu trade'!$H$8)*100</f>
        <v>0</v>
      </c>
      <c r="X198" s="141">
        <f>+((U198+S198)/('Extra-Eu trade'!$F$8))*100</f>
        <v>0</v>
      </c>
      <c r="Y198" s="74" t="s">
        <v>540</v>
      </c>
      <c r="AB198" s="74" t="s">
        <v>514</v>
      </c>
      <c r="AC198" s="141">
        <v>0</v>
      </c>
    </row>
    <row r="199" spans="2:29" ht="12">
      <c r="B199" s="74" t="s">
        <v>541</v>
      </c>
      <c r="C199" s="76" t="s">
        <v>36</v>
      </c>
      <c r="D199" s="76" t="s">
        <v>36</v>
      </c>
      <c r="E199" s="76" t="s">
        <v>36</v>
      </c>
      <c r="F199" s="76" t="s">
        <v>36</v>
      </c>
      <c r="G199" s="76" t="s">
        <v>36</v>
      </c>
      <c r="H199" s="76" t="s">
        <v>36</v>
      </c>
      <c r="I199" s="76" t="s">
        <v>36</v>
      </c>
      <c r="J199" s="76" t="s">
        <v>36</v>
      </c>
      <c r="K199" s="76" t="s">
        <v>36</v>
      </c>
      <c r="L199" s="76" t="s">
        <v>36</v>
      </c>
      <c r="M199" s="76" t="s">
        <v>36</v>
      </c>
      <c r="N199" s="76" t="s">
        <v>36</v>
      </c>
      <c r="O199" s="76" t="s">
        <v>36</v>
      </c>
      <c r="P199" s="76">
        <v>10783282205</v>
      </c>
      <c r="S199" s="58">
        <f>_xlfn.IFERROR(((SUM('24 DS-016894 partners'!K199:S199))/1000)-(SUM(('24 DS-016890 partners'!L199:M199,'24 DS-016890 partners'!O199))/1000),":")</f>
        <v>798.851</v>
      </c>
      <c r="T199" s="138">
        <f>+(S199/'Extra-Eu trade'!$G$8)*100</f>
        <v>0.004666573488402774</v>
      </c>
      <c r="U199" s="59">
        <f>_xlfn.IFERROR((SUM('24 DS-016894 partners'!C199:J199)/1000)+(SUM('24 DS-016890 partners'!L199:M199,'24 DS-016890 partners'!O199)/1000)-(SUM('24 DS-016890 partners'!C199:H199,'24 DS-016890 partners'!K199)/1000),":")</f>
        <v>1.303</v>
      </c>
      <c r="V199" s="138">
        <f>+(U199/'Extra-Eu trade'!$H$8)*100</f>
        <v>3.742245650210461E-05</v>
      </c>
      <c r="X199" s="141">
        <f>+((U199+S199)/('Extra-Eu trade'!$F$8))*100</f>
        <v>0.0038841589865377304</v>
      </c>
      <c r="Y199" s="74" t="s">
        <v>541</v>
      </c>
      <c r="AB199" s="74" t="s">
        <v>517</v>
      </c>
      <c r="AC199" s="141">
        <v>0</v>
      </c>
    </row>
    <row r="200" spans="2:29" ht="12">
      <c r="B200" s="74" t="s">
        <v>141</v>
      </c>
      <c r="C200" s="75">
        <v>215357</v>
      </c>
      <c r="D200" s="75" t="s">
        <v>36</v>
      </c>
      <c r="E200" s="75" t="s">
        <v>36</v>
      </c>
      <c r="F200" s="75" t="s">
        <v>36</v>
      </c>
      <c r="G200" s="75" t="s">
        <v>36</v>
      </c>
      <c r="H200" s="75" t="s">
        <v>36</v>
      </c>
      <c r="I200" s="75" t="s">
        <v>36</v>
      </c>
      <c r="J200" s="75">
        <v>3014</v>
      </c>
      <c r="K200" s="75" t="s">
        <v>36</v>
      </c>
      <c r="L200" s="75">
        <v>1627</v>
      </c>
      <c r="M200" s="75">
        <v>423</v>
      </c>
      <c r="N200" s="75">
        <v>51</v>
      </c>
      <c r="O200" s="75" t="s">
        <v>36</v>
      </c>
      <c r="P200" s="75">
        <v>9491985967</v>
      </c>
      <c r="S200" s="58">
        <f>_xlfn.IFERROR(((SUM('24 DS-016894 partners'!K200:S200))/1000)-(SUM(('24 DS-016890 partners'!L200:M200,'24 DS-016890 partners'!O200))/1000),":")</f>
        <v>16319.853000000001</v>
      </c>
      <c r="T200" s="138">
        <f>+(S200/'Extra-Eu trade'!$G$8)*100</f>
        <v>0.09533416537555875</v>
      </c>
      <c r="U200" s="59">
        <f>_xlfn.IFERROR((SUM('24 DS-016894 partners'!C200:J200)/1000)+(SUM('24 DS-016890 partners'!L200:M200,'24 DS-016890 partners'!O200)/1000)-(SUM('24 DS-016890 partners'!C200:H200,'24 DS-016890 partners'!K200)/1000),":")</f>
        <v>433.67499999999995</v>
      </c>
      <c r="V200" s="138">
        <f>+(U200/'Extra-Eu trade'!$H$8)*100</f>
        <v>0.01245524468422887</v>
      </c>
      <c r="X200" s="141">
        <f>+((U200+S200)/('Extra-Eu trade'!$F$8))*100</f>
        <v>0.08132605265662797</v>
      </c>
      <c r="Y200" s="74" t="s">
        <v>141</v>
      </c>
      <c r="AB200" s="74" t="s">
        <v>522</v>
      </c>
      <c r="AC200" s="141">
        <v>0</v>
      </c>
    </row>
    <row r="201" spans="2:29" ht="12">
      <c r="B201" s="74" t="s">
        <v>19</v>
      </c>
      <c r="C201" s="76">
        <v>253051931</v>
      </c>
      <c r="D201" s="76" t="s">
        <v>36</v>
      </c>
      <c r="E201" s="76" t="s">
        <v>36</v>
      </c>
      <c r="F201" s="76" t="s">
        <v>36</v>
      </c>
      <c r="G201" s="76">
        <v>11094</v>
      </c>
      <c r="H201" s="76">
        <v>36133</v>
      </c>
      <c r="I201" s="76">
        <v>1281</v>
      </c>
      <c r="J201" s="76">
        <v>102285</v>
      </c>
      <c r="K201" s="76">
        <v>3432800</v>
      </c>
      <c r="L201" s="76">
        <v>2952922</v>
      </c>
      <c r="M201" s="76">
        <v>845399</v>
      </c>
      <c r="N201" s="76">
        <v>15610</v>
      </c>
      <c r="O201" s="76">
        <v>15458547</v>
      </c>
      <c r="P201" s="76">
        <v>247785784829</v>
      </c>
      <c r="S201" s="58">
        <f>_xlfn.IFERROR(((SUM('24 DS-016894 partners'!K201:S201))/1000)-(SUM(('24 DS-016890 partners'!L201:M201,'24 DS-016890 partners'!O201))/1000),":")</f>
        <v>444784.709</v>
      </c>
      <c r="T201" s="138"/>
      <c r="U201" s="59">
        <f>_xlfn.IFERROR((SUM('24 DS-016894 partners'!C201:J201)/1000)+(SUM('24 DS-016890 partners'!L201:M201,'24 DS-016890 partners'!O201)/1000)-(SUM('24 DS-016890 partners'!C201:H201,'24 DS-016890 partners'!K201)/1000),":")</f>
        <v>386974.588</v>
      </c>
      <c r="V201" s="138"/>
      <c r="X201" s="141"/>
      <c r="Y201" s="74" t="s">
        <v>19</v>
      </c>
      <c r="AB201" s="74" t="s">
        <v>523</v>
      </c>
      <c r="AC201" s="141">
        <v>0</v>
      </c>
    </row>
    <row r="202" spans="2:29" ht="12">
      <c r="B202" s="74" t="s">
        <v>542</v>
      </c>
      <c r="C202" s="75" t="s">
        <v>36</v>
      </c>
      <c r="D202" s="75" t="s">
        <v>36</v>
      </c>
      <c r="E202" s="75" t="s">
        <v>36</v>
      </c>
      <c r="F202" s="75" t="s">
        <v>36</v>
      </c>
      <c r="G202" s="75" t="s">
        <v>36</v>
      </c>
      <c r="H202" s="75" t="s">
        <v>36</v>
      </c>
      <c r="I202" s="75" t="s">
        <v>36</v>
      </c>
      <c r="J202" s="75" t="s">
        <v>36</v>
      </c>
      <c r="K202" s="75" t="s">
        <v>36</v>
      </c>
      <c r="L202" s="75" t="s">
        <v>36</v>
      </c>
      <c r="M202" s="75" t="s">
        <v>36</v>
      </c>
      <c r="N202" s="75" t="s">
        <v>36</v>
      </c>
      <c r="O202" s="75" t="s">
        <v>36</v>
      </c>
      <c r="P202" s="75">
        <v>1067589</v>
      </c>
      <c r="S202" s="58">
        <f>_xlfn.IFERROR(((SUM('24 DS-016894 partners'!K202:S202))/1000)-(SUM(('24 DS-016890 partners'!L202:M202,'24 DS-016890 partners'!O202))/1000),":")</f>
        <v>0</v>
      </c>
      <c r="T202" s="138">
        <f>+(S202/'Extra-Eu trade'!$G$8)*100</f>
        <v>0</v>
      </c>
      <c r="U202" s="59">
        <f>_xlfn.IFERROR((SUM('24 DS-016894 partners'!C202:J202)/1000)+(SUM('24 DS-016890 partners'!L202:M202,'24 DS-016890 partners'!O202)/1000)-(SUM('24 DS-016890 partners'!C202:H202,'24 DS-016890 partners'!K202)/1000),":")</f>
        <v>0</v>
      </c>
      <c r="V202" s="138">
        <f>+(U202/'Extra-Eu trade'!$H$8)*100</f>
        <v>0</v>
      </c>
      <c r="X202" s="141">
        <f>+((U202+S202)/('Extra-Eu trade'!$F$8))*100</f>
        <v>0</v>
      </c>
      <c r="Y202" s="74" t="s">
        <v>542</v>
      </c>
      <c r="AB202" s="74" t="s">
        <v>525</v>
      </c>
      <c r="AC202" s="141">
        <v>0</v>
      </c>
    </row>
    <row r="203" spans="2:29" ht="12">
      <c r="B203" s="74" t="s">
        <v>543</v>
      </c>
      <c r="C203" s="76" t="s">
        <v>36</v>
      </c>
      <c r="D203" s="76" t="s">
        <v>36</v>
      </c>
      <c r="E203" s="76" t="s">
        <v>36</v>
      </c>
      <c r="F203" s="76" t="s">
        <v>36</v>
      </c>
      <c r="G203" s="76" t="s">
        <v>36</v>
      </c>
      <c r="H203" s="76" t="s">
        <v>36</v>
      </c>
      <c r="I203" s="76" t="s">
        <v>36</v>
      </c>
      <c r="J203" s="76" t="s">
        <v>36</v>
      </c>
      <c r="K203" s="76" t="s">
        <v>36</v>
      </c>
      <c r="L203" s="76" t="s">
        <v>36</v>
      </c>
      <c r="M203" s="76" t="s">
        <v>36</v>
      </c>
      <c r="N203" s="76" t="s">
        <v>36</v>
      </c>
      <c r="O203" s="76" t="s">
        <v>36</v>
      </c>
      <c r="P203" s="76">
        <v>1697117</v>
      </c>
      <c r="S203" s="58">
        <f>_xlfn.IFERROR(((SUM('24 DS-016894 partners'!K203:S203))/1000)-(SUM(('24 DS-016890 partners'!L203:M203,'24 DS-016890 partners'!O203))/1000),":")</f>
        <v>0</v>
      </c>
      <c r="T203" s="138">
        <f>+(S203/'Extra-Eu trade'!$G$8)*100</f>
        <v>0</v>
      </c>
      <c r="U203" s="59">
        <f>_xlfn.IFERROR((SUM('24 DS-016894 partners'!C203:J203)/1000)+(SUM('24 DS-016890 partners'!L203:M203,'24 DS-016890 partners'!O203)/1000)-(SUM('24 DS-016890 partners'!C203:H203,'24 DS-016890 partners'!K203)/1000),":")</f>
        <v>0</v>
      </c>
      <c r="V203" s="138">
        <f>+(U203/'Extra-Eu trade'!$H$8)*100</f>
        <v>0</v>
      </c>
      <c r="X203" s="141">
        <f>+((U203+S203)/('Extra-Eu trade'!$F$8))*100</f>
        <v>0</v>
      </c>
      <c r="Y203" s="74" t="s">
        <v>543</v>
      </c>
      <c r="AB203" s="74" t="s">
        <v>527</v>
      </c>
      <c r="AC203" s="141">
        <v>0</v>
      </c>
    </row>
    <row r="204" spans="2:29" ht="12">
      <c r="B204" s="74" t="s">
        <v>544</v>
      </c>
      <c r="C204" s="75" t="s">
        <v>36</v>
      </c>
      <c r="D204" s="75" t="s">
        <v>36</v>
      </c>
      <c r="E204" s="75" t="s">
        <v>36</v>
      </c>
      <c r="F204" s="75" t="s">
        <v>36</v>
      </c>
      <c r="G204" s="75" t="s">
        <v>36</v>
      </c>
      <c r="H204" s="75" t="s">
        <v>36</v>
      </c>
      <c r="I204" s="75" t="s">
        <v>36</v>
      </c>
      <c r="J204" s="75" t="s">
        <v>36</v>
      </c>
      <c r="K204" s="75" t="s">
        <v>36</v>
      </c>
      <c r="L204" s="75" t="s">
        <v>36</v>
      </c>
      <c r="M204" s="75" t="s">
        <v>36</v>
      </c>
      <c r="N204" s="75" t="s">
        <v>36</v>
      </c>
      <c r="O204" s="75" t="s">
        <v>36</v>
      </c>
      <c r="P204" s="75">
        <v>24526314</v>
      </c>
      <c r="S204" s="58">
        <f>_xlfn.IFERROR(((SUM('24 DS-016894 partners'!K204:S204))/1000)-(SUM(('24 DS-016890 partners'!L204:M204,'24 DS-016890 partners'!O204))/1000),":")</f>
        <v>15930.385</v>
      </c>
      <c r="T204" s="138">
        <f>+(S204/'Extra-Eu trade'!$G$8)*100</f>
        <v>0.09305904643174914</v>
      </c>
      <c r="U204" s="59">
        <f>_xlfn.IFERROR((SUM('24 DS-016894 partners'!C204:J204)/1000)+(SUM('24 DS-016890 partners'!L204:M204,'24 DS-016890 partners'!O204)/1000)-(SUM('24 DS-016890 partners'!C204:H204,'24 DS-016890 partners'!K204)/1000),":")</f>
        <v>199.483</v>
      </c>
      <c r="V204" s="138">
        <f>+(U204/'Extra-Eu trade'!$H$8)*100</f>
        <v>0.0057291971530386305</v>
      </c>
      <c r="X204" s="141">
        <f>+((U204+S204)/('Extra-Eu trade'!$F$8))*100</f>
        <v>0.07829864219121241</v>
      </c>
      <c r="Y204" s="74" t="s">
        <v>544</v>
      </c>
      <c r="AB204" s="74" t="s">
        <v>531</v>
      </c>
      <c r="AC204" s="141">
        <v>0</v>
      </c>
    </row>
    <row r="205" spans="2:29" ht="12">
      <c r="B205" s="74" t="s">
        <v>20</v>
      </c>
      <c r="C205" s="76">
        <v>394045</v>
      </c>
      <c r="D205" s="76" t="s">
        <v>36</v>
      </c>
      <c r="E205" s="76" t="s">
        <v>36</v>
      </c>
      <c r="F205" s="76" t="s">
        <v>36</v>
      </c>
      <c r="G205" s="76">
        <v>5359808</v>
      </c>
      <c r="H205" s="76">
        <v>14595619</v>
      </c>
      <c r="I205" s="76">
        <v>24</v>
      </c>
      <c r="J205" s="76">
        <v>131701</v>
      </c>
      <c r="K205" s="76">
        <v>274000</v>
      </c>
      <c r="L205" s="76">
        <v>2864468</v>
      </c>
      <c r="M205" s="76">
        <v>1865973</v>
      </c>
      <c r="N205" s="76">
        <v>3040165</v>
      </c>
      <c r="O205" s="76">
        <v>5544432</v>
      </c>
      <c r="P205" s="76">
        <v>49469930557</v>
      </c>
      <c r="S205" s="58">
        <f>_xlfn.IFERROR(((SUM('24 DS-016894 partners'!K205:S205))/1000)-(SUM(('24 DS-016890 partners'!L205:M205,'24 DS-016890 partners'!O205))/1000),":")</f>
        <v>644407.829</v>
      </c>
      <c r="T205" s="138"/>
      <c r="U205" s="59">
        <f>_xlfn.IFERROR((SUM('24 DS-016894 partners'!C205:J205)/1000)+(SUM('24 DS-016890 partners'!L205:M205,'24 DS-016890 partners'!O205)/1000)-(SUM('24 DS-016890 partners'!C205:H205,'24 DS-016890 partners'!K205)/1000),":")</f>
        <v>149945.45599999998</v>
      </c>
      <c r="V205" s="138"/>
      <c r="X205" s="141"/>
      <c r="Y205" s="74" t="s">
        <v>20</v>
      </c>
      <c r="AB205" s="74" t="s">
        <v>532</v>
      </c>
      <c r="AC205" s="141">
        <v>0</v>
      </c>
    </row>
    <row r="206" spans="2:29" ht="12">
      <c r="B206" s="74" t="s">
        <v>545</v>
      </c>
      <c r="C206" s="75" t="s">
        <v>36</v>
      </c>
      <c r="D206" s="75" t="s">
        <v>36</v>
      </c>
      <c r="E206" s="75" t="s">
        <v>36</v>
      </c>
      <c r="F206" s="75" t="s">
        <v>36</v>
      </c>
      <c r="G206" s="75" t="s">
        <v>36</v>
      </c>
      <c r="H206" s="75" t="s">
        <v>36</v>
      </c>
      <c r="I206" s="75" t="s">
        <v>36</v>
      </c>
      <c r="J206" s="75" t="s">
        <v>36</v>
      </c>
      <c r="K206" s="75" t="s">
        <v>36</v>
      </c>
      <c r="L206" s="75" t="s">
        <v>36</v>
      </c>
      <c r="M206" s="75" t="s">
        <v>36</v>
      </c>
      <c r="N206" s="75" t="s">
        <v>36</v>
      </c>
      <c r="O206" s="75" t="s">
        <v>36</v>
      </c>
      <c r="P206" s="75">
        <v>3489957</v>
      </c>
      <c r="S206" s="58">
        <f>_xlfn.IFERROR(((SUM('24 DS-016894 partners'!K206:S206))/1000)-(SUM(('24 DS-016890 partners'!L206:M206,'24 DS-016890 partners'!O206))/1000),":")</f>
        <v>0</v>
      </c>
      <c r="T206" s="138">
        <f>+(S206/'Extra-Eu trade'!$G$8)*100</f>
        <v>0</v>
      </c>
      <c r="U206" s="59">
        <f>_xlfn.IFERROR((SUM('24 DS-016894 partners'!C206:J206)/1000)+(SUM('24 DS-016890 partners'!L206:M206,'24 DS-016890 partners'!O206)/1000)-(SUM('24 DS-016890 partners'!C206:H206,'24 DS-016890 partners'!K206)/1000),":")</f>
        <v>0</v>
      </c>
      <c r="V206" s="138">
        <f>+(U206/'Extra-Eu trade'!$H$8)*100</f>
        <v>0</v>
      </c>
      <c r="X206" s="141">
        <f>+((U206+S206)/('Extra-Eu trade'!$F$8))*100</f>
        <v>0</v>
      </c>
      <c r="Y206" s="74" t="s">
        <v>545</v>
      </c>
      <c r="AB206" s="74" t="s">
        <v>535</v>
      </c>
      <c r="AC206" s="141">
        <v>0</v>
      </c>
    </row>
    <row r="207" spans="2:29" ht="12">
      <c r="B207" s="74" t="s">
        <v>546</v>
      </c>
      <c r="C207" s="76" t="s">
        <v>36</v>
      </c>
      <c r="D207" s="76" t="s">
        <v>36</v>
      </c>
      <c r="E207" s="76" t="s">
        <v>36</v>
      </c>
      <c r="F207" s="76" t="s">
        <v>36</v>
      </c>
      <c r="G207" s="76" t="s">
        <v>36</v>
      </c>
      <c r="H207" s="76" t="s">
        <v>36</v>
      </c>
      <c r="I207" s="76" t="s">
        <v>36</v>
      </c>
      <c r="J207" s="76" t="s">
        <v>36</v>
      </c>
      <c r="K207" s="76" t="s">
        <v>36</v>
      </c>
      <c r="L207" s="76" t="s">
        <v>36</v>
      </c>
      <c r="M207" s="76" t="s">
        <v>36</v>
      </c>
      <c r="N207" s="76" t="s">
        <v>36</v>
      </c>
      <c r="O207" s="76" t="s">
        <v>36</v>
      </c>
      <c r="P207" s="76">
        <v>553296622</v>
      </c>
      <c r="S207" s="58">
        <f>_xlfn.IFERROR(((SUM('24 DS-016894 partners'!K207:S207))/1000)-(SUM(('24 DS-016890 partners'!L207:M207,'24 DS-016890 partners'!O207))/1000),":")</f>
        <v>87.514</v>
      </c>
      <c r="T207" s="138">
        <f>+(S207/'Extra-Eu trade'!$G$8)*100</f>
        <v>0.0005112223834783713</v>
      </c>
      <c r="U207" s="59">
        <f>_xlfn.IFERROR((SUM('24 DS-016894 partners'!C207:J207)/1000)+(SUM('24 DS-016890 partners'!L207:M207,'24 DS-016890 partners'!O207)/1000)-(SUM('24 DS-016890 partners'!C207:H207,'24 DS-016890 partners'!K207)/1000),":")</f>
        <v>0</v>
      </c>
      <c r="V207" s="138">
        <f>+(U207/'Extra-Eu trade'!$H$8)*100</f>
        <v>0</v>
      </c>
      <c r="X207" s="141">
        <f>+((U207+S207)/('Extra-Eu trade'!$F$8))*100</f>
        <v>0.0004248160848384973</v>
      </c>
      <c r="Y207" s="74" t="s">
        <v>546</v>
      </c>
      <c r="AB207" s="74" t="s">
        <v>537</v>
      </c>
      <c r="AC207" s="141">
        <v>0</v>
      </c>
    </row>
    <row r="208" spans="2:29" ht="12">
      <c r="B208" s="74" t="s">
        <v>143</v>
      </c>
      <c r="C208" s="75" t="s">
        <v>36</v>
      </c>
      <c r="D208" s="75" t="s">
        <v>36</v>
      </c>
      <c r="E208" s="75" t="s">
        <v>36</v>
      </c>
      <c r="F208" s="75" t="s">
        <v>36</v>
      </c>
      <c r="G208" s="75" t="s">
        <v>36</v>
      </c>
      <c r="H208" s="75" t="s">
        <v>36</v>
      </c>
      <c r="I208" s="75" t="s">
        <v>36</v>
      </c>
      <c r="J208" s="75" t="s">
        <v>36</v>
      </c>
      <c r="K208" s="75" t="s">
        <v>36</v>
      </c>
      <c r="L208" s="75" t="s">
        <v>36</v>
      </c>
      <c r="M208" s="75" t="s">
        <v>36</v>
      </c>
      <c r="N208" s="75" t="s">
        <v>36</v>
      </c>
      <c r="O208" s="75" t="s">
        <v>36</v>
      </c>
      <c r="P208" s="75">
        <v>21774166893</v>
      </c>
      <c r="S208" s="58">
        <f>_xlfn.IFERROR(((SUM('24 DS-016894 partners'!K208:S208))/1000)-(SUM(('24 DS-016890 partners'!L208:M208,'24 DS-016890 partners'!O208))/1000),":")</f>
        <v>33.277</v>
      </c>
      <c r="T208" s="138">
        <f>+(S208/'Extra-Eu trade'!$G$8)*100</f>
        <v>0.00019439115175868735</v>
      </c>
      <c r="U208" s="59">
        <f>_xlfn.IFERROR((SUM('24 DS-016894 partners'!C208:J208)/1000)+(SUM('24 DS-016890 partners'!L208:M208,'24 DS-016890 partners'!O208)/1000)-(SUM('24 DS-016890 partners'!C208:H208,'24 DS-016890 partners'!K208)/1000),":")</f>
        <v>0.167</v>
      </c>
      <c r="V208" s="138">
        <f>+(U208/'Extra-Eu trade'!$H$8)*100</f>
        <v>4.79627800142093E-06</v>
      </c>
      <c r="X208" s="141">
        <f>+((U208+S208)/('Extra-Eu trade'!$F$8))*100</f>
        <v>0.00016234601482435613</v>
      </c>
      <c r="Y208" s="74" t="s">
        <v>143</v>
      </c>
      <c r="AB208" s="74" t="s">
        <v>540</v>
      </c>
      <c r="AC208" s="141">
        <v>0</v>
      </c>
    </row>
    <row r="209" spans="2:29" ht="12">
      <c r="B209" s="74" t="s">
        <v>547</v>
      </c>
      <c r="C209" s="76" t="s">
        <v>36</v>
      </c>
      <c r="D209" s="76" t="s">
        <v>36</v>
      </c>
      <c r="E209" s="76" t="s">
        <v>36</v>
      </c>
      <c r="F209" s="76" t="s">
        <v>36</v>
      </c>
      <c r="G209" s="76" t="s">
        <v>36</v>
      </c>
      <c r="H209" s="76" t="s">
        <v>36</v>
      </c>
      <c r="I209" s="76" t="s">
        <v>36</v>
      </c>
      <c r="J209" s="76" t="s">
        <v>36</v>
      </c>
      <c r="K209" s="76" t="s">
        <v>36</v>
      </c>
      <c r="L209" s="76" t="s">
        <v>36</v>
      </c>
      <c r="M209" s="76" t="s">
        <v>36</v>
      </c>
      <c r="N209" s="76" t="s">
        <v>36</v>
      </c>
      <c r="O209" s="76" t="s">
        <v>36</v>
      </c>
      <c r="P209" s="76">
        <v>141569209</v>
      </c>
      <c r="S209" s="58">
        <f>_xlfn.IFERROR(((SUM('24 DS-016894 partners'!K209:S209))/1000)-(SUM(('24 DS-016890 partners'!L209:M209,'24 DS-016890 partners'!O209))/1000),":")</f>
        <v>0</v>
      </c>
      <c r="T209" s="138">
        <f>+(S209/'Extra-Eu trade'!$G$8)*100</f>
        <v>0</v>
      </c>
      <c r="U209" s="59">
        <f>_xlfn.IFERROR((SUM('24 DS-016894 partners'!C209:J209)/1000)+(SUM('24 DS-016890 partners'!L209:M209,'24 DS-016890 partners'!O209)/1000)-(SUM('24 DS-016890 partners'!C209:H209,'24 DS-016890 partners'!K209)/1000),":")</f>
        <v>0</v>
      </c>
      <c r="V209" s="138">
        <f>+(U209/'Extra-Eu trade'!$H$8)*100</f>
        <v>0</v>
      </c>
      <c r="X209" s="141">
        <f>+((U209+S209)/('Extra-Eu trade'!$F$8))*100</f>
        <v>0</v>
      </c>
      <c r="Y209" s="74" t="s">
        <v>547</v>
      </c>
      <c r="AB209" s="74" t="s">
        <v>542</v>
      </c>
      <c r="AC209" s="141">
        <v>0</v>
      </c>
    </row>
    <row r="210" spans="2:29" ht="12">
      <c r="B210" s="74" t="s">
        <v>548</v>
      </c>
      <c r="C210" s="75" t="s">
        <v>36</v>
      </c>
      <c r="D210" s="75" t="s">
        <v>36</v>
      </c>
      <c r="E210" s="75" t="s">
        <v>36</v>
      </c>
      <c r="F210" s="75" t="s">
        <v>36</v>
      </c>
      <c r="G210" s="75" t="s">
        <v>36</v>
      </c>
      <c r="H210" s="75" t="s">
        <v>36</v>
      </c>
      <c r="I210" s="75" t="s">
        <v>36</v>
      </c>
      <c r="J210" s="75" t="s">
        <v>36</v>
      </c>
      <c r="K210" s="75" t="s">
        <v>36</v>
      </c>
      <c r="L210" s="75" t="s">
        <v>36</v>
      </c>
      <c r="M210" s="75" t="s">
        <v>36</v>
      </c>
      <c r="N210" s="75" t="s">
        <v>36</v>
      </c>
      <c r="O210" s="75" t="s">
        <v>36</v>
      </c>
      <c r="P210" s="75" t="s">
        <v>36</v>
      </c>
      <c r="S210" s="58">
        <f>_xlfn.IFERROR(((SUM('24 DS-016894 partners'!K210:S210))/1000)-(SUM(('24 DS-016890 partners'!L210:M210,'24 DS-016890 partners'!O210))/1000),":")</f>
        <v>0</v>
      </c>
      <c r="T210" s="138">
        <f>+(S210/'Extra-Eu trade'!$G$8)*100</f>
        <v>0</v>
      </c>
      <c r="U210" s="59">
        <f>_xlfn.IFERROR((SUM('24 DS-016894 partners'!C210:J210)/1000)+(SUM('24 DS-016890 partners'!L210:M210,'24 DS-016890 partners'!O210)/1000)-(SUM('24 DS-016890 partners'!C210:H210,'24 DS-016890 partners'!K210)/1000),":")</f>
        <v>0</v>
      </c>
      <c r="V210" s="138">
        <f>+(U210/'Extra-Eu trade'!$H$8)*100</f>
        <v>0</v>
      </c>
      <c r="X210" s="141">
        <f>+((U210+S210)/('Extra-Eu trade'!$F$8))*100</f>
        <v>0</v>
      </c>
      <c r="Y210" s="74" t="s">
        <v>548</v>
      </c>
      <c r="AB210" s="74" t="s">
        <v>543</v>
      </c>
      <c r="AC210" s="141">
        <v>0</v>
      </c>
    </row>
    <row r="211" spans="2:29" ht="12">
      <c r="B211" s="74" t="s">
        <v>549</v>
      </c>
      <c r="C211" s="76" t="s">
        <v>36</v>
      </c>
      <c r="D211" s="76" t="s">
        <v>36</v>
      </c>
      <c r="E211" s="76" t="s">
        <v>36</v>
      </c>
      <c r="F211" s="76" t="s">
        <v>36</v>
      </c>
      <c r="G211" s="76" t="s">
        <v>36</v>
      </c>
      <c r="H211" s="76" t="s">
        <v>36</v>
      </c>
      <c r="I211" s="76" t="s">
        <v>36</v>
      </c>
      <c r="J211" s="76" t="s">
        <v>36</v>
      </c>
      <c r="K211" s="76" t="s">
        <v>36</v>
      </c>
      <c r="L211" s="76" t="s">
        <v>36</v>
      </c>
      <c r="M211" s="76" t="s">
        <v>36</v>
      </c>
      <c r="N211" s="76" t="s">
        <v>36</v>
      </c>
      <c r="O211" s="76" t="s">
        <v>36</v>
      </c>
      <c r="P211" s="76" t="s">
        <v>36</v>
      </c>
      <c r="S211" s="58">
        <f>_xlfn.IFERROR(((SUM('24 DS-016894 partners'!K211:S211))/1000)-(SUM(('24 DS-016890 partners'!L211:M211,'24 DS-016890 partners'!O211))/1000),":")</f>
        <v>0</v>
      </c>
      <c r="T211" s="138">
        <f>+(S211/'Extra-Eu trade'!$G$8)*100</f>
        <v>0</v>
      </c>
      <c r="U211" s="59">
        <f>_xlfn.IFERROR((SUM('24 DS-016894 partners'!C211:J211)/1000)+(SUM('24 DS-016890 partners'!L211:M211,'24 DS-016890 partners'!O211)/1000)-(SUM('24 DS-016890 partners'!C211:H211,'24 DS-016890 partners'!K211)/1000),":")</f>
        <v>0</v>
      </c>
      <c r="V211" s="138">
        <f>+(U211/'Extra-Eu trade'!$H$8)*100</f>
        <v>0</v>
      </c>
      <c r="X211" s="141">
        <f>+((U211+S211)/('Extra-Eu trade'!$F$8))*100</f>
        <v>0</v>
      </c>
      <c r="Y211" s="74" t="s">
        <v>549</v>
      </c>
      <c r="AB211" s="74" t="s">
        <v>545</v>
      </c>
      <c r="AC211" s="141">
        <v>0</v>
      </c>
    </row>
    <row r="212" spans="2:29" ht="12">
      <c r="B212" s="74" t="s">
        <v>550</v>
      </c>
      <c r="C212" s="75" t="s">
        <v>36</v>
      </c>
      <c r="D212" s="75" t="s">
        <v>36</v>
      </c>
      <c r="E212" s="75" t="s">
        <v>36</v>
      </c>
      <c r="F212" s="75" t="s">
        <v>36</v>
      </c>
      <c r="G212" s="75" t="s">
        <v>36</v>
      </c>
      <c r="H212" s="75" t="s">
        <v>36</v>
      </c>
      <c r="I212" s="75" t="s">
        <v>36</v>
      </c>
      <c r="J212" s="75" t="s">
        <v>36</v>
      </c>
      <c r="K212" s="75" t="s">
        <v>36</v>
      </c>
      <c r="L212" s="75" t="s">
        <v>36</v>
      </c>
      <c r="M212" s="75" t="s">
        <v>36</v>
      </c>
      <c r="N212" s="75" t="s">
        <v>36</v>
      </c>
      <c r="O212" s="75" t="s">
        <v>36</v>
      </c>
      <c r="P212" s="75" t="s">
        <v>36</v>
      </c>
      <c r="S212" s="58">
        <f>_xlfn.IFERROR(((SUM('24 DS-016894 partners'!K212:S212))/1000)-(SUM(('24 DS-016890 partners'!L212:M212,'24 DS-016890 partners'!O212))/1000),":")</f>
        <v>0</v>
      </c>
      <c r="T212" s="138">
        <f>+(S212/'Extra-Eu trade'!$G$8)*100</f>
        <v>0</v>
      </c>
      <c r="U212" s="59">
        <f>_xlfn.IFERROR((SUM('24 DS-016894 partners'!C212:J212)/1000)+(SUM('24 DS-016890 partners'!L212:M212,'24 DS-016890 partners'!O212)/1000)-(SUM('24 DS-016890 partners'!C212:H212,'24 DS-016890 partners'!K212)/1000),":")</f>
        <v>0</v>
      </c>
      <c r="V212" s="138">
        <f>+(U212/'Extra-Eu trade'!$H$8)*100</f>
        <v>0</v>
      </c>
      <c r="X212" s="141">
        <f>+((U212+S212)/('Extra-Eu trade'!$F$8))*100</f>
        <v>0</v>
      </c>
      <c r="Y212" s="74" t="s">
        <v>550</v>
      </c>
      <c r="AB212" s="74" t="s">
        <v>547</v>
      </c>
      <c r="AC212" s="141">
        <v>0</v>
      </c>
    </row>
    <row r="213" spans="2:29" ht="12">
      <c r="B213" s="74" t="s">
        <v>551</v>
      </c>
      <c r="C213" s="76" t="s">
        <v>36</v>
      </c>
      <c r="D213" s="76" t="s">
        <v>36</v>
      </c>
      <c r="E213" s="76" t="s">
        <v>36</v>
      </c>
      <c r="F213" s="76" t="s">
        <v>36</v>
      </c>
      <c r="G213" s="76" t="s">
        <v>36</v>
      </c>
      <c r="H213" s="76" t="s">
        <v>36</v>
      </c>
      <c r="I213" s="76" t="s">
        <v>36</v>
      </c>
      <c r="J213" s="76" t="s">
        <v>36</v>
      </c>
      <c r="K213" s="76" t="s">
        <v>36</v>
      </c>
      <c r="L213" s="76" t="s">
        <v>36</v>
      </c>
      <c r="M213" s="76" t="s">
        <v>36</v>
      </c>
      <c r="N213" s="76" t="s">
        <v>36</v>
      </c>
      <c r="O213" s="76" t="s">
        <v>36</v>
      </c>
      <c r="P213" s="76" t="s">
        <v>36</v>
      </c>
      <c r="S213" s="58">
        <f>_xlfn.IFERROR(((SUM('24 DS-016894 partners'!K213:S213))/1000)-(SUM(('24 DS-016890 partners'!L213:M213,'24 DS-016890 partners'!O213))/1000),":")</f>
        <v>0</v>
      </c>
      <c r="T213" s="138">
        <f>+(S213/'Extra-Eu trade'!$G$8)*100</f>
        <v>0</v>
      </c>
      <c r="U213" s="59">
        <f>_xlfn.IFERROR((SUM('24 DS-016894 partners'!C213:J213)/1000)+(SUM('24 DS-016890 partners'!L213:M213,'24 DS-016890 partners'!O213)/1000)-(SUM('24 DS-016890 partners'!C213:H213,'24 DS-016890 partners'!K213)/1000),":")</f>
        <v>0</v>
      </c>
      <c r="V213" s="138">
        <f>+(U213/'Extra-Eu trade'!$H$8)*100</f>
        <v>0</v>
      </c>
      <c r="X213" s="141">
        <f>+((U213+S213)/('Extra-Eu trade'!$F$8))*100</f>
        <v>0</v>
      </c>
      <c r="Y213" s="74" t="s">
        <v>551</v>
      </c>
      <c r="AB213" s="74" t="s">
        <v>548</v>
      </c>
      <c r="AC213" s="141">
        <v>0</v>
      </c>
    </row>
    <row r="214" spans="2:29" ht="12">
      <c r="B214" s="74" t="s">
        <v>552</v>
      </c>
      <c r="C214" s="75" t="s">
        <v>36</v>
      </c>
      <c r="D214" s="75" t="s">
        <v>36</v>
      </c>
      <c r="E214" s="75" t="s">
        <v>36</v>
      </c>
      <c r="F214" s="75" t="s">
        <v>36</v>
      </c>
      <c r="G214" s="75" t="s">
        <v>36</v>
      </c>
      <c r="H214" s="75" t="s">
        <v>36</v>
      </c>
      <c r="I214" s="75" t="s">
        <v>36</v>
      </c>
      <c r="J214" s="75">
        <v>22889</v>
      </c>
      <c r="K214" s="75">
        <v>327047</v>
      </c>
      <c r="L214" s="75">
        <v>305811</v>
      </c>
      <c r="M214" s="75">
        <v>256117</v>
      </c>
      <c r="N214" s="75">
        <v>1003</v>
      </c>
      <c r="O214" s="75">
        <v>453794</v>
      </c>
      <c r="P214" s="75">
        <v>8508119399</v>
      </c>
      <c r="S214" s="58">
        <f>_xlfn.IFERROR(((SUM('24 DS-016894 partners'!K214:S214))/1000)-(SUM(('24 DS-016890 partners'!L214:M214,'24 DS-016890 partners'!O214))/1000),":")</f>
        <v>5565.004</v>
      </c>
      <c r="T214" s="138"/>
      <c r="U214" s="59">
        <f>_xlfn.IFERROR((SUM('24 DS-016894 partners'!C214:J214)/1000)+(SUM('24 DS-016890 partners'!L214:M214,'24 DS-016890 partners'!O214)/1000)-(SUM('24 DS-016890 partners'!C214:H214,'24 DS-016890 partners'!K214)/1000),":")</f>
        <v>6625.7119999999995</v>
      </c>
      <c r="V214" s="138"/>
      <c r="X214" s="141"/>
      <c r="Y214" s="74" t="s">
        <v>552</v>
      </c>
      <c r="AB214" s="74" t="s">
        <v>549</v>
      </c>
      <c r="AC214" s="141">
        <v>0</v>
      </c>
    </row>
    <row r="215" spans="2:29" ht="12">
      <c r="B215" s="74" t="s">
        <v>553</v>
      </c>
      <c r="C215" s="76" t="s">
        <v>36</v>
      </c>
      <c r="D215" s="76" t="s">
        <v>36</v>
      </c>
      <c r="E215" s="76" t="s">
        <v>36</v>
      </c>
      <c r="F215" s="76" t="s">
        <v>36</v>
      </c>
      <c r="G215" s="76" t="s">
        <v>36</v>
      </c>
      <c r="H215" s="76" t="s">
        <v>36</v>
      </c>
      <c r="I215" s="76" t="s">
        <v>36</v>
      </c>
      <c r="J215" s="76">
        <v>0</v>
      </c>
      <c r="K215" s="76" t="s">
        <v>36</v>
      </c>
      <c r="L215" s="76">
        <v>12</v>
      </c>
      <c r="M215" s="76">
        <v>8</v>
      </c>
      <c r="N215" s="76" t="s">
        <v>36</v>
      </c>
      <c r="O215" s="76">
        <v>2</v>
      </c>
      <c r="P215" s="76">
        <v>9023966955</v>
      </c>
      <c r="S215" s="58">
        <f>_xlfn.IFERROR(((SUM('24 DS-016894 partners'!K215:S215))/1000)-(SUM(('24 DS-016890 partners'!L215:M215,'24 DS-016890 partners'!O215))/1000),":")</f>
        <v>44.716</v>
      </c>
      <c r="T215" s="138">
        <f>+(S215/'Extra-Eu trade'!$G$8)*100</f>
        <v>0.00026121329272595073</v>
      </c>
      <c r="U215" s="59">
        <f>_xlfn.IFERROR((SUM('24 DS-016894 partners'!C215:J215)/1000)+(SUM('24 DS-016890 partners'!L215:M215,'24 DS-016890 partners'!O215)/1000)-(SUM('24 DS-016890 partners'!C215:H215,'24 DS-016890 partners'!K215)/1000),":")</f>
        <v>25.169999999999998</v>
      </c>
      <c r="V215" s="138">
        <f>+(U215/'Extra-Eu trade'!$H$8)*100</f>
        <v>0.0007228881275195496</v>
      </c>
      <c r="X215" s="141">
        <f>+((U215+S215)/('Extra-Eu trade'!$F$8))*100</f>
        <v>0.00033924511398202825</v>
      </c>
      <c r="Y215" s="74" t="s">
        <v>553</v>
      </c>
      <c r="AB215" s="74" t="s">
        <v>550</v>
      </c>
      <c r="AC215" s="141">
        <v>0</v>
      </c>
    </row>
    <row r="216" spans="2:29" ht="12">
      <c r="B216" s="74" t="s">
        <v>554</v>
      </c>
      <c r="C216" s="75" t="s">
        <v>36</v>
      </c>
      <c r="D216" s="75" t="s">
        <v>36</v>
      </c>
      <c r="E216" s="75" t="s">
        <v>36</v>
      </c>
      <c r="F216" s="75" t="s">
        <v>36</v>
      </c>
      <c r="G216" s="75" t="s">
        <v>36</v>
      </c>
      <c r="H216" s="75" t="s">
        <v>36</v>
      </c>
      <c r="I216" s="75" t="s">
        <v>36</v>
      </c>
      <c r="J216" s="75" t="s">
        <v>36</v>
      </c>
      <c r="K216" s="75" t="s">
        <v>36</v>
      </c>
      <c r="L216" s="75" t="s">
        <v>36</v>
      </c>
      <c r="M216" s="75" t="s">
        <v>36</v>
      </c>
      <c r="N216" s="75" t="s">
        <v>36</v>
      </c>
      <c r="O216" s="75" t="s">
        <v>36</v>
      </c>
      <c r="P216" s="75" t="s">
        <v>36</v>
      </c>
      <c r="S216" s="58">
        <f>_xlfn.IFERROR(((SUM('24 DS-016894 partners'!K216:S216))/1000)-(SUM(('24 DS-016890 partners'!L216:M216,'24 DS-016890 partners'!O216))/1000),":")</f>
        <v>0</v>
      </c>
      <c r="T216" s="138">
        <f>+(S216/'Extra-Eu trade'!$G$8)*100</f>
        <v>0</v>
      </c>
      <c r="U216" s="59">
        <f>_xlfn.IFERROR((SUM('24 DS-016894 partners'!C216:J216)/1000)+(SUM('24 DS-016890 partners'!L216:M216,'24 DS-016890 partners'!O216)/1000)-(SUM('24 DS-016890 partners'!C216:H216,'24 DS-016890 partners'!K216)/1000),":")</f>
        <v>0</v>
      </c>
      <c r="V216" s="138">
        <f>+(U216/'Extra-Eu trade'!$H$8)*100</f>
        <v>0</v>
      </c>
      <c r="X216" s="141">
        <f>+((U216+S216)/('Extra-Eu trade'!$F$8))*100</f>
        <v>0</v>
      </c>
      <c r="Y216" s="74" t="s">
        <v>554</v>
      </c>
      <c r="AB216" s="74" t="s">
        <v>551</v>
      </c>
      <c r="AC216" s="141">
        <v>0</v>
      </c>
    </row>
    <row r="217" spans="2:29" ht="12">
      <c r="B217" s="74" t="s">
        <v>555</v>
      </c>
      <c r="C217" s="76" t="s">
        <v>36</v>
      </c>
      <c r="D217" s="76" t="s">
        <v>36</v>
      </c>
      <c r="E217" s="76" t="s">
        <v>36</v>
      </c>
      <c r="F217" s="76" t="s">
        <v>36</v>
      </c>
      <c r="G217" s="76" t="s">
        <v>36</v>
      </c>
      <c r="H217" s="76" t="s">
        <v>36</v>
      </c>
      <c r="I217" s="76" t="s">
        <v>36</v>
      </c>
      <c r="J217" s="76" t="s">
        <v>36</v>
      </c>
      <c r="K217" s="76" t="s">
        <v>36</v>
      </c>
      <c r="L217" s="76" t="s">
        <v>36</v>
      </c>
      <c r="M217" s="76" t="s">
        <v>36</v>
      </c>
      <c r="N217" s="76" t="s">
        <v>36</v>
      </c>
      <c r="O217" s="76" t="s">
        <v>36</v>
      </c>
      <c r="P217" s="76">
        <v>3256316601</v>
      </c>
      <c r="S217" s="58">
        <f>_xlfn.IFERROR(((SUM('24 DS-016894 partners'!K217:S217))/1000)-(SUM(('24 DS-016890 partners'!L217:M217,'24 DS-016890 partners'!O217))/1000),":")</f>
        <v>0</v>
      </c>
      <c r="T217" s="138">
        <f>+(S217/'Extra-Eu trade'!$G$8)*100</f>
        <v>0</v>
      </c>
      <c r="U217" s="59">
        <f>_xlfn.IFERROR((SUM('24 DS-016894 partners'!C217:J217)/1000)+(SUM('24 DS-016890 partners'!L217:M217,'24 DS-016890 partners'!O217)/1000)-(SUM('24 DS-016890 partners'!C217:H217,'24 DS-016890 partners'!K217)/1000),":")</f>
        <v>0</v>
      </c>
      <c r="V217" s="138">
        <f>+(U217/'Extra-Eu trade'!$H$8)*100</f>
        <v>0</v>
      </c>
      <c r="X217" s="141">
        <f>+((U217+S217)/('Extra-Eu trade'!$F$8))*100</f>
        <v>0</v>
      </c>
      <c r="Y217" s="74" t="s">
        <v>555</v>
      </c>
      <c r="AB217" s="74" t="s">
        <v>554</v>
      </c>
      <c r="AC217" s="141">
        <v>0</v>
      </c>
    </row>
    <row r="218" spans="2:29" ht="12">
      <c r="B218" s="74" t="s">
        <v>556</v>
      </c>
      <c r="C218" s="75" t="s">
        <v>36</v>
      </c>
      <c r="D218" s="75" t="s">
        <v>36</v>
      </c>
      <c r="E218" s="75" t="s">
        <v>36</v>
      </c>
      <c r="F218" s="75" t="s">
        <v>36</v>
      </c>
      <c r="G218" s="75" t="s">
        <v>36</v>
      </c>
      <c r="H218" s="75" t="s">
        <v>36</v>
      </c>
      <c r="I218" s="75" t="s">
        <v>36</v>
      </c>
      <c r="J218" s="75" t="s">
        <v>36</v>
      </c>
      <c r="K218" s="75" t="s">
        <v>36</v>
      </c>
      <c r="L218" s="75" t="s">
        <v>36</v>
      </c>
      <c r="M218" s="75" t="s">
        <v>36</v>
      </c>
      <c r="N218" s="75" t="s">
        <v>36</v>
      </c>
      <c r="O218" s="75" t="s">
        <v>36</v>
      </c>
      <c r="P218" s="75">
        <v>2847382966</v>
      </c>
      <c r="S218" s="58">
        <f>_xlfn.IFERROR(((SUM('24 DS-016894 partners'!K218:S218))/1000)-(SUM(('24 DS-016890 partners'!L218:M218,'24 DS-016890 partners'!O218))/1000),":")</f>
        <v>0</v>
      </c>
      <c r="T218" s="138">
        <f>+(S218/'Extra-Eu trade'!$G$8)*100</f>
        <v>0</v>
      </c>
      <c r="U218" s="59">
        <f>_xlfn.IFERROR((SUM('24 DS-016894 partners'!C218:J218)/1000)+(SUM('24 DS-016890 partners'!L218:M218,'24 DS-016890 partners'!O218)/1000)-(SUM('24 DS-016890 partners'!C218:H218,'24 DS-016890 partners'!K218)/1000),":")</f>
        <v>0</v>
      </c>
      <c r="V218" s="138">
        <f>+(U218/'Extra-Eu trade'!$H$8)*100</f>
        <v>0</v>
      </c>
      <c r="X218" s="141">
        <f>+((U218+S218)/('Extra-Eu trade'!$F$8))*100</f>
        <v>0</v>
      </c>
      <c r="Y218" s="74" t="s">
        <v>556</v>
      </c>
      <c r="AB218" s="74" t="s">
        <v>555</v>
      </c>
      <c r="AC218" s="141">
        <v>0</v>
      </c>
    </row>
    <row r="219" spans="2:29" ht="12">
      <c r="B219" s="74" t="s">
        <v>557</v>
      </c>
      <c r="C219" s="76" t="s">
        <v>36</v>
      </c>
      <c r="D219" s="76" t="s">
        <v>36</v>
      </c>
      <c r="E219" s="76" t="s">
        <v>36</v>
      </c>
      <c r="F219" s="76" t="s">
        <v>36</v>
      </c>
      <c r="G219" s="76" t="s">
        <v>36</v>
      </c>
      <c r="H219" s="76" t="s">
        <v>36</v>
      </c>
      <c r="I219" s="76" t="s">
        <v>36</v>
      </c>
      <c r="J219" s="76" t="s">
        <v>36</v>
      </c>
      <c r="K219" s="76" t="s">
        <v>36</v>
      </c>
      <c r="L219" s="76" t="s">
        <v>36</v>
      </c>
      <c r="M219" s="76" t="s">
        <v>36</v>
      </c>
      <c r="N219" s="76" t="s">
        <v>36</v>
      </c>
      <c r="O219" s="76" t="s">
        <v>36</v>
      </c>
      <c r="P219" s="76" t="s">
        <v>36</v>
      </c>
      <c r="S219" s="58">
        <f>_xlfn.IFERROR(((SUM('24 DS-016894 partners'!K219:S219))/1000)-(SUM(('24 DS-016890 partners'!L219:M219,'24 DS-016890 partners'!O219))/1000),":")</f>
        <v>0</v>
      </c>
      <c r="T219" s="138">
        <f>+(S219/'Extra-Eu trade'!$G$8)*100</f>
        <v>0</v>
      </c>
      <c r="U219" s="59">
        <f>_xlfn.IFERROR((SUM('24 DS-016894 partners'!C219:J219)/1000)+(SUM('24 DS-016890 partners'!L219:M219,'24 DS-016890 partners'!O219)/1000)-(SUM('24 DS-016890 partners'!C219:H219,'24 DS-016890 partners'!K219)/1000),":")</f>
        <v>0</v>
      </c>
      <c r="V219" s="138">
        <f>+(U219/'Extra-Eu trade'!$H$8)*100</f>
        <v>0</v>
      </c>
      <c r="X219" s="141">
        <f>+((U219+S219)/('Extra-Eu trade'!$F$8))*100</f>
        <v>0</v>
      </c>
      <c r="Y219" s="74" t="s">
        <v>557</v>
      </c>
      <c r="AB219" s="74" t="s">
        <v>556</v>
      </c>
      <c r="AC219" s="141">
        <v>0</v>
      </c>
    </row>
    <row r="220" spans="2:29" ht="12">
      <c r="B220" s="74" t="s">
        <v>21</v>
      </c>
      <c r="C220" s="75">
        <v>2141361</v>
      </c>
      <c r="D220" s="75" t="s">
        <v>36</v>
      </c>
      <c r="E220" s="75" t="s">
        <v>36</v>
      </c>
      <c r="F220" s="75" t="s">
        <v>36</v>
      </c>
      <c r="G220" s="75">
        <v>3474</v>
      </c>
      <c r="H220" s="75">
        <v>44</v>
      </c>
      <c r="I220" s="75">
        <v>31</v>
      </c>
      <c r="J220" s="75">
        <v>2657</v>
      </c>
      <c r="K220" s="75">
        <v>438347</v>
      </c>
      <c r="L220" s="75">
        <v>1619266</v>
      </c>
      <c r="M220" s="75">
        <v>34895</v>
      </c>
      <c r="N220" s="75">
        <v>1962</v>
      </c>
      <c r="O220" s="75">
        <v>798204</v>
      </c>
      <c r="P220" s="75">
        <v>61664462340</v>
      </c>
      <c r="S220" s="58">
        <f>_xlfn.IFERROR(((SUM('24 DS-016894 partners'!K220:S220))/1000)-(SUM(('24 DS-016890 partners'!L220:M220,'24 DS-016890 partners'!O220))/1000),":")</f>
        <v>72337.599</v>
      </c>
      <c r="T220" s="138"/>
      <c r="U220" s="59">
        <f>_xlfn.IFERROR((SUM('24 DS-016894 partners'!C220:J220)/1000)+(SUM('24 DS-016890 partners'!L220:M220,'24 DS-016890 partners'!O220)/1000)-(SUM('24 DS-016890 partners'!C220:H220,'24 DS-016890 partners'!K220)/1000),":")</f>
        <v>69628.87500000001</v>
      </c>
      <c r="V220" s="138"/>
      <c r="X220" s="141"/>
      <c r="Y220" s="74" t="s">
        <v>21</v>
      </c>
      <c r="AB220" s="74" t="s">
        <v>557</v>
      </c>
      <c r="AC220" s="141">
        <v>0</v>
      </c>
    </row>
    <row r="221" spans="2:29" ht="12">
      <c r="B221" s="74" t="s">
        <v>144</v>
      </c>
      <c r="C221" s="76">
        <v>1</v>
      </c>
      <c r="D221" s="76" t="s">
        <v>36</v>
      </c>
      <c r="E221" s="76" t="s">
        <v>36</v>
      </c>
      <c r="F221" s="76" t="s">
        <v>36</v>
      </c>
      <c r="G221" s="76" t="s">
        <v>36</v>
      </c>
      <c r="H221" s="76" t="s">
        <v>36</v>
      </c>
      <c r="I221" s="76" t="s">
        <v>36</v>
      </c>
      <c r="J221" s="76" t="s">
        <v>36</v>
      </c>
      <c r="K221" s="76" t="s">
        <v>36</v>
      </c>
      <c r="L221" s="76">
        <v>268479</v>
      </c>
      <c r="M221" s="76">
        <v>1152</v>
      </c>
      <c r="N221" s="76" t="s">
        <v>36</v>
      </c>
      <c r="O221" s="76" t="s">
        <v>36</v>
      </c>
      <c r="P221" s="76">
        <v>202657967356</v>
      </c>
      <c r="S221" s="58">
        <f>_xlfn.IFERROR(((SUM('24 DS-016894 partners'!K221:S221))/1000)-(SUM(('24 DS-016890 partners'!L221:M221,'24 DS-016890 partners'!O221))/1000),":")</f>
        <v>40181.604999999996</v>
      </c>
      <c r="T221" s="138">
        <f>+(S221/'Extra-Eu trade'!$G$8)*100</f>
        <v>0.23472513975005643</v>
      </c>
      <c r="U221" s="59">
        <f>_xlfn.IFERROR((SUM('24 DS-016894 partners'!C221:J221)/1000)+(SUM('24 DS-016890 partners'!L221:M221,'24 DS-016890 partners'!O221)/1000)-(SUM('24 DS-016890 partners'!C221:H221,'24 DS-016890 partners'!K221)/1000),":")</f>
        <v>16545.203</v>
      </c>
      <c r="V221" s="138">
        <f>+(U221/'Extra-Eu trade'!$H$8)*100</f>
        <v>0.47518199507750636</v>
      </c>
      <c r="X221" s="141">
        <f>+((U221+S221)/('Extra-Eu trade'!$F$8))*100</f>
        <v>0.27536691820674575</v>
      </c>
      <c r="Y221" s="74" t="s">
        <v>144</v>
      </c>
      <c r="AB221" s="74" t="s">
        <v>559</v>
      </c>
      <c r="AC221" s="141">
        <v>0</v>
      </c>
    </row>
    <row r="222" spans="2:29" ht="12">
      <c r="B222" s="74" t="s">
        <v>558</v>
      </c>
      <c r="C222" s="75" t="s">
        <v>36</v>
      </c>
      <c r="D222" s="75" t="s">
        <v>36</v>
      </c>
      <c r="E222" s="75" t="s">
        <v>36</v>
      </c>
      <c r="F222" s="75" t="s">
        <v>36</v>
      </c>
      <c r="G222" s="75" t="s">
        <v>36</v>
      </c>
      <c r="H222" s="75" t="s">
        <v>36</v>
      </c>
      <c r="I222" s="75" t="s">
        <v>36</v>
      </c>
      <c r="J222" s="75" t="s">
        <v>36</v>
      </c>
      <c r="K222" s="75" t="s">
        <v>36</v>
      </c>
      <c r="L222" s="75" t="s">
        <v>36</v>
      </c>
      <c r="M222" s="75" t="s">
        <v>36</v>
      </c>
      <c r="N222" s="75" t="s">
        <v>36</v>
      </c>
      <c r="O222" s="75" t="s">
        <v>36</v>
      </c>
      <c r="P222" s="75">
        <v>95100958</v>
      </c>
      <c r="S222" s="58">
        <f>_xlfn.IFERROR(((SUM('24 DS-016894 partners'!K222:S222))/1000)-(SUM(('24 DS-016890 partners'!L222:M222,'24 DS-016890 partners'!O222))/1000),":")</f>
        <v>131.787</v>
      </c>
      <c r="T222" s="138">
        <f>+(S222/'Extra-Eu trade'!$G$8)*100</f>
        <v>0.0007698478443616349</v>
      </c>
      <c r="U222" s="59">
        <f>_xlfn.IFERROR((SUM('24 DS-016894 partners'!C222:J222)/1000)+(SUM('24 DS-016890 partners'!L222:M222,'24 DS-016890 partners'!O222)/1000)-(SUM('24 DS-016890 partners'!C222:H222,'24 DS-016890 partners'!K222)/1000),":")</f>
        <v>5005.297</v>
      </c>
      <c r="V222" s="138">
        <f>+(U222/'Extra-Eu trade'!$H$8)*100</f>
        <v>0.14375326881244413</v>
      </c>
      <c r="X222" s="141">
        <f>+((U222+S222)/('Extra-Eu trade'!$F$8))*100</f>
        <v>0.024936763402044093</v>
      </c>
      <c r="Y222" s="74" t="s">
        <v>558</v>
      </c>
      <c r="AB222" s="74" t="s">
        <v>560</v>
      </c>
      <c r="AC222" s="141">
        <v>0</v>
      </c>
    </row>
    <row r="223" spans="2:29" ht="12">
      <c r="B223" s="74" t="s">
        <v>145</v>
      </c>
      <c r="C223" s="76" t="s">
        <v>36</v>
      </c>
      <c r="D223" s="76" t="s">
        <v>36</v>
      </c>
      <c r="E223" s="76" t="s">
        <v>36</v>
      </c>
      <c r="F223" s="76" t="s">
        <v>36</v>
      </c>
      <c r="G223" s="76" t="s">
        <v>36</v>
      </c>
      <c r="H223" s="76" t="s">
        <v>36</v>
      </c>
      <c r="I223" s="76" t="s">
        <v>36</v>
      </c>
      <c r="J223" s="76" t="s">
        <v>36</v>
      </c>
      <c r="K223" s="76" t="s">
        <v>36</v>
      </c>
      <c r="L223" s="76" t="s">
        <v>36</v>
      </c>
      <c r="M223" s="76" t="s">
        <v>36</v>
      </c>
      <c r="N223" s="76" t="s">
        <v>36</v>
      </c>
      <c r="O223" s="76" t="s">
        <v>36</v>
      </c>
      <c r="P223" s="76">
        <v>44260506178</v>
      </c>
      <c r="S223" s="58">
        <f>_xlfn.IFERROR(((SUM('24 DS-016894 partners'!K223:S223))/1000)-(SUM(('24 DS-016890 partners'!L223:M223,'24 DS-016890 partners'!O223))/1000),":")</f>
        <v>6530.276</v>
      </c>
      <c r="T223" s="138">
        <f>+(S223/'Extra-Eu trade'!$G$8)*100</f>
        <v>0.03814730513393976</v>
      </c>
      <c r="U223" s="59">
        <f>_xlfn.IFERROR((SUM('24 DS-016894 partners'!C223:J223)/1000)+(SUM('24 DS-016890 partners'!L223:M223,'24 DS-016890 partners'!O223)/1000)-(SUM('24 DS-016890 partners'!C223:H223,'24 DS-016890 partners'!K223)/1000),":")</f>
        <v>6.293</v>
      </c>
      <c r="V223" s="138">
        <f>+(U223/'Extra-Eu trade'!$H$8)*100</f>
        <v>0.00018073639199366412</v>
      </c>
      <c r="X223" s="141">
        <f>+((U223+S223)/('Extra-Eu trade'!$F$8))*100</f>
        <v>0.031730233458151735</v>
      </c>
      <c r="Y223" s="74" t="s">
        <v>145</v>
      </c>
      <c r="AB223" s="74" t="s">
        <v>562</v>
      </c>
      <c r="AC223" s="141">
        <v>0</v>
      </c>
    </row>
    <row r="224" spans="2:29" ht="12">
      <c r="B224" s="74" t="s">
        <v>559</v>
      </c>
      <c r="C224" s="75" t="s">
        <v>36</v>
      </c>
      <c r="D224" s="75" t="s">
        <v>36</v>
      </c>
      <c r="E224" s="75" t="s">
        <v>36</v>
      </c>
      <c r="F224" s="75" t="s">
        <v>36</v>
      </c>
      <c r="G224" s="75" t="s">
        <v>36</v>
      </c>
      <c r="H224" s="75" t="s">
        <v>36</v>
      </c>
      <c r="I224" s="75" t="s">
        <v>36</v>
      </c>
      <c r="J224" s="75" t="s">
        <v>36</v>
      </c>
      <c r="K224" s="75" t="s">
        <v>36</v>
      </c>
      <c r="L224" s="75" t="s">
        <v>36</v>
      </c>
      <c r="M224" s="75" t="s">
        <v>36</v>
      </c>
      <c r="N224" s="75" t="s">
        <v>36</v>
      </c>
      <c r="O224" s="75" t="s">
        <v>36</v>
      </c>
      <c r="P224" s="75">
        <v>84815169</v>
      </c>
      <c r="S224" s="58">
        <f>_xlfn.IFERROR(((SUM('24 DS-016894 partners'!K224:S224))/1000)-(SUM(('24 DS-016890 partners'!L224:M224,'24 DS-016890 partners'!O224))/1000),":")</f>
        <v>0</v>
      </c>
      <c r="T224" s="138">
        <f>+(S224/'Extra-Eu trade'!$G$8)*100</f>
        <v>0</v>
      </c>
      <c r="U224" s="59">
        <f>_xlfn.IFERROR((SUM('24 DS-016894 partners'!C224:J224)/1000)+(SUM('24 DS-016890 partners'!L224:M224,'24 DS-016890 partners'!O224)/1000)-(SUM('24 DS-016890 partners'!C224:H224,'24 DS-016890 partners'!K224)/1000),":")</f>
        <v>0</v>
      </c>
      <c r="V224" s="138">
        <f>+(U224/'Extra-Eu trade'!$H$8)*100</f>
        <v>0</v>
      </c>
      <c r="X224" s="141">
        <f>+((U224+S224)/('Extra-Eu trade'!$F$8))*100</f>
        <v>0</v>
      </c>
      <c r="Y224" s="74" t="s">
        <v>559</v>
      </c>
      <c r="AB224" s="74" t="s">
        <v>563</v>
      </c>
      <c r="AC224" s="141">
        <v>0</v>
      </c>
    </row>
    <row r="225" spans="2:29" ht="12">
      <c r="B225" s="74" t="s">
        <v>560</v>
      </c>
      <c r="C225" s="76" t="s">
        <v>36</v>
      </c>
      <c r="D225" s="76" t="s">
        <v>36</v>
      </c>
      <c r="E225" s="76" t="s">
        <v>36</v>
      </c>
      <c r="F225" s="76" t="s">
        <v>36</v>
      </c>
      <c r="G225" s="76" t="s">
        <v>36</v>
      </c>
      <c r="H225" s="76" t="s">
        <v>36</v>
      </c>
      <c r="I225" s="76" t="s">
        <v>36</v>
      </c>
      <c r="J225" s="76" t="s">
        <v>36</v>
      </c>
      <c r="K225" s="76" t="s">
        <v>36</v>
      </c>
      <c r="L225" s="76" t="s">
        <v>36</v>
      </c>
      <c r="M225" s="76" t="s">
        <v>36</v>
      </c>
      <c r="N225" s="76" t="s">
        <v>36</v>
      </c>
      <c r="O225" s="76" t="s">
        <v>36</v>
      </c>
      <c r="P225" s="76">
        <v>270818146</v>
      </c>
      <c r="S225" s="58">
        <f>_xlfn.IFERROR(((SUM('24 DS-016894 partners'!K225:S225))/1000)-(SUM(('24 DS-016890 partners'!L225:M225,'24 DS-016890 partners'!O225))/1000),":")</f>
        <v>0</v>
      </c>
      <c r="T225" s="138">
        <f>+(S225/'Extra-Eu trade'!$G$8)*100</f>
        <v>0</v>
      </c>
      <c r="U225" s="59">
        <f>_xlfn.IFERROR((SUM('24 DS-016894 partners'!C225:J225)/1000)+(SUM('24 DS-016890 partners'!L225:M225,'24 DS-016890 partners'!O225)/1000)-(SUM('24 DS-016890 partners'!C225:H225,'24 DS-016890 partners'!K225)/1000),":")</f>
        <v>0</v>
      </c>
      <c r="V225" s="138">
        <f>+(U225/'Extra-Eu trade'!$H$8)*100</f>
        <v>0</v>
      </c>
      <c r="X225" s="141">
        <f>+((U225+S225)/('Extra-Eu trade'!$F$8))*100</f>
        <v>0</v>
      </c>
      <c r="Y225" s="74" t="s">
        <v>560</v>
      </c>
      <c r="AB225" s="74" t="s">
        <v>565</v>
      </c>
      <c r="AC225" s="141">
        <v>0</v>
      </c>
    </row>
    <row r="226" spans="2:29" ht="12">
      <c r="B226" s="74" t="s">
        <v>561</v>
      </c>
      <c r="C226" s="75" t="s">
        <v>36</v>
      </c>
      <c r="D226" s="75" t="s">
        <v>36</v>
      </c>
      <c r="E226" s="75" t="s">
        <v>36</v>
      </c>
      <c r="F226" s="75" t="s">
        <v>36</v>
      </c>
      <c r="G226" s="75" t="s">
        <v>36</v>
      </c>
      <c r="H226" s="75" t="s">
        <v>36</v>
      </c>
      <c r="I226" s="75" t="s">
        <v>36</v>
      </c>
      <c r="J226" s="75" t="s">
        <v>36</v>
      </c>
      <c r="K226" s="75" t="s">
        <v>36</v>
      </c>
      <c r="L226" s="75" t="s">
        <v>36</v>
      </c>
      <c r="M226" s="75" t="s">
        <v>36</v>
      </c>
      <c r="N226" s="75" t="s">
        <v>36</v>
      </c>
      <c r="O226" s="75" t="s">
        <v>36</v>
      </c>
      <c r="P226" s="75">
        <v>553561876</v>
      </c>
      <c r="S226" s="58">
        <f>_xlfn.IFERROR(((SUM('24 DS-016894 partners'!K226:S226))/1000)-(SUM(('24 DS-016890 partners'!L226:M226,'24 DS-016890 partners'!O226))/1000),":")</f>
        <v>21.992</v>
      </c>
      <c r="T226" s="138">
        <f>+(S226/'Extra-Eu trade'!$G$8)*100</f>
        <v>0.00012846861824915263</v>
      </c>
      <c r="U226" s="59">
        <f>_xlfn.IFERROR((SUM('24 DS-016894 partners'!C226:J226)/1000)+(SUM('24 DS-016890 partners'!L226:M226,'24 DS-016890 partners'!O226)/1000)-(SUM('24 DS-016890 partners'!C226:H226,'24 DS-016890 partners'!K226)/1000),":")</f>
        <v>0.085</v>
      </c>
      <c r="V226" s="138">
        <f>+(U226/'Extra-Eu trade'!$H$8)*100</f>
        <v>2.441219342040593E-06</v>
      </c>
      <c r="X226" s="141">
        <f>+((U226+S226)/('Extra-Eu trade'!$F$8))*100</f>
        <v>0.00010716759267065275</v>
      </c>
      <c r="Y226" s="74" t="s">
        <v>561</v>
      </c>
      <c r="AB226" s="74" t="s">
        <v>567</v>
      </c>
      <c r="AC226" s="141">
        <v>0</v>
      </c>
    </row>
    <row r="227" spans="2:29" ht="12">
      <c r="B227" s="74" t="s">
        <v>25</v>
      </c>
      <c r="C227" s="76">
        <v>313930</v>
      </c>
      <c r="D227" s="76" t="s">
        <v>36</v>
      </c>
      <c r="E227" s="76" t="s">
        <v>36</v>
      </c>
      <c r="F227" s="76" t="s">
        <v>36</v>
      </c>
      <c r="G227" s="76">
        <v>59038</v>
      </c>
      <c r="H227" s="76">
        <v>169590</v>
      </c>
      <c r="I227" s="76">
        <v>14181</v>
      </c>
      <c r="J227" s="76">
        <v>196657</v>
      </c>
      <c r="K227" s="76">
        <v>39366</v>
      </c>
      <c r="L227" s="76">
        <v>1206542</v>
      </c>
      <c r="M227" s="76">
        <v>216103</v>
      </c>
      <c r="N227" s="76">
        <v>492855</v>
      </c>
      <c r="O227" s="76">
        <v>1673817</v>
      </c>
      <c r="P227" s="76">
        <v>109384886215</v>
      </c>
      <c r="S227" s="58">
        <f>_xlfn.IFERROR(((SUM('24 DS-016894 partners'!K227:S227))/1000)-(SUM(('24 DS-016890 partners'!L227:M227,'24 DS-016890 partners'!O227))/1000),":")</f>
        <v>81252.118</v>
      </c>
      <c r="T227" s="138"/>
      <c r="U227" s="59">
        <f>_xlfn.IFERROR((SUM('24 DS-016894 partners'!C227:J227)/1000)+(SUM('24 DS-016890 partners'!L227:M227,'24 DS-016890 partners'!O227)/1000)-(SUM('24 DS-016890 partners'!C227:H227,'24 DS-016890 partners'!K227)/1000),":")</f>
        <v>53676.314</v>
      </c>
      <c r="V227" s="138"/>
      <c r="X227" s="141"/>
      <c r="Y227" s="74" t="s">
        <v>25</v>
      </c>
      <c r="AB227" s="74" t="s">
        <v>569</v>
      </c>
      <c r="AC227" s="141">
        <v>0</v>
      </c>
    </row>
    <row r="228" spans="2:29" ht="12">
      <c r="B228" s="74" t="s">
        <v>147</v>
      </c>
      <c r="C228" s="75" t="s">
        <v>36</v>
      </c>
      <c r="D228" s="75" t="s">
        <v>36</v>
      </c>
      <c r="E228" s="75" t="s">
        <v>36</v>
      </c>
      <c r="F228" s="75" t="s">
        <v>36</v>
      </c>
      <c r="G228" s="75">
        <v>70</v>
      </c>
      <c r="H228" s="75" t="s">
        <v>36</v>
      </c>
      <c r="I228" s="75" t="s">
        <v>36</v>
      </c>
      <c r="J228" s="75" t="s">
        <v>36</v>
      </c>
      <c r="K228" s="75" t="s">
        <v>36</v>
      </c>
      <c r="L228" s="75" t="s">
        <v>36</v>
      </c>
      <c r="M228" s="75" t="s">
        <v>36</v>
      </c>
      <c r="N228" s="75" t="s">
        <v>36</v>
      </c>
      <c r="O228" s="75" t="s">
        <v>36</v>
      </c>
      <c r="P228" s="75">
        <v>20757149219</v>
      </c>
      <c r="S228" s="58">
        <f>_xlfn.IFERROR(((SUM('24 DS-016894 partners'!K228:S228))/1000)-(SUM(('24 DS-016890 partners'!L228:M228,'24 DS-016890 partners'!O228))/1000),":")</f>
        <v>74.685</v>
      </c>
      <c r="T228" s="138">
        <f>+(S228/'Extra-Eu trade'!$G$8)*100</f>
        <v>0.0004362804089640762</v>
      </c>
      <c r="U228" s="59">
        <f>_xlfn.IFERROR((SUM('24 DS-016894 partners'!C228:J228)/1000)+(SUM('24 DS-016890 partners'!L228:M228,'24 DS-016890 partners'!O228)/1000)-(SUM('24 DS-016890 partners'!C228:H228,'24 DS-016890 partners'!K228)/1000),":")</f>
        <v>11.592</v>
      </c>
      <c r="V228" s="138">
        <f>+(U228/'Extra-Eu trade'!$H$8)*100</f>
        <v>0.00033292487779923</v>
      </c>
      <c r="X228" s="141">
        <f>+((U228+S228)/('Extra-Eu trade'!$F$8))*100</f>
        <v>0.0004188113599151111</v>
      </c>
      <c r="Y228" s="74" t="s">
        <v>147</v>
      </c>
      <c r="AB228" s="74" t="s">
        <v>574</v>
      </c>
      <c r="AC228" s="141">
        <v>0</v>
      </c>
    </row>
    <row r="229" spans="2:29" ht="12">
      <c r="B229" s="74" t="s">
        <v>562</v>
      </c>
      <c r="C229" s="76" t="s">
        <v>36</v>
      </c>
      <c r="D229" s="76" t="s">
        <v>36</v>
      </c>
      <c r="E229" s="76" t="s">
        <v>36</v>
      </c>
      <c r="F229" s="76" t="s">
        <v>36</v>
      </c>
      <c r="G229" s="76" t="s">
        <v>36</v>
      </c>
      <c r="H229" s="76" t="s">
        <v>36</v>
      </c>
      <c r="I229" s="76" t="s">
        <v>36</v>
      </c>
      <c r="J229" s="76" t="s">
        <v>36</v>
      </c>
      <c r="K229" s="76" t="s">
        <v>36</v>
      </c>
      <c r="L229" s="76" t="s">
        <v>36</v>
      </c>
      <c r="M229" s="76" t="s">
        <v>36</v>
      </c>
      <c r="N229" s="76" t="s">
        <v>36</v>
      </c>
      <c r="O229" s="76" t="s">
        <v>36</v>
      </c>
      <c r="P229" s="76">
        <v>2213232</v>
      </c>
      <c r="S229" s="58">
        <f>_xlfn.IFERROR(((SUM('24 DS-016894 partners'!K229:S229))/1000)-(SUM(('24 DS-016890 partners'!L229:M229,'24 DS-016890 partners'!O229))/1000),":")</f>
        <v>0</v>
      </c>
      <c r="T229" s="138">
        <f>+(S229/'Extra-Eu trade'!$G$8)*100</f>
        <v>0</v>
      </c>
      <c r="U229" s="59">
        <f>_xlfn.IFERROR((SUM('24 DS-016894 partners'!C229:J229)/1000)+(SUM('24 DS-016890 partners'!L229:M229,'24 DS-016890 partners'!O229)/1000)-(SUM('24 DS-016890 partners'!C229:H229,'24 DS-016890 partners'!K229)/1000),":")</f>
        <v>0</v>
      </c>
      <c r="V229" s="138">
        <f>+(U229/'Extra-Eu trade'!$H$8)*100</f>
        <v>0</v>
      </c>
      <c r="X229" s="141">
        <f>+((U229+S229)/('Extra-Eu trade'!$F$8))*100</f>
        <v>0</v>
      </c>
      <c r="Y229" s="74" t="s">
        <v>562</v>
      </c>
      <c r="AB229" s="74" t="s">
        <v>575</v>
      </c>
      <c r="AC229" s="141">
        <v>0</v>
      </c>
    </row>
    <row r="230" spans="2:29" ht="12">
      <c r="B230" s="74" t="s">
        <v>22</v>
      </c>
      <c r="C230" s="75">
        <v>181146</v>
      </c>
      <c r="D230" s="75" t="s">
        <v>36</v>
      </c>
      <c r="E230" s="75" t="s">
        <v>36</v>
      </c>
      <c r="F230" s="75" t="s">
        <v>36</v>
      </c>
      <c r="G230" s="75">
        <v>1647</v>
      </c>
      <c r="H230" s="75" t="s">
        <v>36</v>
      </c>
      <c r="I230" s="75">
        <v>210</v>
      </c>
      <c r="J230" s="75">
        <v>20787</v>
      </c>
      <c r="K230" s="75">
        <v>14207</v>
      </c>
      <c r="L230" s="75">
        <v>319043</v>
      </c>
      <c r="M230" s="75">
        <v>219380</v>
      </c>
      <c r="N230" s="75">
        <v>8516</v>
      </c>
      <c r="O230" s="75">
        <v>250787</v>
      </c>
      <c r="P230" s="75">
        <v>39111092951</v>
      </c>
      <c r="S230" s="58">
        <f>_xlfn.IFERROR(((SUM('24 DS-016894 partners'!K230:S230))/1000)-(SUM(('24 DS-016890 partners'!L230:M230,'24 DS-016890 partners'!O230))/1000),":")</f>
        <v>126056.268</v>
      </c>
      <c r="T230" s="138"/>
      <c r="U230" s="59">
        <f>_xlfn.IFERROR((SUM('24 DS-016894 partners'!C230:J230)/1000)+(SUM('24 DS-016890 partners'!L230:M230,'24 DS-016890 partners'!O230)/1000)-(SUM('24 DS-016890 partners'!C230:H230,'24 DS-016890 partners'!K230)/1000),":")</f>
        <v>29690.462</v>
      </c>
      <c r="V230" s="138"/>
      <c r="X230" s="141"/>
      <c r="Y230" s="74" t="s">
        <v>22</v>
      </c>
      <c r="AB230" s="74" t="s">
        <v>579</v>
      </c>
      <c r="AC230" s="141">
        <v>0</v>
      </c>
    </row>
    <row r="231" spans="2:29" ht="12">
      <c r="B231" s="74" t="s">
        <v>563</v>
      </c>
      <c r="C231" s="76" t="s">
        <v>36</v>
      </c>
      <c r="D231" s="76" t="s">
        <v>36</v>
      </c>
      <c r="E231" s="76" t="s">
        <v>36</v>
      </c>
      <c r="F231" s="76" t="s">
        <v>36</v>
      </c>
      <c r="G231" s="76" t="s">
        <v>36</v>
      </c>
      <c r="H231" s="76" t="s">
        <v>36</v>
      </c>
      <c r="I231" s="76" t="s">
        <v>36</v>
      </c>
      <c r="J231" s="76" t="s">
        <v>36</v>
      </c>
      <c r="K231" s="76" t="s">
        <v>36</v>
      </c>
      <c r="L231" s="76" t="s">
        <v>36</v>
      </c>
      <c r="M231" s="76" t="s">
        <v>36</v>
      </c>
      <c r="N231" s="76" t="s">
        <v>36</v>
      </c>
      <c r="O231" s="76" t="s">
        <v>36</v>
      </c>
      <c r="P231" s="76" t="s">
        <v>36</v>
      </c>
      <c r="S231" s="58">
        <f>_xlfn.IFERROR(((SUM('24 DS-016894 partners'!K231:S231))/1000)-(SUM(('24 DS-016890 partners'!L231:M231,'24 DS-016890 partners'!O231))/1000),":")</f>
        <v>0</v>
      </c>
      <c r="T231" s="138">
        <f>+(S231/'Extra-Eu trade'!$G$8)*100</f>
        <v>0</v>
      </c>
      <c r="U231" s="59">
        <f>_xlfn.IFERROR((SUM('24 DS-016894 partners'!C231:J231)/1000)+(SUM('24 DS-016890 partners'!L231:M231,'24 DS-016890 partners'!O231)/1000)-(SUM('24 DS-016890 partners'!C231:H231,'24 DS-016890 partners'!K231)/1000),":")</f>
        <v>0</v>
      </c>
      <c r="V231" s="138">
        <f>+(U231/'Extra-Eu trade'!$H$8)*100</f>
        <v>0</v>
      </c>
      <c r="X231" s="141">
        <f>+((U231+S231)/('Extra-Eu trade'!$F$8))*100</f>
        <v>0</v>
      </c>
      <c r="Y231" s="74" t="s">
        <v>563</v>
      </c>
      <c r="AB231" s="74" t="s">
        <v>580</v>
      </c>
      <c r="AC231" s="141">
        <v>0</v>
      </c>
    </row>
    <row r="232" spans="2:29" ht="12">
      <c r="B232" s="74" t="s">
        <v>23</v>
      </c>
      <c r="C232" s="75">
        <v>113410</v>
      </c>
      <c r="D232" s="75" t="s">
        <v>36</v>
      </c>
      <c r="E232" s="75" t="s">
        <v>36</v>
      </c>
      <c r="F232" s="75" t="s">
        <v>36</v>
      </c>
      <c r="G232" s="75">
        <v>55137</v>
      </c>
      <c r="H232" s="75" t="s">
        <v>36</v>
      </c>
      <c r="I232" s="75">
        <v>3</v>
      </c>
      <c r="J232" s="75">
        <v>12260</v>
      </c>
      <c r="K232" s="75">
        <v>4319572</v>
      </c>
      <c r="L232" s="75">
        <v>620727</v>
      </c>
      <c r="M232" s="75">
        <v>25704</v>
      </c>
      <c r="N232" s="75">
        <v>1291</v>
      </c>
      <c r="O232" s="75">
        <v>1092022</v>
      </c>
      <c r="P232" s="75">
        <v>79394323125</v>
      </c>
      <c r="S232" s="58">
        <f>_xlfn.IFERROR(((SUM('24 DS-016894 partners'!K232:S232))/1000)-(SUM(('24 DS-016890 partners'!L232:M232,'24 DS-016890 partners'!O232))/1000),":")</f>
        <v>66935.941</v>
      </c>
      <c r="T232" s="138"/>
      <c r="U232" s="59">
        <f>_xlfn.IFERROR((SUM('24 DS-016894 partners'!C232:J232)/1000)+(SUM('24 DS-016890 partners'!L232:M232,'24 DS-016890 partners'!O232)/1000)-(SUM('24 DS-016890 partners'!C232:H232,'24 DS-016890 partners'!K232)/1000),":")</f>
        <v>41181.839</v>
      </c>
      <c r="V232" s="138"/>
      <c r="X232" s="141"/>
      <c r="Y232" s="74" t="s">
        <v>23</v>
      </c>
      <c r="AB232" s="74" t="s">
        <v>581</v>
      </c>
      <c r="AC232" s="141">
        <v>0</v>
      </c>
    </row>
    <row r="233" spans="2:29" ht="12">
      <c r="B233" s="74" t="s">
        <v>564</v>
      </c>
      <c r="C233" s="76" t="s">
        <v>36</v>
      </c>
      <c r="D233" s="76" t="s">
        <v>36</v>
      </c>
      <c r="E233" s="76" t="s">
        <v>36</v>
      </c>
      <c r="F233" s="76" t="s">
        <v>36</v>
      </c>
      <c r="G233" s="76" t="s">
        <v>36</v>
      </c>
      <c r="H233" s="76" t="s">
        <v>36</v>
      </c>
      <c r="I233" s="76" t="s">
        <v>36</v>
      </c>
      <c r="J233" s="76" t="s">
        <v>36</v>
      </c>
      <c r="K233" s="76" t="s">
        <v>36</v>
      </c>
      <c r="L233" s="76" t="s">
        <v>36</v>
      </c>
      <c r="M233" s="76" t="s">
        <v>36</v>
      </c>
      <c r="N233" s="76" t="s">
        <v>36</v>
      </c>
      <c r="O233" s="76" t="s">
        <v>36</v>
      </c>
      <c r="P233" s="76">
        <v>254129425</v>
      </c>
      <c r="S233" s="58">
        <f>_xlfn.IFERROR(((SUM('24 DS-016894 partners'!K233:S233))/1000)-(SUM(('24 DS-016890 partners'!L233:M233,'24 DS-016890 partners'!O233))/1000),":")</f>
        <v>0</v>
      </c>
      <c r="T233" s="138">
        <f>+(S233/'Extra-Eu trade'!$G$8)*100</f>
        <v>0</v>
      </c>
      <c r="U233" s="59">
        <f>_xlfn.IFERROR((SUM('24 DS-016894 partners'!C233:J233)/1000)+(SUM('24 DS-016890 partners'!L233:M233,'24 DS-016890 partners'!O233)/1000)-(SUM('24 DS-016890 partners'!C233:H233,'24 DS-016890 partners'!K233)/1000),":")</f>
        <v>2.178</v>
      </c>
      <c r="V233" s="138">
        <f>+(U233/'Extra-Eu trade'!$H$8)*100</f>
        <v>6.255265561134601E-05</v>
      </c>
      <c r="X233" s="141">
        <f>+((U233+S233)/('Extra-Eu trade'!$F$8))*100</f>
        <v>1.0572587617732559E-05</v>
      </c>
      <c r="Y233" s="74" t="s">
        <v>564</v>
      </c>
      <c r="AB233" s="74" t="s">
        <v>582</v>
      </c>
      <c r="AC233" s="141">
        <v>0</v>
      </c>
    </row>
    <row r="234" spans="2:29" ht="12">
      <c r="B234" s="74" t="s">
        <v>565</v>
      </c>
      <c r="C234" s="75" t="s">
        <v>36</v>
      </c>
      <c r="D234" s="75" t="s">
        <v>36</v>
      </c>
      <c r="E234" s="75" t="s">
        <v>36</v>
      </c>
      <c r="F234" s="75" t="s">
        <v>36</v>
      </c>
      <c r="G234" s="75" t="s">
        <v>36</v>
      </c>
      <c r="H234" s="75" t="s">
        <v>36</v>
      </c>
      <c r="I234" s="75" t="s">
        <v>36</v>
      </c>
      <c r="J234" s="75" t="s">
        <v>36</v>
      </c>
      <c r="K234" s="75" t="s">
        <v>36</v>
      </c>
      <c r="L234" s="75" t="s">
        <v>36</v>
      </c>
      <c r="M234" s="75" t="s">
        <v>36</v>
      </c>
      <c r="N234" s="75" t="s">
        <v>36</v>
      </c>
      <c r="O234" s="75" t="s">
        <v>36</v>
      </c>
      <c r="P234" s="75">
        <v>105827592</v>
      </c>
      <c r="S234" s="58">
        <f>_xlfn.IFERROR(((SUM('24 DS-016894 partners'!K234:S234))/1000)-(SUM(('24 DS-016890 partners'!L234:M234,'24 DS-016890 partners'!O234))/1000),":")</f>
        <v>0</v>
      </c>
      <c r="T234" s="138">
        <f>+(S234/'Extra-Eu trade'!$G$8)*100</f>
        <v>0</v>
      </c>
      <c r="U234" s="59">
        <f>_xlfn.IFERROR((SUM('24 DS-016894 partners'!C234:J234)/1000)+(SUM('24 DS-016890 partners'!L234:M234,'24 DS-016890 partners'!O234)/1000)-(SUM('24 DS-016890 partners'!C234:H234,'24 DS-016890 partners'!K234)/1000),":")</f>
        <v>0</v>
      </c>
      <c r="V234" s="138">
        <f>+(U234/'Extra-Eu trade'!$H$8)*100</f>
        <v>0</v>
      </c>
      <c r="X234" s="141">
        <f>+((U234+S234)/('Extra-Eu trade'!$F$8))*100</f>
        <v>0</v>
      </c>
      <c r="Y234" s="74" t="s">
        <v>565</v>
      </c>
      <c r="AB234" s="74" t="s">
        <v>583</v>
      </c>
      <c r="AC234" s="141">
        <v>0</v>
      </c>
    </row>
    <row r="235" spans="2:29" ht="12">
      <c r="B235" s="74" t="s">
        <v>146</v>
      </c>
      <c r="C235" s="76" t="s">
        <v>36</v>
      </c>
      <c r="D235" s="76" t="s">
        <v>36</v>
      </c>
      <c r="E235" s="76" t="s">
        <v>36</v>
      </c>
      <c r="F235" s="76" t="s">
        <v>36</v>
      </c>
      <c r="G235" s="76" t="s">
        <v>36</v>
      </c>
      <c r="H235" s="76" t="s">
        <v>36</v>
      </c>
      <c r="I235" s="76" t="s">
        <v>36</v>
      </c>
      <c r="J235" s="76" t="s">
        <v>36</v>
      </c>
      <c r="K235" s="76">
        <v>2666149</v>
      </c>
      <c r="L235" s="76">
        <v>9687671</v>
      </c>
      <c r="M235" s="76">
        <v>12179274</v>
      </c>
      <c r="N235" s="76">
        <v>8720</v>
      </c>
      <c r="O235" s="76" t="s">
        <v>36</v>
      </c>
      <c r="P235" s="76">
        <v>570831175</v>
      </c>
      <c r="S235" s="58">
        <f>_xlfn.IFERROR(((SUM('24 DS-016894 partners'!K235:S235))/1000)-(SUM(('24 DS-016890 partners'!L235:M235,'24 DS-016890 partners'!O235))/1000),":")</f>
        <v>11335.970999999998</v>
      </c>
      <c r="T235" s="138">
        <f>+(S235/'Extra-Eu trade'!$G$8)*100</f>
        <v>0.06622028605322229</v>
      </c>
      <c r="U235" s="59">
        <f>_xlfn.IFERROR((SUM('24 DS-016894 partners'!C235:J235)/1000)+(SUM('24 DS-016890 partners'!L235:M235,'24 DS-016890 partners'!O235)/1000)-(SUM('24 DS-016890 partners'!C235:H235,'24 DS-016890 partners'!K235)/1000),":")</f>
        <v>67619.166</v>
      </c>
      <c r="V235" s="138">
        <f>+(U235/'Extra-Eu trade'!$H$8)*100</f>
        <v>1.9420378344923952</v>
      </c>
      <c r="X235" s="141">
        <f>+((U235+S235)/('Extra-Eu trade'!$F$8))*100</f>
        <v>0.3832691018377308</v>
      </c>
      <c r="Y235" s="74" t="s">
        <v>146</v>
      </c>
      <c r="AB235" s="74" t="s">
        <v>585</v>
      </c>
      <c r="AC235" s="141">
        <v>0</v>
      </c>
    </row>
    <row r="236" spans="2:29" ht="12">
      <c r="B236" s="74" t="s">
        <v>566</v>
      </c>
      <c r="C236" s="75" t="s">
        <v>36</v>
      </c>
      <c r="D236" s="75" t="s">
        <v>36</v>
      </c>
      <c r="E236" s="75" t="s">
        <v>36</v>
      </c>
      <c r="F236" s="75" t="s">
        <v>36</v>
      </c>
      <c r="G236" s="75" t="s">
        <v>36</v>
      </c>
      <c r="H236" s="75" t="s">
        <v>36</v>
      </c>
      <c r="I236" s="75" t="s">
        <v>36</v>
      </c>
      <c r="J236" s="75" t="s">
        <v>36</v>
      </c>
      <c r="K236" s="75" t="s">
        <v>36</v>
      </c>
      <c r="L236" s="75" t="s">
        <v>36</v>
      </c>
      <c r="M236" s="75" t="s">
        <v>36</v>
      </c>
      <c r="N236" s="75" t="s">
        <v>36</v>
      </c>
      <c r="O236" s="75" t="s">
        <v>36</v>
      </c>
      <c r="P236" s="75">
        <v>36970060</v>
      </c>
      <c r="S236" s="58">
        <f>_xlfn.IFERROR(((SUM('24 DS-016894 partners'!K236:S236))/1000)-(SUM(('24 DS-016890 partners'!L236:M236,'24 DS-016890 partners'!O236))/1000),":")</f>
        <v>66.472</v>
      </c>
      <c r="T236" s="138">
        <f>+(S236/'Extra-Eu trade'!$G$8)*100</f>
        <v>0.0003883032917541684</v>
      </c>
      <c r="U236" s="59">
        <f>_xlfn.IFERROR((SUM('24 DS-016894 partners'!C236:J236)/1000)+(SUM('24 DS-016890 partners'!L236:M236,'24 DS-016890 partners'!O236)/1000)-(SUM('24 DS-016890 partners'!C236:H236,'24 DS-016890 partners'!K236)/1000),":")</f>
        <v>10.819</v>
      </c>
      <c r="V236" s="138">
        <f>+(U236/'Extra-Eu trade'!$H$8)*100</f>
        <v>0.0003107241419004373</v>
      </c>
      <c r="X236" s="141">
        <f>+((U236+S236)/('Extra-Eu trade'!$F$8))*100</f>
        <v>0.00037519094102946146</v>
      </c>
      <c r="Y236" s="74" t="s">
        <v>566</v>
      </c>
      <c r="AB236" s="74" t="s">
        <v>591</v>
      </c>
      <c r="AC236" s="141">
        <v>0</v>
      </c>
    </row>
    <row r="237" spans="2:29" ht="12">
      <c r="B237" s="74" t="s">
        <v>154</v>
      </c>
      <c r="C237" s="76" t="s">
        <v>36</v>
      </c>
      <c r="D237" s="76" t="s">
        <v>36</v>
      </c>
      <c r="E237" s="76" t="s">
        <v>36</v>
      </c>
      <c r="F237" s="76" t="s">
        <v>36</v>
      </c>
      <c r="G237" s="76" t="s">
        <v>36</v>
      </c>
      <c r="H237" s="76" t="s">
        <v>36</v>
      </c>
      <c r="I237" s="76" t="s">
        <v>36</v>
      </c>
      <c r="J237" s="76" t="s">
        <v>36</v>
      </c>
      <c r="K237" s="76" t="s">
        <v>36</v>
      </c>
      <c r="L237" s="76">
        <v>2200</v>
      </c>
      <c r="M237" s="76" t="s">
        <v>36</v>
      </c>
      <c r="N237" s="76">
        <v>242</v>
      </c>
      <c r="O237" s="76" t="s">
        <v>36</v>
      </c>
      <c r="P237" s="76">
        <v>228372595</v>
      </c>
      <c r="S237" s="58">
        <f>_xlfn.IFERROR(((SUM('24 DS-016894 partners'!K237:S237))/1000)-(SUM(('24 DS-016890 partners'!L237:M237,'24 DS-016890 partners'!O237))/1000),":")</f>
        <v>29.971</v>
      </c>
      <c r="T237" s="138">
        <f>+(S237/'Extra-Eu trade'!$G$8)*100</f>
        <v>0.0001750787994518622</v>
      </c>
      <c r="U237" s="59">
        <f>_xlfn.IFERROR((SUM('24 DS-016894 partners'!C237:J237)/1000)+(SUM('24 DS-016890 partners'!L237:M237,'24 DS-016890 partners'!O237)/1000)-(SUM('24 DS-016890 partners'!C237:H237,'24 DS-016890 partners'!K237)/1000),":")</f>
        <v>2941.334</v>
      </c>
      <c r="V237" s="138">
        <f>+(U237/'Extra-Eu trade'!$H$8)*100</f>
        <v>0.08447578179060734</v>
      </c>
      <c r="X237" s="141">
        <f>+((U237+S237)/('Extra-Eu trade'!$F$8))*100</f>
        <v>0.014423499748166592</v>
      </c>
      <c r="Y237" s="74" t="s">
        <v>154</v>
      </c>
      <c r="AB237" s="74" t="s">
        <v>592</v>
      </c>
      <c r="AC237" s="141">
        <v>0</v>
      </c>
    </row>
    <row r="238" spans="2:29" ht="12">
      <c r="B238" s="74" t="s">
        <v>567</v>
      </c>
      <c r="C238" s="75" t="s">
        <v>36</v>
      </c>
      <c r="D238" s="75" t="s">
        <v>36</v>
      </c>
      <c r="E238" s="75" t="s">
        <v>36</v>
      </c>
      <c r="F238" s="75" t="s">
        <v>36</v>
      </c>
      <c r="G238" s="75" t="s">
        <v>36</v>
      </c>
      <c r="H238" s="75" t="s">
        <v>36</v>
      </c>
      <c r="I238" s="75" t="s">
        <v>36</v>
      </c>
      <c r="J238" s="75" t="s">
        <v>36</v>
      </c>
      <c r="K238" s="75" t="s">
        <v>36</v>
      </c>
      <c r="L238" s="75" t="s">
        <v>36</v>
      </c>
      <c r="M238" s="75" t="s">
        <v>36</v>
      </c>
      <c r="N238" s="75" t="s">
        <v>36</v>
      </c>
      <c r="O238" s="75" t="s">
        <v>36</v>
      </c>
      <c r="P238" s="75">
        <v>134394089</v>
      </c>
      <c r="S238" s="58">
        <f>_xlfn.IFERROR(((SUM('24 DS-016894 partners'!K238:S238))/1000)-(SUM(('24 DS-016890 partners'!L238:M238,'24 DS-016890 partners'!O238))/1000),":")</f>
        <v>0</v>
      </c>
      <c r="T238" s="138">
        <f>+(S238/'Extra-Eu trade'!$G$8)*100</f>
        <v>0</v>
      </c>
      <c r="U238" s="59">
        <f>_xlfn.IFERROR((SUM('24 DS-016894 partners'!C238:J238)/1000)+(SUM('24 DS-016890 partners'!L238:M238,'24 DS-016890 partners'!O238)/1000)-(SUM('24 DS-016890 partners'!C238:H238,'24 DS-016890 partners'!K238)/1000),":")</f>
        <v>0</v>
      </c>
      <c r="V238" s="138">
        <f>+(U238/'Extra-Eu trade'!$H$8)*100</f>
        <v>0</v>
      </c>
      <c r="X238" s="141">
        <f>+((U238+S238)/('Extra-Eu trade'!$F$8))*100</f>
        <v>0</v>
      </c>
      <c r="Y238" s="74" t="s">
        <v>567</v>
      </c>
      <c r="AB238" s="74" t="s">
        <v>594</v>
      </c>
      <c r="AC238" s="141">
        <v>0</v>
      </c>
    </row>
    <row r="239" spans="2:29" ht="12">
      <c r="B239" s="74" t="s">
        <v>568</v>
      </c>
      <c r="C239" s="76" t="s">
        <v>36</v>
      </c>
      <c r="D239" s="76" t="s">
        <v>36</v>
      </c>
      <c r="E239" s="76" t="s">
        <v>36</v>
      </c>
      <c r="F239" s="76" t="s">
        <v>36</v>
      </c>
      <c r="G239" s="76" t="s">
        <v>36</v>
      </c>
      <c r="H239" s="76" t="s">
        <v>36</v>
      </c>
      <c r="I239" s="76" t="s">
        <v>36</v>
      </c>
      <c r="J239" s="76" t="s">
        <v>36</v>
      </c>
      <c r="K239" s="76" t="s">
        <v>36</v>
      </c>
      <c r="L239" s="76" t="s">
        <v>36</v>
      </c>
      <c r="M239" s="76" t="s">
        <v>36</v>
      </c>
      <c r="N239" s="76" t="s">
        <v>36</v>
      </c>
      <c r="O239" s="76" t="s">
        <v>36</v>
      </c>
      <c r="P239" s="76">
        <v>18510539</v>
      </c>
      <c r="S239" s="58">
        <f>_xlfn.IFERROR(((SUM('24 DS-016894 partners'!K239:S239))/1000)-(SUM(('24 DS-016890 partners'!L239:M239,'24 DS-016890 partners'!O239))/1000),":")</f>
        <v>0</v>
      </c>
      <c r="T239" s="138">
        <f>+(S239/'Extra-Eu trade'!$G$8)*100</f>
        <v>0</v>
      </c>
      <c r="U239" s="59">
        <f>_xlfn.IFERROR((SUM('24 DS-016894 partners'!C239:J239)/1000)+(SUM('24 DS-016890 partners'!L239:M239,'24 DS-016890 partners'!O239)/1000)-(SUM('24 DS-016890 partners'!C239:H239,'24 DS-016890 partners'!K239)/1000),":")</f>
        <v>0.525</v>
      </c>
      <c r="V239" s="138">
        <f>+(U239/'Extra-Eu trade'!$H$8)*100</f>
        <v>1.5078119465544838E-05</v>
      </c>
      <c r="X239" s="141">
        <f>+((U239+S239)/('Extra-Eu trade'!$F$8))*100</f>
        <v>2.5484887508308507E-06</v>
      </c>
      <c r="Y239" s="74" t="s">
        <v>568</v>
      </c>
      <c r="AB239" s="74" t="s">
        <v>595</v>
      </c>
      <c r="AC239" s="141">
        <v>0</v>
      </c>
    </row>
    <row r="240" spans="2:29" ht="12">
      <c r="B240" s="74" t="s">
        <v>569</v>
      </c>
      <c r="C240" s="75" t="s">
        <v>36</v>
      </c>
      <c r="D240" s="75" t="s">
        <v>36</v>
      </c>
      <c r="E240" s="75" t="s">
        <v>36</v>
      </c>
      <c r="F240" s="75" t="s">
        <v>36</v>
      </c>
      <c r="G240" s="75" t="s">
        <v>36</v>
      </c>
      <c r="H240" s="75" t="s">
        <v>36</v>
      </c>
      <c r="I240" s="75" t="s">
        <v>36</v>
      </c>
      <c r="J240" s="75" t="s">
        <v>36</v>
      </c>
      <c r="K240" s="75" t="s">
        <v>36</v>
      </c>
      <c r="L240" s="75" t="s">
        <v>36</v>
      </c>
      <c r="M240" s="75" t="s">
        <v>36</v>
      </c>
      <c r="N240" s="75" t="s">
        <v>36</v>
      </c>
      <c r="O240" s="75" t="s">
        <v>36</v>
      </c>
      <c r="P240" s="75" t="s">
        <v>36</v>
      </c>
      <c r="S240" s="58">
        <f>_xlfn.IFERROR(((SUM('24 DS-016894 partners'!K240:S240))/1000)-(SUM(('24 DS-016890 partners'!L240:M240,'24 DS-016890 partners'!O240))/1000),":")</f>
        <v>0</v>
      </c>
      <c r="T240" s="138">
        <f>+(S240/'Extra-Eu trade'!$G$8)*100</f>
        <v>0</v>
      </c>
      <c r="U240" s="59">
        <f>_xlfn.IFERROR((SUM('24 DS-016894 partners'!C240:J240)/1000)+(SUM('24 DS-016890 partners'!L240:M240,'24 DS-016890 partners'!O240)/1000)-(SUM('24 DS-016890 partners'!C240:H240,'24 DS-016890 partners'!K240)/1000),":")</f>
        <v>0</v>
      </c>
      <c r="V240" s="138">
        <f>+(U240/'Extra-Eu trade'!$H$8)*100</f>
        <v>0</v>
      </c>
      <c r="X240" s="141">
        <f>+((U240+S240)/('Extra-Eu trade'!$F$8))*100</f>
        <v>0</v>
      </c>
      <c r="Y240" s="74" t="s">
        <v>569</v>
      </c>
      <c r="AB240" s="74" t="s">
        <v>597</v>
      </c>
      <c r="AC240" s="141">
        <v>0</v>
      </c>
    </row>
    <row r="241" spans="2:29" ht="12">
      <c r="B241" s="74" t="s">
        <v>570</v>
      </c>
      <c r="C241" s="76" t="s">
        <v>36</v>
      </c>
      <c r="D241" s="76" t="s">
        <v>36</v>
      </c>
      <c r="E241" s="76" t="s">
        <v>36</v>
      </c>
      <c r="F241" s="76" t="s">
        <v>36</v>
      </c>
      <c r="G241" s="76" t="s">
        <v>36</v>
      </c>
      <c r="H241" s="76" t="s">
        <v>36</v>
      </c>
      <c r="I241" s="76" t="s">
        <v>36</v>
      </c>
      <c r="J241" s="76" t="s">
        <v>36</v>
      </c>
      <c r="K241" s="76" t="s">
        <v>36</v>
      </c>
      <c r="L241" s="76" t="s">
        <v>36</v>
      </c>
      <c r="M241" s="76" t="s">
        <v>36</v>
      </c>
      <c r="N241" s="76" t="s">
        <v>36</v>
      </c>
      <c r="O241" s="76" t="s">
        <v>36</v>
      </c>
      <c r="P241" s="76">
        <v>225345828</v>
      </c>
      <c r="S241" s="58">
        <f>_xlfn.IFERROR(((SUM('24 DS-016894 partners'!K241:S241))/1000)-(SUM(('24 DS-016890 partners'!L241:M241,'24 DS-016890 partners'!O241))/1000),":")</f>
        <v>4.697</v>
      </c>
      <c r="T241" s="138">
        <f>+(S241/'Extra-Eu trade'!$G$8)*100</f>
        <v>2.7438027460725257E-05</v>
      </c>
      <c r="U241" s="59">
        <f>_xlfn.IFERROR((SUM('24 DS-016894 partners'!C241:J241)/1000)+(SUM('24 DS-016890 partners'!L241:M241,'24 DS-016890 partners'!O241)/1000)-(SUM('24 DS-016890 partners'!C241:H241,'24 DS-016890 partners'!K241)/1000),":")</f>
        <v>26.455</v>
      </c>
      <c r="V241" s="138">
        <f>+(U241/'Extra-Eu trade'!$H$8)*100</f>
        <v>0.0007597936199256926</v>
      </c>
      <c r="X241" s="141">
        <f>+((U241+S241)/('Extra-Eu trade'!$F$8))*100</f>
        <v>0.00015122004107787174</v>
      </c>
      <c r="Y241" s="74" t="s">
        <v>570</v>
      </c>
      <c r="AB241" s="74" t="s">
        <v>598</v>
      </c>
      <c r="AC241" s="141">
        <v>0</v>
      </c>
    </row>
    <row r="242" spans="2:29" ht="12">
      <c r="B242" s="74" t="s">
        <v>571</v>
      </c>
      <c r="C242" s="75" t="s">
        <v>36</v>
      </c>
      <c r="D242" s="75" t="s">
        <v>36</v>
      </c>
      <c r="E242" s="75" t="s">
        <v>36</v>
      </c>
      <c r="F242" s="75" t="s">
        <v>36</v>
      </c>
      <c r="G242" s="75" t="s">
        <v>36</v>
      </c>
      <c r="H242" s="75" t="s">
        <v>36</v>
      </c>
      <c r="I242" s="75" t="s">
        <v>36</v>
      </c>
      <c r="J242" s="75" t="s">
        <v>36</v>
      </c>
      <c r="K242" s="75" t="s">
        <v>36</v>
      </c>
      <c r="L242" s="75" t="s">
        <v>36</v>
      </c>
      <c r="M242" s="75" t="s">
        <v>36</v>
      </c>
      <c r="N242" s="75" t="s">
        <v>36</v>
      </c>
      <c r="O242" s="75" t="s">
        <v>36</v>
      </c>
      <c r="P242" s="75">
        <v>12036369</v>
      </c>
      <c r="S242" s="58">
        <f>_xlfn.IFERROR(((SUM('24 DS-016894 partners'!K242:S242))/1000)-(SUM(('24 DS-016890 partners'!L242:M242,'24 DS-016890 partners'!O242))/1000),":")</f>
        <v>0.069</v>
      </c>
      <c r="T242" s="138">
        <f>+(S242/'Extra-Eu trade'!$G$8)*100</f>
        <v>4.030708739174032E-07</v>
      </c>
      <c r="U242" s="59">
        <f>_xlfn.IFERROR((SUM('24 DS-016894 partners'!C242:J242)/1000)+(SUM('24 DS-016890 partners'!L242:M242,'24 DS-016890 partners'!O242)/1000)-(SUM('24 DS-016890 partners'!C242:H242,'24 DS-016890 partners'!K242)/1000),":")</f>
        <v>0</v>
      </c>
      <c r="V242" s="138">
        <f>+(U242/'Extra-Eu trade'!$H$8)*100</f>
        <v>0</v>
      </c>
      <c r="X242" s="141">
        <f>+((U242+S242)/('Extra-Eu trade'!$F$8))*100</f>
        <v>3.349442358234833E-07</v>
      </c>
      <c r="Y242" s="74" t="s">
        <v>571</v>
      </c>
      <c r="AB242" s="74" t="s">
        <v>599</v>
      </c>
      <c r="AC242" s="141">
        <v>0</v>
      </c>
    </row>
    <row r="243" spans="2:29" ht="12">
      <c r="B243" s="74" t="s">
        <v>572</v>
      </c>
      <c r="C243" s="76" t="s">
        <v>36</v>
      </c>
      <c r="D243" s="76" t="s">
        <v>36</v>
      </c>
      <c r="E243" s="76" t="s">
        <v>36</v>
      </c>
      <c r="F243" s="76" t="s">
        <v>36</v>
      </c>
      <c r="G243" s="76" t="s">
        <v>36</v>
      </c>
      <c r="H243" s="76">
        <v>22055</v>
      </c>
      <c r="I243" s="76" t="s">
        <v>36</v>
      </c>
      <c r="J243" s="76" t="s">
        <v>36</v>
      </c>
      <c r="K243" s="76" t="s">
        <v>36</v>
      </c>
      <c r="L243" s="76" t="s">
        <v>36</v>
      </c>
      <c r="M243" s="76" t="s">
        <v>36</v>
      </c>
      <c r="N243" s="76" t="s">
        <v>36</v>
      </c>
      <c r="O243" s="76" t="s">
        <v>36</v>
      </c>
      <c r="P243" s="76">
        <v>75235235</v>
      </c>
      <c r="S243" s="58">
        <f>_xlfn.IFERROR(((SUM('24 DS-016894 partners'!K243:S243))/1000)-(SUM(('24 DS-016890 partners'!L243:M243,'24 DS-016890 partners'!O243))/1000),":")</f>
        <v>2448.729</v>
      </c>
      <c r="T243" s="138">
        <f>+(S243/'Extra-Eu trade'!$G$8)*100</f>
        <v>0.014304512145172298</v>
      </c>
      <c r="U243" s="59">
        <f>_xlfn.IFERROR((SUM('24 DS-016894 partners'!C243:J243)/1000)+(SUM('24 DS-016890 partners'!L243:M243,'24 DS-016890 partners'!O243)/1000)-(SUM('24 DS-016890 partners'!C243:H243,'24 DS-016890 partners'!K243)/1000),":")</f>
        <v>5.984000000000002</v>
      </c>
      <c r="V243" s="138">
        <f>+(U243/'Extra-Eu trade'!$H$8)*100</f>
        <v>0.0001718618416796578</v>
      </c>
      <c r="X243" s="141">
        <f>+((U243+S243)/('Extra-Eu trade'!$F$8))*100</f>
        <v>0.011915825651463333</v>
      </c>
      <c r="Y243" s="74" t="s">
        <v>572</v>
      </c>
      <c r="AB243" s="74" t="s">
        <v>601</v>
      </c>
      <c r="AC243" s="141">
        <v>0</v>
      </c>
    </row>
    <row r="244" spans="2:29" ht="12">
      <c r="B244" s="74" t="s">
        <v>573</v>
      </c>
      <c r="C244" s="75" t="s">
        <v>36</v>
      </c>
      <c r="D244" s="75" t="s">
        <v>36</v>
      </c>
      <c r="E244" s="75" t="s">
        <v>36</v>
      </c>
      <c r="F244" s="75" t="s">
        <v>36</v>
      </c>
      <c r="G244" s="75" t="s">
        <v>36</v>
      </c>
      <c r="H244" s="75" t="s">
        <v>36</v>
      </c>
      <c r="I244" s="75" t="s">
        <v>36</v>
      </c>
      <c r="J244" s="75" t="s">
        <v>36</v>
      </c>
      <c r="K244" s="75" t="s">
        <v>36</v>
      </c>
      <c r="L244" s="75" t="s">
        <v>36</v>
      </c>
      <c r="M244" s="75" t="s">
        <v>36</v>
      </c>
      <c r="N244" s="75" t="s">
        <v>36</v>
      </c>
      <c r="O244" s="75" t="s">
        <v>36</v>
      </c>
      <c r="P244" s="75">
        <v>63967127</v>
      </c>
      <c r="S244" s="58">
        <f>_xlfn.IFERROR(((SUM('24 DS-016894 partners'!K244:S244))/1000)-(SUM(('24 DS-016890 partners'!L244:M244,'24 DS-016890 partners'!O244))/1000),":")</f>
        <v>1172.612</v>
      </c>
      <c r="T244" s="138">
        <f>+(S244/'Extra-Eu trade'!$G$8)*100</f>
        <v>0.006849938313130928</v>
      </c>
      <c r="U244" s="59">
        <f>_xlfn.IFERROR((SUM('24 DS-016894 partners'!C244:J244)/1000)+(SUM('24 DS-016890 partners'!L244:M244,'24 DS-016890 partners'!O244)/1000)-(SUM('24 DS-016890 partners'!C244:H244,'24 DS-016890 partners'!K244)/1000),":")</f>
        <v>0</v>
      </c>
      <c r="V244" s="138">
        <f>+(U244/'Extra-Eu trade'!$H$8)*100</f>
        <v>0</v>
      </c>
      <c r="X244" s="141">
        <f>+((U244+S244)/('Extra-Eu trade'!$F$8))*100</f>
        <v>0.005692168554455744</v>
      </c>
      <c r="Y244" s="74" t="s">
        <v>573</v>
      </c>
      <c r="AB244" s="74" t="s">
        <v>602</v>
      </c>
      <c r="AC244" s="141">
        <v>0</v>
      </c>
    </row>
    <row r="245" spans="2:29" ht="12">
      <c r="B245" s="74" t="s">
        <v>574</v>
      </c>
      <c r="C245" s="76" t="s">
        <v>36</v>
      </c>
      <c r="D245" s="76" t="s">
        <v>36</v>
      </c>
      <c r="E245" s="76" t="s">
        <v>36</v>
      </c>
      <c r="F245" s="76" t="s">
        <v>36</v>
      </c>
      <c r="G245" s="76" t="s">
        <v>36</v>
      </c>
      <c r="H245" s="76" t="s">
        <v>36</v>
      </c>
      <c r="I245" s="76" t="s">
        <v>36</v>
      </c>
      <c r="J245" s="76" t="s">
        <v>36</v>
      </c>
      <c r="K245" s="76" t="s">
        <v>36</v>
      </c>
      <c r="L245" s="76" t="s">
        <v>36</v>
      </c>
      <c r="M245" s="76" t="s">
        <v>36</v>
      </c>
      <c r="N245" s="76" t="s">
        <v>36</v>
      </c>
      <c r="O245" s="76" t="s">
        <v>36</v>
      </c>
      <c r="P245" s="76">
        <v>337167</v>
      </c>
      <c r="S245" s="58">
        <f>_xlfn.IFERROR(((SUM('24 DS-016894 partners'!K245:S245))/1000)-(SUM(('24 DS-016890 partners'!L245:M245,'24 DS-016890 partners'!O245))/1000),":")</f>
        <v>0</v>
      </c>
      <c r="T245" s="138">
        <f>+(S245/'Extra-Eu trade'!$G$8)*100</f>
        <v>0</v>
      </c>
      <c r="U245" s="59">
        <f>_xlfn.IFERROR((SUM('24 DS-016894 partners'!C245:J245)/1000)+(SUM('24 DS-016890 partners'!L245:M245,'24 DS-016890 partners'!O245)/1000)-(SUM('24 DS-016890 partners'!C245:H245,'24 DS-016890 partners'!K245)/1000),":")</f>
        <v>0</v>
      </c>
      <c r="V245" s="138">
        <f>+(U245/'Extra-Eu trade'!$H$8)*100</f>
        <v>0</v>
      </c>
      <c r="X245" s="141">
        <f>+((U245+S245)/('Extra-Eu trade'!$F$8))*100</f>
        <v>0</v>
      </c>
      <c r="Y245" s="74" t="s">
        <v>574</v>
      </c>
      <c r="AB245" s="74" t="s">
        <v>603</v>
      </c>
      <c r="AC245" s="141">
        <v>0</v>
      </c>
    </row>
    <row r="246" spans="2:29" ht="12">
      <c r="B246" s="74" t="s">
        <v>575</v>
      </c>
      <c r="C246" s="75" t="s">
        <v>36</v>
      </c>
      <c r="D246" s="75" t="s">
        <v>36</v>
      </c>
      <c r="E246" s="75" t="s">
        <v>36</v>
      </c>
      <c r="F246" s="75" t="s">
        <v>36</v>
      </c>
      <c r="G246" s="75" t="s">
        <v>36</v>
      </c>
      <c r="H246" s="75" t="s">
        <v>36</v>
      </c>
      <c r="I246" s="75" t="s">
        <v>36</v>
      </c>
      <c r="J246" s="75" t="s">
        <v>36</v>
      </c>
      <c r="K246" s="75" t="s">
        <v>36</v>
      </c>
      <c r="L246" s="75" t="s">
        <v>36</v>
      </c>
      <c r="M246" s="75" t="s">
        <v>36</v>
      </c>
      <c r="N246" s="75" t="s">
        <v>36</v>
      </c>
      <c r="O246" s="75" t="s">
        <v>36</v>
      </c>
      <c r="P246" s="75">
        <v>2033877390</v>
      </c>
      <c r="S246" s="58">
        <f>_xlfn.IFERROR(((SUM('24 DS-016894 partners'!K246:S246))/1000)-(SUM(('24 DS-016890 partners'!L246:M246,'24 DS-016890 partners'!O246))/1000),":")</f>
        <v>0</v>
      </c>
      <c r="T246" s="138">
        <f>+(S246/'Extra-Eu trade'!$G$8)*100</f>
        <v>0</v>
      </c>
      <c r="U246" s="59">
        <f>_xlfn.IFERROR((SUM('24 DS-016894 partners'!C246:J246)/1000)+(SUM('24 DS-016890 partners'!L246:M246,'24 DS-016890 partners'!O246)/1000)-(SUM('24 DS-016890 partners'!C246:H246,'24 DS-016890 partners'!K246)/1000),":")</f>
        <v>0</v>
      </c>
      <c r="V246" s="138">
        <f>+(U246/'Extra-Eu trade'!$H$8)*100</f>
        <v>0</v>
      </c>
      <c r="X246" s="141">
        <f>+((U246+S246)/('Extra-Eu trade'!$F$8))*100</f>
        <v>0</v>
      </c>
      <c r="Y246" s="74" t="s">
        <v>575</v>
      </c>
      <c r="AB246" s="74" t="s">
        <v>604</v>
      </c>
      <c r="AC246" s="141">
        <v>0</v>
      </c>
    </row>
    <row r="247" spans="2:29" ht="12">
      <c r="B247" s="74" t="s">
        <v>576</v>
      </c>
      <c r="C247" s="76" t="s">
        <v>36</v>
      </c>
      <c r="D247" s="76" t="s">
        <v>36</v>
      </c>
      <c r="E247" s="76" t="s">
        <v>36</v>
      </c>
      <c r="F247" s="76" t="s">
        <v>36</v>
      </c>
      <c r="G247" s="76" t="s">
        <v>36</v>
      </c>
      <c r="H247" s="76" t="s">
        <v>36</v>
      </c>
      <c r="I247" s="76" t="s">
        <v>36</v>
      </c>
      <c r="J247" s="76" t="s">
        <v>36</v>
      </c>
      <c r="K247" s="76" t="s">
        <v>36</v>
      </c>
      <c r="L247" s="76" t="s">
        <v>36</v>
      </c>
      <c r="M247" s="76" t="s">
        <v>36</v>
      </c>
      <c r="N247" s="76" t="s">
        <v>36</v>
      </c>
      <c r="O247" s="76" t="s">
        <v>36</v>
      </c>
      <c r="P247" s="76">
        <v>10452208</v>
      </c>
      <c r="S247" s="58">
        <f>_xlfn.IFERROR(((SUM('24 DS-016894 partners'!K247:S247))/1000)-(SUM(('24 DS-016890 partners'!L247:M247,'24 DS-016890 partners'!O247))/1000),":")</f>
        <v>0</v>
      </c>
      <c r="T247" s="138"/>
      <c r="U247" s="59">
        <f>_xlfn.IFERROR((SUM('24 DS-016894 partners'!C247:J247)/1000)+(SUM('24 DS-016890 partners'!L247:M247,'24 DS-016890 partners'!O247)/1000)-(SUM('24 DS-016890 partners'!C247:H247,'24 DS-016890 partners'!K247)/1000),":")</f>
        <v>0</v>
      </c>
      <c r="V247" s="138"/>
      <c r="X247" s="141"/>
      <c r="Y247" s="74" t="s">
        <v>576</v>
      </c>
      <c r="AB247" s="74" t="s">
        <v>134</v>
      </c>
      <c r="AC247" s="141">
        <v>0</v>
      </c>
    </row>
    <row r="248" spans="2:29" ht="12">
      <c r="B248" s="74" t="s">
        <v>577</v>
      </c>
      <c r="C248" s="75" t="s">
        <v>36</v>
      </c>
      <c r="D248" s="75" t="s">
        <v>36</v>
      </c>
      <c r="E248" s="75" t="s">
        <v>36</v>
      </c>
      <c r="F248" s="75" t="s">
        <v>36</v>
      </c>
      <c r="G248" s="75" t="s">
        <v>36</v>
      </c>
      <c r="H248" s="75" t="s">
        <v>36</v>
      </c>
      <c r="I248" s="75" t="s">
        <v>36</v>
      </c>
      <c r="J248" s="75" t="s">
        <v>36</v>
      </c>
      <c r="K248" s="75" t="s">
        <v>36</v>
      </c>
      <c r="L248" s="75" t="s">
        <v>36</v>
      </c>
      <c r="M248" s="75" t="s">
        <v>36</v>
      </c>
      <c r="N248" s="75">
        <v>1739</v>
      </c>
      <c r="O248" s="75" t="s">
        <v>36</v>
      </c>
      <c r="P248" s="75">
        <v>251050358</v>
      </c>
      <c r="S248" s="58">
        <f>_xlfn.IFERROR(((SUM('24 DS-016894 partners'!K248:S248))/1000)-(SUM(('24 DS-016890 partners'!L248:M248,'24 DS-016890 partners'!O248))/1000),":")</f>
        <v>2101.844</v>
      </c>
      <c r="T248" s="138">
        <f>+(S248/'Extra-Eu trade'!$G$8)*100</f>
        <v>0.012278146346638411</v>
      </c>
      <c r="U248" s="59">
        <f>_xlfn.IFERROR((SUM('24 DS-016894 partners'!C248:J248)/1000)+(SUM('24 DS-016890 partners'!L248:M248,'24 DS-016890 partners'!O248)/1000)-(SUM('24 DS-016890 partners'!C248:H248,'24 DS-016890 partners'!K248)/1000),":")</f>
        <v>1283.64</v>
      </c>
      <c r="V248" s="138">
        <f>+(U248/'Extra-Eu trade'!$H$8)*100</f>
        <v>0.03686643289667043</v>
      </c>
      <c r="X248" s="141">
        <f>+((U248+S248)/('Extra-Eu trade'!$F$8))*100</f>
        <v>0.01643403407641492</v>
      </c>
      <c r="Y248" s="74" t="s">
        <v>577</v>
      </c>
      <c r="AB248" s="74" t="s">
        <v>30</v>
      </c>
      <c r="AC248" s="141">
        <v>0</v>
      </c>
    </row>
    <row r="249" spans="2:29" ht="12">
      <c r="B249" s="74" t="s">
        <v>149</v>
      </c>
      <c r="C249" s="76">
        <v>430</v>
      </c>
      <c r="D249" s="76" t="s">
        <v>36</v>
      </c>
      <c r="E249" s="76" t="s">
        <v>36</v>
      </c>
      <c r="F249" s="76" t="s">
        <v>36</v>
      </c>
      <c r="G249" s="76" t="s">
        <v>36</v>
      </c>
      <c r="H249" s="76">
        <v>174</v>
      </c>
      <c r="I249" s="76">
        <v>245</v>
      </c>
      <c r="J249" s="76" t="s">
        <v>36</v>
      </c>
      <c r="K249" s="76">
        <v>1927704</v>
      </c>
      <c r="L249" s="76">
        <v>81</v>
      </c>
      <c r="M249" s="76">
        <v>1043</v>
      </c>
      <c r="N249" s="76">
        <v>2303938</v>
      </c>
      <c r="O249" s="76" t="s">
        <v>36</v>
      </c>
      <c r="P249" s="76">
        <v>27320201742</v>
      </c>
      <c r="S249" s="58">
        <f>_xlfn.IFERROR(((SUM('24 DS-016894 partners'!K249:S249))/1000)-(SUM(('24 DS-016890 partners'!L249:M249,'24 DS-016890 partners'!O249))/1000),":")</f>
        <v>24374.866</v>
      </c>
      <c r="T249" s="138">
        <f>+(S249/'Extra-Eu trade'!$G$8)*100</f>
        <v>0.1423883846411536</v>
      </c>
      <c r="U249" s="59">
        <f>_xlfn.IFERROR((SUM('24 DS-016894 partners'!C249:J249)/1000)+(SUM('24 DS-016890 partners'!L249:M249,'24 DS-016890 partners'!O249)/1000)-(SUM('24 DS-016890 partners'!C249:H249,'24 DS-016890 partners'!K249)/1000),":")</f>
        <v>12790.755000000001</v>
      </c>
      <c r="V249" s="138">
        <f>+(U249/'Extra-Eu trade'!$H$8)*100</f>
        <v>0.3673533941800285</v>
      </c>
      <c r="X249" s="141">
        <f>+((U249+S249)/('Extra-Eu trade'!$F$8))*100</f>
        <v>0.18041174673551014</v>
      </c>
      <c r="Y249" s="74" t="s">
        <v>149</v>
      </c>
      <c r="AB249" s="74" t="s">
        <v>605</v>
      </c>
      <c r="AC249" s="141">
        <v>0</v>
      </c>
    </row>
    <row r="250" spans="2:29" ht="12">
      <c r="B250" s="74" t="s">
        <v>578</v>
      </c>
      <c r="C250" s="75" t="s">
        <v>36</v>
      </c>
      <c r="D250" s="75" t="s">
        <v>36</v>
      </c>
      <c r="E250" s="75" t="s">
        <v>36</v>
      </c>
      <c r="F250" s="75" t="s">
        <v>36</v>
      </c>
      <c r="G250" s="75" t="s">
        <v>36</v>
      </c>
      <c r="H250" s="75" t="s">
        <v>36</v>
      </c>
      <c r="I250" s="75" t="s">
        <v>36</v>
      </c>
      <c r="J250" s="75" t="s">
        <v>36</v>
      </c>
      <c r="K250" s="75" t="s">
        <v>36</v>
      </c>
      <c r="L250" s="75" t="s">
        <v>36</v>
      </c>
      <c r="M250" s="75" t="s">
        <v>36</v>
      </c>
      <c r="N250" s="75" t="s">
        <v>36</v>
      </c>
      <c r="O250" s="75" t="s">
        <v>36</v>
      </c>
      <c r="P250" s="75">
        <v>144255032</v>
      </c>
      <c r="S250" s="58">
        <f>_xlfn.IFERROR(((SUM('24 DS-016894 partners'!K250:S250))/1000)-(SUM(('24 DS-016890 partners'!L250:M250,'24 DS-016890 partners'!O250))/1000),":")</f>
        <v>40.364</v>
      </c>
      <c r="T250" s="138">
        <f>+(S250/'Extra-Eu trade'!$G$8)*100</f>
        <v>0.00023579061963481244</v>
      </c>
      <c r="U250" s="59">
        <f>_xlfn.IFERROR((SUM('24 DS-016894 partners'!C250:J250)/1000)+(SUM('24 DS-016890 partners'!L250:M250,'24 DS-016890 partners'!O250)/1000)-(SUM('24 DS-016890 partners'!C250:H250,'24 DS-016890 partners'!K250)/1000),":")</f>
        <v>0</v>
      </c>
      <c r="V250" s="138">
        <f>+(U250/'Extra-Eu trade'!$H$8)*100</f>
        <v>0</v>
      </c>
      <c r="X250" s="141">
        <f>+((U250+S250)/('Extra-Eu trade'!$F$8))*100</f>
        <v>0.0001959375236924504</v>
      </c>
      <c r="Y250" s="74" t="s">
        <v>578</v>
      </c>
      <c r="AB250" s="74" t="s">
        <v>606</v>
      </c>
      <c r="AC250" s="141">
        <v>0</v>
      </c>
    </row>
    <row r="251" spans="2:29" ht="12">
      <c r="B251" s="74" t="s">
        <v>579</v>
      </c>
      <c r="C251" s="76" t="s">
        <v>36</v>
      </c>
      <c r="D251" s="76" t="s">
        <v>36</v>
      </c>
      <c r="E251" s="76" t="s">
        <v>36</v>
      </c>
      <c r="F251" s="76" t="s">
        <v>36</v>
      </c>
      <c r="G251" s="76" t="s">
        <v>36</v>
      </c>
      <c r="H251" s="76" t="s">
        <v>36</v>
      </c>
      <c r="I251" s="76" t="s">
        <v>36</v>
      </c>
      <c r="J251" s="76" t="s">
        <v>36</v>
      </c>
      <c r="K251" s="76" t="s">
        <v>36</v>
      </c>
      <c r="L251" s="76" t="s">
        <v>36</v>
      </c>
      <c r="M251" s="76" t="s">
        <v>36</v>
      </c>
      <c r="N251" s="76" t="s">
        <v>36</v>
      </c>
      <c r="O251" s="76" t="s">
        <v>36</v>
      </c>
      <c r="P251" s="76">
        <v>1065309</v>
      </c>
      <c r="S251" s="58">
        <f>_xlfn.IFERROR(((SUM('24 DS-016894 partners'!K251:S251))/1000)-(SUM(('24 DS-016890 partners'!L251:M251,'24 DS-016890 partners'!O251))/1000),":")</f>
        <v>0</v>
      </c>
      <c r="T251" s="138">
        <f>+(S251/'Extra-Eu trade'!$G$8)*100</f>
        <v>0</v>
      </c>
      <c r="U251" s="59">
        <f>_xlfn.IFERROR((SUM('24 DS-016894 partners'!C251:J251)/1000)+(SUM('24 DS-016890 partners'!L251:M251,'24 DS-016890 partners'!O251)/1000)-(SUM('24 DS-016890 partners'!C251:H251,'24 DS-016890 partners'!K251)/1000),":")</f>
        <v>0</v>
      </c>
      <c r="V251" s="138">
        <f>+(U251/'Extra-Eu trade'!$H$8)*100</f>
        <v>0</v>
      </c>
      <c r="X251" s="141">
        <f>+((U251+S251)/('Extra-Eu trade'!$F$8))*100</f>
        <v>0</v>
      </c>
      <c r="Y251" s="74" t="s">
        <v>579</v>
      </c>
      <c r="AB251" s="74" t="s">
        <v>607</v>
      </c>
      <c r="AC251" s="141">
        <v>0</v>
      </c>
    </row>
    <row r="252" spans="2:29" ht="12">
      <c r="B252" s="74" t="s">
        <v>580</v>
      </c>
      <c r="C252" s="75" t="s">
        <v>36</v>
      </c>
      <c r="D252" s="75" t="s">
        <v>36</v>
      </c>
      <c r="E252" s="75" t="s">
        <v>36</v>
      </c>
      <c r="F252" s="75" t="s">
        <v>36</v>
      </c>
      <c r="G252" s="75" t="s">
        <v>36</v>
      </c>
      <c r="H252" s="75" t="s">
        <v>36</v>
      </c>
      <c r="I252" s="75" t="s">
        <v>36</v>
      </c>
      <c r="J252" s="75" t="s">
        <v>36</v>
      </c>
      <c r="K252" s="75" t="s">
        <v>36</v>
      </c>
      <c r="L252" s="75" t="s">
        <v>36</v>
      </c>
      <c r="M252" s="75" t="s">
        <v>36</v>
      </c>
      <c r="N252" s="75" t="s">
        <v>36</v>
      </c>
      <c r="O252" s="75" t="s">
        <v>36</v>
      </c>
      <c r="P252" s="75">
        <v>6515608</v>
      </c>
      <c r="S252" s="58">
        <f>_xlfn.IFERROR(((SUM('24 DS-016894 partners'!K252:S252))/1000)-(SUM(('24 DS-016890 partners'!L252:M252,'24 DS-016890 partners'!O252))/1000),":")</f>
        <v>0</v>
      </c>
      <c r="T252" s="138">
        <f>+(S252/'Extra-Eu trade'!$G$8)*100</f>
        <v>0</v>
      </c>
      <c r="U252" s="59">
        <f>_xlfn.IFERROR((SUM('24 DS-016894 partners'!C252:J252)/1000)+(SUM('24 DS-016890 partners'!L252:M252,'24 DS-016890 partners'!O252)/1000)-(SUM('24 DS-016890 partners'!C252:H252,'24 DS-016890 partners'!K252)/1000),":")</f>
        <v>0</v>
      </c>
      <c r="V252" s="138">
        <f>+(U252/'Extra-Eu trade'!$H$8)*100</f>
        <v>0</v>
      </c>
      <c r="X252" s="141">
        <f>+((U252+S252)/('Extra-Eu trade'!$F$8))*100</f>
        <v>0</v>
      </c>
      <c r="Y252" s="74" t="s">
        <v>580</v>
      </c>
      <c r="AB252" s="74" t="s">
        <v>608</v>
      </c>
      <c r="AC252" s="141">
        <v>0</v>
      </c>
    </row>
    <row r="253" spans="2:29" ht="12">
      <c r="B253" s="74" t="s">
        <v>581</v>
      </c>
      <c r="C253" s="76" t="s">
        <v>36</v>
      </c>
      <c r="D253" s="76" t="s">
        <v>36</v>
      </c>
      <c r="E253" s="76" t="s">
        <v>36</v>
      </c>
      <c r="F253" s="76" t="s">
        <v>36</v>
      </c>
      <c r="G253" s="76" t="s">
        <v>36</v>
      </c>
      <c r="H253" s="76" t="s">
        <v>36</v>
      </c>
      <c r="I253" s="76" t="s">
        <v>36</v>
      </c>
      <c r="J253" s="76" t="s">
        <v>36</v>
      </c>
      <c r="K253" s="76" t="s">
        <v>36</v>
      </c>
      <c r="L253" s="76" t="s">
        <v>36</v>
      </c>
      <c r="M253" s="76" t="s">
        <v>36</v>
      </c>
      <c r="N253" s="76" t="s">
        <v>36</v>
      </c>
      <c r="O253" s="76" t="s">
        <v>36</v>
      </c>
      <c r="P253" s="76">
        <v>399800763</v>
      </c>
      <c r="S253" s="58">
        <f>_xlfn.IFERROR(((SUM('24 DS-016894 partners'!K253:S253))/1000)-(SUM(('24 DS-016890 partners'!L253:M253,'24 DS-016890 partners'!O253))/1000),":")</f>
        <v>0</v>
      </c>
      <c r="T253" s="138">
        <f>+(S253/'Extra-Eu trade'!$G$8)*100</f>
        <v>0</v>
      </c>
      <c r="U253" s="59">
        <f>_xlfn.IFERROR((SUM('24 DS-016894 partners'!C253:J253)/1000)+(SUM('24 DS-016890 partners'!L253:M253,'24 DS-016890 partners'!O253)/1000)-(SUM('24 DS-016890 partners'!C253:H253,'24 DS-016890 partners'!K253)/1000),":")</f>
        <v>0</v>
      </c>
      <c r="V253" s="138">
        <f>+(U253/'Extra-Eu trade'!$H$8)*100</f>
        <v>0</v>
      </c>
      <c r="X253" s="141">
        <f>+((U253+S253)/('Extra-Eu trade'!$F$8))*100</f>
        <v>0</v>
      </c>
      <c r="Y253" s="74" t="s">
        <v>581</v>
      </c>
      <c r="AB253" s="74" t="s">
        <v>609</v>
      </c>
      <c r="AC253" s="141">
        <v>0</v>
      </c>
    </row>
    <row r="254" spans="2:29" ht="12">
      <c r="B254" s="74" t="s">
        <v>150</v>
      </c>
      <c r="C254" s="75" t="s">
        <v>36</v>
      </c>
      <c r="D254" s="75" t="s">
        <v>36</v>
      </c>
      <c r="E254" s="75" t="s">
        <v>36</v>
      </c>
      <c r="F254" s="75" t="s">
        <v>36</v>
      </c>
      <c r="G254" s="75">
        <v>218</v>
      </c>
      <c r="H254" s="75">
        <v>82</v>
      </c>
      <c r="I254" s="75" t="s">
        <v>36</v>
      </c>
      <c r="J254" s="75">
        <v>407311</v>
      </c>
      <c r="K254" s="75" t="s">
        <v>36</v>
      </c>
      <c r="L254" s="75">
        <v>2660506</v>
      </c>
      <c r="M254" s="75">
        <v>230202</v>
      </c>
      <c r="N254" s="75" t="s">
        <v>36</v>
      </c>
      <c r="O254" s="75" t="s">
        <v>36</v>
      </c>
      <c r="P254" s="75">
        <v>12507646799</v>
      </c>
      <c r="S254" s="58">
        <f>_xlfn.IFERROR(((SUM('24 DS-016894 partners'!K254:S254))/1000)-(SUM(('24 DS-016890 partners'!L254:M254,'24 DS-016890 partners'!O254))/1000),":")</f>
        <v>112840.798</v>
      </c>
      <c r="T254" s="138">
        <f>+(S254/'Extra-Eu trade'!$G$8)*100</f>
        <v>0.6591715806289443</v>
      </c>
      <c r="U254" s="59">
        <f>_xlfn.IFERROR((SUM('24 DS-016894 partners'!C254:J254)/1000)+(SUM('24 DS-016890 partners'!L254:M254,'24 DS-016890 partners'!O254)/1000)-(SUM('24 DS-016890 partners'!C254:H254,'24 DS-016890 partners'!K254)/1000),":")</f>
        <v>59997.27099999999</v>
      </c>
      <c r="V254" s="138">
        <f>+(U254/'Extra-Eu trade'!$H$8)*100</f>
        <v>1.7231352757041307</v>
      </c>
      <c r="X254" s="141">
        <f>+((U254+S254)/('Extra-Eu trade'!$F$8))*100</f>
        <v>0.8390016658320503</v>
      </c>
      <c r="Y254" s="74" t="s">
        <v>150</v>
      </c>
      <c r="AB254" s="74" t="s">
        <v>610</v>
      </c>
      <c r="AC254" s="141">
        <v>0</v>
      </c>
    </row>
    <row r="255" spans="2:29" ht="12">
      <c r="B255" s="74" t="s">
        <v>582</v>
      </c>
      <c r="C255" s="76" t="s">
        <v>36</v>
      </c>
      <c r="D255" s="76" t="s">
        <v>36</v>
      </c>
      <c r="E255" s="76" t="s">
        <v>36</v>
      </c>
      <c r="F255" s="76" t="s">
        <v>36</v>
      </c>
      <c r="G255" s="76" t="s">
        <v>36</v>
      </c>
      <c r="H255" s="76" t="s">
        <v>36</v>
      </c>
      <c r="I255" s="76" t="s">
        <v>36</v>
      </c>
      <c r="J255" s="76" t="s">
        <v>36</v>
      </c>
      <c r="K255" s="76" t="s">
        <v>36</v>
      </c>
      <c r="L255" s="76" t="s">
        <v>36</v>
      </c>
      <c r="M255" s="76" t="s">
        <v>36</v>
      </c>
      <c r="N255" s="76" t="s">
        <v>36</v>
      </c>
      <c r="O255" s="76" t="s">
        <v>36</v>
      </c>
      <c r="P255" s="76">
        <v>1729172</v>
      </c>
      <c r="S255" s="58">
        <f>_xlfn.IFERROR(((SUM('24 DS-016894 partners'!K255:S255))/1000)-(SUM(('24 DS-016890 partners'!L255:M255,'24 DS-016890 partners'!O255))/1000),":")</f>
        <v>0</v>
      </c>
      <c r="T255" s="138">
        <f>+(S255/'Extra-Eu trade'!$G$8)*100</f>
        <v>0</v>
      </c>
      <c r="U255" s="59">
        <f>_xlfn.IFERROR((SUM('24 DS-016894 partners'!C255:J255)/1000)+(SUM('24 DS-016890 partners'!L255:M255,'24 DS-016890 partners'!O255)/1000)-(SUM('24 DS-016890 partners'!C255:H255,'24 DS-016890 partners'!K255)/1000),":")</f>
        <v>0</v>
      </c>
      <c r="V255" s="138">
        <f>+(U255/'Extra-Eu trade'!$H$8)*100</f>
        <v>0</v>
      </c>
      <c r="X255" s="141">
        <f>+((U255+S255)/('Extra-Eu trade'!$F$8))*100</f>
        <v>0</v>
      </c>
      <c r="Y255" s="74" t="s">
        <v>582</v>
      </c>
      <c r="AB255" s="74" t="s">
        <v>612</v>
      </c>
      <c r="AC255" s="141">
        <v>0</v>
      </c>
    </row>
    <row r="256" spans="2:29" ht="12">
      <c r="B256" s="74" t="s">
        <v>583</v>
      </c>
      <c r="C256" s="75" t="s">
        <v>36</v>
      </c>
      <c r="D256" s="75" t="s">
        <v>36</v>
      </c>
      <c r="E256" s="75" t="s">
        <v>36</v>
      </c>
      <c r="F256" s="75" t="s">
        <v>36</v>
      </c>
      <c r="G256" s="75" t="s">
        <v>36</v>
      </c>
      <c r="H256" s="75" t="s">
        <v>36</v>
      </c>
      <c r="I256" s="75" t="s">
        <v>36</v>
      </c>
      <c r="J256" s="75" t="s">
        <v>36</v>
      </c>
      <c r="K256" s="75" t="s">
        <v>36</v>
      </c>
      <c r="L256" s="75" t="s">
        <v>36</v>
      </c>
      <c r="M256" s="75" t="s">
        <v>36</v>
      </c>
      <c r="N256" s="75" t="s">
        <v>36</v>
      </c>
      <c r="O256" s="75" t="s">
        <v>36</v>
      </c>
      <c r="P256" s="75" t="s">
        <v>36</v>
      </c>
      <c r="S256" s="58">
        <f>_xlfn.IFERROR(((SUM('24 DS-016894 partners'!K256:S256))/1000)-(SUM(('24 DS-016890 partners'!L256:M256,'24 DS-016890 partners'!O256))/1000),":")</f>
        <v>0</v>
      </c>
      <c r="T256" s="138">
        <f>+(S256/'Extra-Eu trade'!$G$8)*100</f>
        <v>0</v>
      </c>
      <c r="U256" s="59">
        <f>_xlfn.IFERROR((SUM('24 DS-016894 partners'!C256:J256)/1000)+(SUM('24 DS-016890 partners'!L256:M256,'24 DS-016890 partners'!O256)/1000)-(SUM('24 DS-016890 partners'!C256:H256,'24 DS-016890 partners'!K256)/1000),":")</f>
        <v>0</v>
      </c>
      <c r="V256" s="138">
        <f>+(U256/'Extra-Eu trade'!$H$8)*100</f>
        <v>0</v>
      </c>
      <c r="X256" s="141">
        <f>+((U256+S256)/('Extra-Eu trade'!$F$8))*100</f>
        <v>0</v>
      </c>
      <c r="Y256" s="74" t="s">
        <v>583</v>
      </c>
      <c r="AB256" s="74" t="s">
        <v>613</v>
      </c>
      <c r="AC256" s="141">
        <v>0</v>
      </c>
    </row>
    <row r="257" spans="2:29" ht="12">
      <c r="B257" s="74" t="s">
        <v>202</v>
      </c>
      <c r="C257" s="76">
        <v>17</v>
      </c>
      <c r="D257" s="76" t="s">
        <v>36</v>
      </c>
      <c r="E257" s="76" t="s">
        <v>36</v>
      </c>
      <c r="F257" s="76" t="s">
        <v>36</v>
      </c>
      <c r="G257" s="76">
        <v>2520</v>
      </c>
      <c r="H257" s="76">
        <v>334367</v>
      </c>
      <c r="I257" s="76">
        <v>2133</v>
      </c>
      <c r="J257" s="76" t="s">
        <v>36</v>
      </c>
      <c r="K257" s="76">
        <v>1005159</v>
      </c>
      <c r="L257" s="76">
        <v>26935279</v>
      </c>
      <c r="M257" s="76">
        <v>9956454</v>
      </c>
      <c r="N257" s="76">
        <v>6986</v>
      </c>
      <c r="O257" s="76">
        <v>4806354</v>
      </c>
      <c r="P257" s="76">
        <v>98857068544</v>
      </c>
      <c r="S257" s="58">
        <f>_xlfn.IFERROR(((SUM('24 DS-016894 partners'!K257:S257))/1000)-(SUM(('24 DS-016890 partners'!L257:M257,'24 DS-016890 partners'!O257))/1000),":")</f>
        <v>1485809.4819999998</v>
      </c>
      <c r="T257" s="139">
        <f>+(S257/'Extra-Eu trade'!$G$8)*100</f>
        <v>8.67951487513774</v>
      </c>
      <c r="U257" s="59">
        <f>_xlfn.IFERROR((SUM('24 DS-016894 partners'!C257:J257)/1000)+(SUM('24 DS-016890 partners'!L257:M257,'24 DS-016890 partners'!O257)/1000)-(SUM('24 DS-016890 partners'!C257:H257,'24 DS-016890 partners'!K257)/1000),":")</f>
        <v>511628.79099999997</v>
      </c>
      <c r="V257" s="138">
        <f>+(U257/'Extra-Eu trade'!$H$8)*100</f>
        <v>14.694095300400514</v>
      </c>
      <c r="X257" s="141">
        <f>+((U257+S257)/('Extra-Eu trade'!$F$8))*100</f>
        <v>9.696093274703813</v>
      </c>
      <c r="Y257" s="74" t="s">
        <v>202</v>
      </c>
      <c r="AB257" s="74" t="s">
        <v>18</v>
      </c>
      <c r="AC257" s="141"/>
    </row>
    <row r="258" spans="2:29" ht="12">
      <c r="B258" s="74" t="s">
        <v>584</v>
      </c>
      <c r="C258" s="75" t="s">
        <v>36</v>
      </c>
      <c r="D258" s="75" t="s">
        <v>36</v>
      </c>
      <c r="E258" s="75" t="s">
        <v>36</v>
      </c>
      <c r="F258" s="75" t="s">
        <v>36</v>
      </c>
      <c r="G258" s="75" t="s">
        <v>36</v>
      </c>
      <c r="H258" s="75" t="s">
        <v>36</v>
      </c>
      <c r="I258" s="75" t="s">
        <v>36</v>
      </c>
      <c r="J258" s="75" t="s">
        <v>36</v>
      </c>
      <c r="K258" s="75" t="s">
        <v>36</v>
      </c>
      <c r="L258" s="75" t="s">
        <v>36</v>
      </c>
      <c r="M258" s="75" t="s">
        <v>36</v>
      </c>
      <c r="N258" s="75" t="s">
        <v>36</v>
      </c>
      <c r="O258" s="75" t="s">
        <v>36</v>
      </c>
      <c r="P258" s="75">
        <v>5571783128</v>
      </c>
      <c r="S258" s="58">
        <f>_xlfn.IFERROR(((SUM('24 DS-016894 partners'!K258:S258))/1000)-(SUM(('24 DS-016890 partners'!L258:M258,'24 DS-016890 partners'!O258))/1000),":")</f>
        <v>45.801</v>
      </c>
      <c r="T258" s="138">
        <f>+(S258/'Extra-Eu trade'!$G$8)*100</f>
        <v>0.00026755143617813017</v>
      </c>
      <c r="U258" s="59">
        <f>_xlfn.IFERROR((SUM('24 DS-016894 partners'!C258:J258)/1000)+(SUM('24 DS-016890 partners'!L258:M258,'24 DS-016890 partners'!O258)/1000)-(SUM('24 DS-016890 partners'!C258:H258,'24 DS-016890 partners'!K258)/1000),":")</f>
        <v>0</v>
      </c>
      <c r="V258" s="138">
        <f>+(U258/'Extra-Eu trade'!$H$8)*100</f>
        <v>0</v>
      </c>
      <c r="X258" s="141">
        <f>+((U258+S258)/('Extra-Eu trade'!$F$8))*100</f>
        <v>0.00022233015862248344</v>
      </c>
      <c r="Y258" s="74" t="s">
        <v>584</v>
      </c>
      <c r="AB258" s="74" t="s">
        <v>356</v>
      </c>
      <c r="AC258" s="141"/>
    </row>
    <row r="259" spans="2:29" ht="12">
      <c r="B259" s="74" t="s">
        <v>585</v>
      </c>
      <c r="C259" s="76" t="s">
        <v>36</v>
      </c>
      <c r="D259" s="76" t="s">
        <v>36</v>
      </c>
      <c r="E259" s="76" t="s">
        <v>36</v>
      </c>
      <c r="F259" s="76" t="s">
        <v>36</v>
      </c>
      <c r="G259" s="76" t="s">
        <v>36</v>
      </c>
      <c r="H259" s="76" t="s">
        <v>36</v>
      </c>
      <c r="I259" s="76" t="s">
        <v>36</v>
      </c>
      <c r="J259" s="76" t="s">
        <v>36</v>
      </c>
      <c r="K259" s="76" t="s">
        <v>36</v>
      </c>
      <c r="L259" s="76" t="s">
        <v>36</v>
      </c>
      <c r="M259" s="76" t="s">
        <v>36</v>
      </c>
      <c r="N259" s="76" t="s">
        <v>36</v>
      </c>
      <c r="O259" s="76" t="s">
        <v>36</v>
      </c>
      <c r="P259" s="76">
        <v>16424434</v>
      </c>
      <c r="S259" s="58">
        <f>_xlfn.IFERROR(((SUM('24 DS-016894 partners'!K259:S259))/1000)-(SUM(('24 DS-016890 partners'!L259:M259,'24 DS-016890 partners'!O259))/1000),":")</f>
        <v>0</v>
      </c>
      <c r="T259" s="138">
        <f>+(S259/'Extra-Eu trade'!$G$8)*100</f>
        <v>0</v>
      </c>
      <c r="U259" s="59">
        <f>_xlfn.IFERROR((SUM('24 DS-016894 partners'!C259:J259)/1000)+(SUM('24 DS-016890 partners'!L259:M259,'24 DS-016890 partners'!O259)/1000)-(SUM('24 DS-016890 partners'!C259:H259,'24 DS-016890 partners'!K259)/1000),":")</f>
        <v>0</v>
      </c>
      <c r="V259" s="138">
        <f>+(U259/'Extra-Eu trade'!$H$8)*100</f>
        <v>0</v>
      </c>
      <c r="X259" s="141">
        <f>+((U259+S259)/('Extra-Eu trade'!$F$8))*100</f>
        <v>0</v>
      </c>
      <c r="Y259" s="74" t="s">
        <v>585</v>
      </c>
      <c r="AB259" s="74" t="s">
        <v>1</v>
      </c>
      <c r="AC259" s="141"/>
    </row>
    <row r="260" spans="2:29" ht="12">
      <c r="B260" s="74" t="s">
        <v>148</v>
      </c>
      <c r="C260" s="75" t="s">
        <v>36</v>
      </c>
      <c r="D260" s="75" t="s">
        <v>36</v>
      </c>
      <c r="E260" s="75" t="s">
        <v>36</v>
      </c>
      <c r="F260" s="75" t="s">
        <v>36</v>
      </c>
      <c r="G260" s="75" t="s">
        <v>36</v>
      </c>
      <c r="H260" s="75" t="s">
        <v>36</v>
      </c>
      <c r="I260" s="75" t="s">
        <v>36</v>
      </c>
      <c r="J260" s="75" t="s">
        <v>36</v>
      </c>
      <c r="K260" s="75" t="s">
        <v>36</v>
      </c>
      <c r="L260" s="75" t="s">
        <v>36</v>
      </c>
      <c r="M260" s="75" t="s">
        <v>36</v>
      </c>
      <c r="N260" s="75" t="s">
        <v>36</v>
      </c>
      <c r="O260" s="75" t="s">
        <v>36</v>
      </c>
      <c r="P260" s="75">
        <v>49204416918</v>
      </c>
      <c r="S260" s="58">
        <f>_xlfn.IFERROR(((SUM('24 DS-016894 partners'!K260:S260))/1000)-(SUM(('24 DS-016890 partners'!L260:M260,'24 DS-016890 partners'!O260))/1000),":")</f>
        <v>54.497</v>
      </c>
      <c r="T260" s="138">
        <f>+(S260/'Extra-Eu trade'!$G$8)*100</f>
        <v>0.0003183500495054597</v>
      </c>
      <c r="U260" s="59">
        <f>_xlfn.IFERROR((SUM('24 DS-016894 partners'!C260:J260)/1000)+(SUM('24 DS-016890 partners'!L260:M260,'24 DS-016890 partners'!O260)/1000)-(SUM('24 DS-016890 partners'!C260:H260,'24 DS-016890 partners'!K260)/1000),":")</f>
        <v>364.757</v>
      </c>
      <c r="V260" s="138">
        <f>+(U260/'Extra-Eu trade'!$H$8)*100</f>
        <v>0.010475904041702358</v>
      </c>
      <c r="X260" s="141">
        <f>+((U260+S260)/('Extra-Eu trade'!$F$8))*100</f>
        <v>0.002035169719506357</v>
      </c>
      <c r="Y260" s="74" t="s">
        <v>148</v>
      </c>
      <c r="AB260" s="74" t="s">
        <v>11</v>
      </c>
      <c r="AC260" s="141"/>
    </row>
    <row r="261" spans="2:29" ht="12">
      <c r="B261" s="74" t="s">
        <v>586</v>
      </c>
      <c r="C261" s="76" t="s">
        <v>36</v>
      </c>
      <c r="D261" s="76" t="s">
        <v>36</v>
      </c>
      <c r="E261" s="76" t="s">
        <v>36</v>
      </c>
      <c r="F261" s="76" t="s">
        <v>36</v>
      </c>
      <c r="G261" s="76" t="s">
        <v>36</v>
      </c>
      <c r="H261" s="76">
        <v>25</v>
      </c>
      <c r="I261" s="76" t="s">
        <v>36</v>
      </c>
      <c r="J261" s="76" t="s">
        <v>36</v>
      </c>
      <c r="K261" s="76">
        <v>166</v>
      </c>
      <c r="L261" s="76" t="s">
        <v>36</v>
      </c>
      <c r="M261" s="76" t="s">
        <v>36</v>
      </c>
      <c r="N261" s="76">
        <v>20861</v>
      </c>
      <c r="O261" s="76" t="s">
        <v>36</v>
      </c>
      <c r="P261" s="76">
        <v>789397831</v>
      </c>
      <c r="S261" s="58">
        <f>_xlfn.IFERROR(((SUM('24 DS-016894 partners'!K261:S261))/1000)-(SUM(('24 DS-016890 partners'!L261:M261,'24 DS-016890 partners'!O261))/1000),":")</f>
        <v>23881.664</v>
      </c>
      <c r="T261" s="138">
        <f>+(S261/'Extra-Eu trade'!$G$8)*100</f>
        <v>0.13950729245046067</v>
      </c>
      <c r="U261" s="59">
        <f>_xlfn.IFERROR((SUM('24 DS-016894 partners'!C261:J261)/1000)+(SUM('24 DS-016890 partners'!L261:M261,'24 DS-016890 partners'!O261)/1000)-(SUM('24 DS-016890 partners'!C261:H261,'24 DS-016890 partners'!K261)/1000),":")</f>
        <v>3068.8340000000003</v>
      </c>
      <c r="V261" s="138">
        <f>+(U261/'Extra-Eu trade'!$H$8)*100</f>
        <v>0.08813761080366825</v>
      </c>
      <c r="X261" s="141">
        <f>+((U261+S261)/('Extra-Eu trade'!$F$8))*100</f>
        <v>0.1308248399662654</v>
      </c>
      <c r="Y261" s="74" t="s">
        <v>586</v>
      </c>
      <c r="AB261" s="74" t="s">
        <v>2</v>
      </c>
      <c r="AC261" s="141"/>
    </row>
    <row r="262" spans="2:29" ht="12">
      <c r="B262" s="74" t="s">
        <v>151</v>
      </c>
      <c r="C262" s="75">
        <v>68927</v>
      </c>
      <c r="D262" s="75" t="s">
        <v>36</v>
      </c>
      <c r="E262" s="75" t="s">
        <v>36</v>
      </c>
      <c r="F262" s="75" t="s">
        <v>36</v>
      </c>
      <c r="G262" s="75" t="s">
        <v>36</v>
      </c>
      <c r="H262" s="75" t="s">
        <v>36</v>
      </c>
      <c r="I262" s="75" t="s">
        <v>36</v>
      </c>
      <c r="J262" s="75">
        <v>12029</v>
      </c>
      <c r="K262" s="75" t="s">
        <v>36</v>
      </c>
      <c r="L262" s="75">
        <v>26397</v>
      </c>
      <c r="M262" s="75" t="s">
        <v>36</v>
      </c>
      <c r="N262" s="75" t="s">
        <v>36</v>
      </c>
      <c r="O262" s="75">
        <v>412583</v>
      </c>
      <c r="P262" s="75">
        <v>27642174082</v>
      </c>
      <c r="S262" s="58">
        <f>_xlfn.IFERROR(((SUM('24 DS-016894 partners'!K262:S262))/1000)-(SUM(('24 DS-016890 partners'!L262:M262,'24 DS-016890 partners'!O262))/1000),":")</f>
        <v>83026.886</v>
      </c>
      <c r="T262" s="138">
        <f>+(S262/'Extra-Eu trade'!$G$8)*100</f>
        <v>0.48501042751682033</v>
      </c>
      <c r="U262" s="59">
        <f>_xlfn.IFERROR((SUM('24 DS-016894 partners'!C262:J262)/1000)+(SUM('24 DS-016890 partners'!L262:M262,'24 DS-016890 partners'!O262)/1000)-(SUM('24 DS-016890 partners'!C262:H262,'24 DS-016890 partners'!K262)/1000),":")</f>
        <v>7732.169</v>
      </c>
      <c r="V262" s="138">
        <f>+(U262/'Extra-Eu trade'!$H$8)*100</f>
        <v>0.22206965316149022</v>
      </c>
      <c r="X262" s="141">
        <f>+((U262+S262)/('Extra-Eu trade'!$F$8))*100</f>
        <v>0.4405684394353114</v>
      </c>
      <c r="Y262" s="74" t="s">
        <v>151</v>
      </c>
      <c r="AB262" s="74" t="s">
        <v>463</v>
      </c>
      <c r="AC262" s="141"/>
    </row>
    <row r="263" spans="2:29" ht="12">
      <c r="B263" s="74" t="s">
        <v>587</v>
      </c>
      <c r="C263" s="76" t="s">
        <v>36</v>
      </c>
      <c r="D263" s="76" t="s">
        <v>36</v>
      </c>
      <c r="E263" s="76" t="s">
        <v>36</v>
      </c>
      <c r="F263" s="76" t="s">
        <v>36</v>
      </c>
      <c r="G263" s="76" t="s">
        <v>36</v>
      </c>
      <c r="H263" s="76" t="s">
        <v>36</v>
      </c>
      <c r="I263" s="76" t="s">
        <v>36</v>
      </c>
      <c r="J263" s="76" t="s">
        <v>36</v>
      </c>
      <c r="K263" s="76">
        <v>625</v>
      </c>
      <c r="L263" s="76" t="s">
        <v>36</v>
      </c>
      <c r="M263" s="76">
        <v>913</v>
      </c>
      <c r="N263" s="76">
        <v>2887</v>
      </c>
      <c r="O263" s="76" t="s">
        <v>36</v>
      </c>
      <c r="P263" s="76">
        <v>778274796</v>
      </c>
      <c r="S263" s="58">
        <f>_xlfn.IFERROR(((SUM('24 DS-016894 partners'!K263:S263))/1000)-(SUM(('24 DS-016890 partners'!L263:M263,'24 DS-016890 partners'!O263))/1000),":")</f>
        <v>4083.921</v>
      </c>
      <c r="T263" s="138">
        <f>+(S263/'Extra-Eu trade'!$G$8)*100</f>
        <v>0.023856660963472973</v>
      </c>
      <c r="U263" s="59">
        <f>_xlfn.IFERROR((SUM('24 DS-016894 partners'!C263:J263)/1000)+(SUM('24 DS-016890 partners'!L263:M263,'24 DS-016890 partners'!O263)/1000)-(SUM('24 DS-016890 partners'!C263:H263,'24 DS-016890 partners'!K263)/1000),":")</f>
        <v>5599.297</v>
      </c>
      <c r="V263" s="138">
        <f>+(U263/'Extra-Eu trade'!$H$8)*100</f>
        <v>0.16081308397917488</v>
      </c>
      <c r="X263" s="141">
        <f>+((U263+S263)/('Extra-Eu trade'!$F$8))*100</f>
        <v>0.04700489932351011</v>
      </c>
      <c r="Y263" s="74" t="s">
        <v>587</v>
      </c>
      <c r="AB263" s="74" t="s">
        <v>357</v>
      </c>
      <c r="AC263" s="141"/>
    </row>
    <row r="264" spans="2:29" ht="12">
      <c r="B264" s="74" t="s">
        <v>588</v>
      </c>
      <c r="C264" s="75" t="s">
        <v>36</v>
      </c>
      <c r="D264" s="75" t="s">
        <v>36</v>
      </c>
      <c r="E264" s="75" t="s">
        <v>36</v>
      </c>
      <c r="F264" s="75" t="s">
        <v>36</v>
      </c>
      <c r="G264" s="75" t="s">
        <v>36</v>
      </c>
      <c r="H264" s="75" t="s">
        <v>36</v>
      </c>
      <c r="I264" s="75" t="s">
        <v>36</v>
      </c>
      <c r="J264" s="75" t="s">
        <v>36</v>
      </c>
      <c r="K264" s="75" t="s">
        <v>36</v>
      </c>
      <c r="L264" s="75" t="s">
        <v>36</v>
      </c>
      <c r="M264" s="75" t="s">
        <v>36</v>
      </c>
      <c r="N264" s="75" t="s">
        <v>36</v>
      </c>
      <c r="O264" s="75" t="s">
        <v>36</v>
      </c>
      <c r="P264" s="75">
        <v>7344924</v>
      </c>
      <c r="S264" s="58">
        <f>_xlfn.IFERROR(((SUM('24 DS-016894 partners'!K264:S264))/1000)-(SUM(('24 DS-016890 partners'!L264:M264,'24 DS-016890 partners'!O264))/1000),":")</f>
        <v>2.921</v>
      </c>
      <c r="T264" s="138">
        <f>+(S264/'Extra-Eu trade'!$G$8)*100</f>
        <v>1.7063333662503398E-05</v>
      </c>
      <c r="U264" s="59">
        <f>_xlfn.IFERROR((SUM('24 DS-016894 partners'!C264:J264)/1000)+(SUM('24 DS-016890 partners'!L264:M264,'24 DS-016890 partners'!O264)/1000)-(SUM('24 DS-016890 partners'!C264:H264,'24 DS-016890 partners'!K264)/1000),":")</f>
        <v>0</v>
      </c>
      <c r="V264" s="138">
        <f>+(U264/'Extra-Eu trade'!$H$8)*100</f>
        <v>0</v>
      </c>
      <c r="X264" s="141">
        <f>+((U264+S264)/('Extra-Eu trade'!$F$8))*100</f>
        <v>1.4179305983194124E-05</v>
      </c>
      <c r="Y264" s="74" t="s">
        <v>588</v>
      </c>
      <c r="AB264" s="74" t="s">
        <v>3</v>
      </c>
      <c r="AC264" s="141"/>
    </row>
    <row r="265" spans="2:29" ht="12">
      <c r="B265" s="74" t="s">
        <v>589</v>
      </c>
      <c r="C265" s="76">
        <v>4665</v>
      </c>
      <c r="D265" s="76" t="s">
        <v>36</v>
      </c>
      <c r="E265" s="76" t="s">
        <v>36</v>
      </c>
      <c r="F265" s="76" t="s">
        <v>36</v>
      </c>
      <c r="G265" s="76">
        <v>5</v>
      </c>
      <c r="H265" s="76">
        <v>767</v>
      </c>
      <c r="I265" s="76" t="s">
        <v>36</v>
      </c>
      <c r="J265" s="76">
        <v>2747</v>
      </c>
      <c r="K265" s="76">
        <v>225500</v>
      </c>
      <c r="L265" s="76">
        <v>111</v>
      </c>
      <c r="M265" s="76">
        <v>26079</v>
      </c>
      <c r="N265" s="76">
        <v>7324</v>
      </c>
      <c r="O265" s="76">
        <v>35652</v>
      </c>
      <c r="P265" s="76">
        <v>359288242720</v>
      </c>
      <c r="S265" s="58">
        <f>_xlfn.IFERROR(((SUM('24 DS-016894 partners'!K265:S265))/1000)-(SUM(('24 DS-016890 partners'!L265:M265,'24 DS-016890 partners'!O265))/1000),":")</f>
        <v>2578291.349</v>
      </c>
      <c r="T265" s="139">
        <f>+(S265/'Extra-Eu trade'!$G$8)*100</f>
        <v>15.061364452972615</v>
      </c>
      <c r="U265" s="59">
        <f>_xlfn.IFERROR((SUM('24 DS-016894 partners'!C265:J265)/1000)+(SUM('24 DS-016890 partners'!L265:M265,'24 DS-016890 partners'!O265)/1000)-(SUM('24 DS-016890 partners'!C265:H265,'24 DS-016890 partners'!K265)/1000),":")</f>
        <v>2058.7140000000004</v>
      </c>
      <c r="V265" s="138">
        <f>+(U265/'Extra-Eu trade'!$H$8)*100</f>
        <v>0.05912673454740892</v>
      </c>
      <c r="X265" s="141">
        <f>+((U265+S265)/('Extra-Eu trade'!$F$8))*100</f>
        <v>12.5257011595451</v>
      </c>
      <c r="Y265" s="74" t="s">
        <v>589</v>
      </c>
      <c r="AB265" s="74" t="s">
        <v>466</v>
      </c>
      <c r="AC265" s="141"/>
    </row>
    <row r="266" spans="2:29" ht="12">
      <c r="B266" s="74" t="s">
        <v>152</v>
      </c>
      <c r="C266" s="75" t="s">
        <v>36</v>
      </c>
      <c r="D266" s="75" t="s">
        <v>36</v>
      </c>
      <c r="E266" s="75" t="s">
        <v>36</v>
      </c>
      <c r="F266" s="75" t="s">
        <v>36</v>
      </c>
      <c r="G266" s="75" t="s">
        <v>36</v>
      </c>
      <c r="H266" s="75" t="s">
        <v>36</v>
      </c>
      <c r="I266" s="75" t="s">
        <v>36</v>
      </c>
      <c r="J266" s="75" t="s">
        <v>36</v>
      </c>
      <c r="K266" s="75" t="s">
        <v>36</v>
      </c>
      <c r="L266" s="75" t="s">
        <v>36</v>
      </c>
      <c r="M266" s="75" t="s">
        <v>36</v>
      </c>
      <c r="N266" s="75" t="s">
        <v>36</v>
      </c>
      <c r="O266" s="75" t="s">
        <v>36</v>
      </c>
      <c r="P266" s="75">
        <v>2020331438</v>
      </c>
      <c r="S266" s="58">
        <f>_xlfn.IFERROR(((SUM('24 DS-016894 partners'!K266:S266))/1000)-(SUM(('24 DS-016890 partners'!L266:M266,'24 DS-016890 partners'!O266))/1000),":")</f>
        <v>22286.856</v>
      </c>
      <c r="T266" s="138">
        <f>+(S266/'Extra-Eu trade'!$G$8)*100</f>
        <v>0.13019105108393217</v>
      </c>
      <c r="U266" s="59">
        <f>_xlfn.IFERROR((SUM('24 DS-016894 partners'!C266:J266)/1000)+(SUM('24 DS-016890 partners'!L266:M266,'24 DS-016890 partners'!O266)/1000)-(SUM('24 DS-016890 partners'!C266:H266,'24 DS-016890 partners'!K266)/1000),":")</f>
        <v>245.191</v>
      </c>
      <c r="V266" s="138">
        <f>+(U266/'Extra-Eu trade'!$H$8)*100</f>
        <v>0.007041941314050293</v>
      </c>
      <c r="X266" s="141">
        <f>+((U266+S266)/('Extra-Eu trade'!$F$8))*100</f>
        <v>0.1093765110717943</v>
      </c>
      <c r="Y266" s="74" t="s">
        <v>152</v>
      </c>
      <c r="AB266" s="74" t="s">
        <v>467</v>
      </c>
      <c r="AC266" s="141"/>
    </row>
    <row r="267" spans="2:29" ht="12">
      <c r="B267" s="74" t="s">
        <v>590</v>
      </c>
      <c r="C267" s="76" t="s">
        <v>36</v>
      </c>
      <c r="D267" s="76" t="s">
        <v>36</v>
      </c>
      <c r="E267" s="76" t="s">
        <v>36</v>
      </c>
      <c r="F267" s="76" t="s">
        <v>36</v>
      </c>
      <c r="G267" s="76" t="s">
        <v>36</v>
      </c>
      <c r="H267" s="76" t="s">
        <v>36</v>
      </c>
      <c r="I267" s="76" t="s">
        <v>36</v>
      </c>
      <c r="J267" s="76">
        <v>554336</v>
      </c>
      <c r="K267" s="76" t="s">
        <v>36</v>
      </c>
      <c r="L267" s="76">
        <v>393139</v>
      </c>
      <c r="M267" s="76">
        <v>2493778</v>
      </c>
      <c r="N267" s="76" t="s">
        <v>36</v>
      </c>
      <c r="O267" s="76" t="s">
        <v>36</v>
      </c>
      <c r="P267" s="76">
        <v>845801615</v>
      </c>
      <c r="S267" s="58">
        <f>_xlfn.IFERROR(((SUM('24 DS-016894 partners'!K267:S267))/1000)-(SUM(('24 DS-016890 partners'!L267:M267,'24 DS-016890 partners'!O267))/1000),":")</f>
        <v>16108.316</v>
      </c>
      <c r="T267" s="138">
        <f>+(S267/'Extra-Eu trade'!$G$8)*100</f>
        <v>0.09409844938344476</v>
      </c>
      <c r="U267" s="59">
        <f>_xlfn.IFERROR((SUM('24 DS-016894 partners'!C267:J267)/1000)+(SUM('24 DS-016890 partners'!L267:M267,'24 DS-016890 partners'!O267)/1000)-(SUM('24 DS-016890 partners'!C267:H267,'24 DS-016890 partners'!K267)/1000),":")</f>
        <v>4429.143</v>
      </c>
      <c r="V267" s="138">
        <f>+(U267/'Extra-Eu trade'!$H$8)*100</f>
        <v>0.12720599482663172</v>
      </c>
      <c r="X267" s="141">
        <f>+((U267+S267)/('Extra-Eu trade'!$F$8))*100</f>
        <v>0.09969425377552346</v>
      </c>
      <c r="Y267" s="74" t="s">
        <v>590</v>
      </c>
      <c r="AB267" s="74" t="s">
        <v>468</v>
      </c>
      <c r="AC267" s="141"/>
    </row>
    <row r="268" spans="2:29" ht="12">
      <c r="B268" s="74" t="s">
        <v>591</v>
      </c>
      <c r="C268" s="75" t="s">
        <v>36</v>
      </c>
      <c r="D268" s="75" t="s">
        <v>36</v>
      </c>
      <c r="E268" s="75" t="s">
        <v>36</v>
      </c>
      <c r="F268" s="75" t="s">
        <v>36</v>
      </c>
      <c r="G268" s="75" t="s">
        <v>36</v>
      </c>
      <c r="H268" s="75" t="s">
        <v>36</v>
      </c>
      <c r="I268" s="75" t="s">
        <v>36</v>
      </c>
      <c r="J268" s="75" t="s">
        <v>36</v>
      </c>
      <c r="K268" s="75" t="s">
        <v>36</v>
      </c>
      <c r="L268" s="75" t="s">
        <v>36</v>
      </c>
      <c r="M268" s="75" t="s">
        <v>36</v>
      </c>
      <c r="N268" s="75" t="s">
        <v>36</v>
      </c>
      <c r="O268" s="75" t="s">
        <v>36</v>
      </c>
      <c r="P268" s="75">
        <v>1952508</v>
      </c>
      <c r="S268" s="58">
        <f>_xlfn.IFERROR(((SUM('24 DS-016894 partners'!K268:S268))/1000)-(SUM(('24 DS-016890 partners'!L268:M268,'24 DS-016890 partners'!O268))/1000),":")</f>
        <v>0</v>
      </c>
      <c r="T268" s="138">
        <f>+(S268/'Extra-Eu trade'!$G$8)*100</f>
        <v>0</v>
      </c>
      <c r="U268" s="59">
        <f>_xlfn.IFERROR((SUM('24 DS-016894 partners'!C268:J268)/1000)+(SUM('24 DS-016890 partners'!L268:M268,'24 DS-016890 partners'!O268)/1000)-(SUM('24 DS-016890 partners'!C268:H268,'24 DS-016890 partners'!K268)/1000),":")</f>
        <v>0</v>
      </c>
      <c r="V268" s="138">
        <f>+(U268/'Extra-Eu trade'!$H$8)*100</f>
        <v>0</v>
      </c>
      <c r="X268" s="141">
        <f>+((U268+S268)/('Extra-Eu trade'!$F$8))*100</f>
        <v>0</v>
      </c>
      <c r="Y268" s="74" t="s">
        <v>591</v>
      </c>
      <c r="AB268" s="74" t="s">
        <v>469</v>
      </c>
      <c r="AC268" s="141"/>
    </row>
    <row r="269" spans="2:29" ht="12">
      <c r="B269" s="74" t="s">
        <v>592</v>
      </c>
      <c r="C269" s="76" t="s">
        <v>36</v>
      </c>
      <c r="D269" s="76" t="s">
        <v>36</v>
      </c>
      <c r="E269" s="76" t="s">
        <v>36</v>
      </c>
      <c r="F269" s="76" t="s">
        <v>36</v>
      </c>
      <c r="G269" s="76" t="s">
        <v>36</v>
      </c>
      <c r="H269" s="76" t="s">
        <v>36</v>
      </c>
      <c r="I269" s="76" t="s">
        <v>36</v>
      </c>
      <c r="J269" s="76" t="s">
        <v>36</v>
      </c>
      <c r="K269" s="76" t="s">
        <v>36</v>
      </c>
      <c r="L269" s="76" t="s">
        <v>36</v>
      </c>
      <c r="M269" s="76" t="s">
        <v>36</v>
      </c>
      <c r="N269" s="76" t="s">
        <v>36</v>
      </c>
      <c r="O269" s="76" t="s">
        <v>36</v>
      </c>
      <c r="P269" s="76">
        <v>29590930</v>
      </c>
      <c r="S269" s="58">
        <f>_xlfn.IFERROR(((SUM('24 DS-016894 partners'!K269:S269))/1000)-(SUM(('24 DS-016890 partners'!L269:M269,'24 DS-016890 partners'!O269))/1000),":")</f>
        <v>0</v>
      </c>
      <c r="T269" s="138">
        <f>+(S269/'Extra-Eu trade'!$G$8)*100</f>
        <v>0</v>
      </c>
      <c r="U269" s="59">
        <f>_xlfn.IFERROR((SUM('24 DS-016894 partners'!C269:J269)/1000)+(SUM('24 DS-016890 partners'!L269:M269,'24 DS-016890 partners'!O269)/1000)-(SUM('24 DS-016890 partners'!C269:H269,'24 DS-016890 partners'!K269)/1000),":")</f>
        <v>0</v>
      </c>
      <c r="V269" s="138">
        <f>+(U269/'Extra-Eu trade'!$H$8)*100</f>
        <v>0</v>
      </c>
      <c r="X269" s="141">
        <f>+((U269+S269)/('Extra-Eu trade'!$F$8))*100</f>
        <v>0</v>
      </c>
      <c r="Y269" s="74" t="s">
        <v>592</v>
      </c>
      <c r="AB269" s="74" t="s">
        <v>4</v>
      </c>
      <c r="AC269" s="141"/>
    </row>
    <row r="270" spans="2:29" ht="12">
      <c r="B270" s="74" t="s">
        <v>593</v>
      </c>
      <c r="C270" s="75" t="s">
        <v>36</v>
      </c>
      <c r="D270" s="75" t="s">
        <v>36</v>
      </c>
      <c r="E270" s="75" t="s">
        <v>36</v>
      </c>
      <c r="F270" s="75" t="s">
        <v>36</v>
      </c>
      <c r="G270" s="75" t="s">
        <v>36</v>
      </c>
      <c r="H270" s="75" t="s">
        <v>36</v>
      </c>
      <c r="I270" s="75" t="s">
        <v>36</v>
      </c>
      <c r="J270" s="75" t="s">
        <v>36</v>
      </c>
      <c r="K270" s="75" t="s">
        <v>36</v>
      </c>
      <c r="L270" s="75" t="s">
        <v>36</v>
      </c>
      <c r="M270" s="75" t="s">
        <v>36</v>
      </c>
      <c r="N270" s="75">
        <v>5250</v>
      </c>
      <c r="O270" s="75" t="s">
        <v>36</v>
      </c>
      <c r="P270" s="75">
        <v>1179055907</v>
      </c>
      <c r="S270" s="58">
        <f>_xlfn.IFERROR(((SUM('24 DS-016894 partners'!K270:S270))/1000)-(SUM(('24 DS-016890 partners'!L270:M270,'24 DS-016890 partners'!O270))/1000),":")</f>
        <v>151.744</v>
      </c>
      <c r="T270" s="138">
        <f>+(S270/'Extra-Eu trade'!$G$8)*100</f>
        <v>0.0008864287926336583</v>
      </c>
      <c r="U270" s="59">
        <f>_xlfn.IFERROR((SUM('24 DS-016894 partners'!C270:J270)/1000)+(SUM('24 DS-016890 partners'!L270:M270,'24 DS-016890 partners'!O270)/1000)-(SUM('24 DS-016890 partners'!C270:H270,'24 DS-016890 partners'!K270)/1000),":")</f>
        <v>0</v>
      </c>
      <c r="V270" s="138">
        <f>+(U270/'Extra-Eu trade'!$H$8)*100</f>
        <v>0</v>
      </c>
      <c r="X270" s="141">
        <f>+((U270+S270)/('Extra-Eu trade'!$F$8))*100</f>
        <v>0.0007366054800115745</v>
      </c>
      <c r="Y270" s="74" t="s">
        <v>593</v>
      </c>
      <c r="AB270" s="74" t="s">
        <v>358</v>
      </c>
      <c r="AC270" s="141"/>
    </row>
    <row r="271" spans="2:29" ht="12">
      <c r="B271" s="74" t="s">
        <v>594</v>
      </c>
      <c r="C271" s="76" t="s">
        <v>36</v>
      </c>
      <c r="D271" s="76" t="s">
        <v>36</v>
      </c>
      <c r="E271" s="76" t="s">
        <v>36</v>
      </c>
      <c r="F271" s="76" t="s">
        <v>36</v>
      </c>
      <c r="G271" s="76" t="s">
        <v>36</v>
      </c>
      <c r="H271" s="76" t="s">
        <v>36</v>
      </c>
      <c r="I271" s="76" t="s">
        <v>36</v>
      </c>
      <c r="J271" s="76" t="s">
        <v>36</v>
      </c>
      <c r="K271" s="76" t="s">
        <v>36</v>
      </c>
      <c r="L271" s="76" t="s">
        <v>36</v>
      </c>
      <c r="M271" s="76" t="s">
        <v>36</v>
      </c>
      <c r="N271" s="76" t="s">
        <v>36</v>
      </c>
      <c r="O271" s="76" t="s">
        <v>36</v>
      </c>
      <c r="P271" s="76">
        <v>133705682</v>
      </c>
      <c r="S271" s="58">
        <f>_xlfn.IFERROR(((SUM('24 DS-016894 partners'!K271:S271))/1000)-(SUM(('24 DS-016890 partners'!L271:M271,'24 DS-016890 partners'!O271))/1000),":")</f>
        <v>0</v>
      </c>
      <c r="T271" s="138">
        <f>+(S271/'Extra-Eu trade'!$G$8)*100</f>
        <v>0</v>
      </c>
      <c r="U271" s="59">
        <f>_xlfn.IFERROR((SUM('24 DS-016894 partners'!C271:J271)/1000)+(SUM('24 DS-016890 partners'!L271:M271,'24 DS-016890 partners'!O271)/1000)-(SUM('24 DS-016890 partners'!C271:H271,'24 DS-016890 partners'!K271)/1000),":")</f>
        <v>0</v>
      </c>
      <c r="V271" s="138">
        <f>+(U271/'Extra-Eu trade'!$H$8)*100</f>
        <v>0</v>
      </c>
      <c r="X271" s="141">
        <f>+((U271+S271)/('Extra-Eu trade'!$F$8))*100</f>
        <v>0</v>
      </c>
      <c r="Y271" s="74" t="s">
        <v>594</v>
      </c>
      <c r="AB271" s="74" t="s">
        <v>335</v>
      </c>
      <c r="AC271" s="141"/>
    </row>
    <row r="272" spans="2:29" ht="12">
      <c r="B272" s="74" t="s">
        <v>595</v>
      </c>
      <c r="C272" s="75" t="s">
        <v>36</v>
      </c>
      <c r="D272" s="75" t="s">
        <v>36</v>
      </c>
      <c r="E272" s="75" t="s">
        <v>36</v>
      </c>
      <c r="F272" s="75" t="s">
        <v>36</v>
      </c>
      <c r="G272" s="75" t="s">
        <v>36</v>
      </c>
      <c r="H272" s="75" t="s">
        <v>36</v>
      </c>
      <c r="I272" s="75" t="s">
        <v>36</v>
      </c>
      <c r="J272" s="75" t="s">
        <v>36</v>
      </c>
      <c r="K272" s="75" t="s">
        <v>36</v>
      </c>
      <c r="L272" s="75" t="s">
        <v>36</v>
      </c>
      <c r="M272" s="75" t="s">
        <v>36</v>
      </c>
      <c r="N272" s="75" t="s">
        <v>36</v>
      </c>
      <c r="O272" s="75" t="s">
        <v>36</v>
      </c>
      <c r="P272" s="75">
        <v>9236080</v>
      </c>
      <c r="S272" s="58">
        <f>_xlfn.IFERROR(((SUM('24 DS-016894 partners'!K272:S272))/1000)-(SUM(('24 DS-016890 partners'!L272:M272,'24 DS-016890 partners'!O272))/1000),":")</f>
        <v>0</v>
      </c>
      <c r="T272" s="138">
        <f>+(S272/'Extra-Eu trade'!$G$8)*100</f>
        <v>0</v>
      </c>
      <c r="U272" s="59">
        <f>_xlfn.IFERROR((SUM('24 DS-016894 partners'!C272:J272)/1000)+(SUM('24 DS-016890 partners'!L272:M272,'24 DS-016890 partners'!O272)/1000)-(SUM('24 DS-016890 partners'!C272:H272,'24 DS-016890 partners'!K272)/1000),":")</f>
        <v>0</v>
      </c>
      <c r="V272" s="138">
        <f>+(U272/'Extra-Eu trade'!$H$8)*100</f>
        <v>0</v>
      </c>
      <c r="X272" s="141">
        <f>+((U272+S272)/('Extra-Eu trade'!$F$8))*100</f>
        <v>0</v>
      </c>
      <c r="Y272" s="74" t="s">
        <v>595</v>
      </c>
      <c r="AB272" s="74" t="s">
        <v>379</v>
      </c>
      <c r="AC272" s="141"/>
    </row>
    <row r="273" spans="2:29" ht="12">
      <c r="B273" s="74" t="s">
        <v>596</v>
      </c>
      <c r="C273" s="76" t="s">
        <v>36</v>
      </c>
      <c r="D273" s="76" t="s">
        <v>36</v>
      </c>
      <c r="E273" s="76" t="s">
        <v>36</v>
      </c>
      <c r="F273" s="76" t="s">
        <v>36</v>
      </c>
      <c r="G273" s="76" t="s">
        <v>36</v>
      </c>
      <c r="H273" s="76" t="s">
        <v>36</v>
      </c>
      <c r="I273" s="76" t="s">
        <v>36</v>
      </c>
      <c r="J273" s="76" t="s">
        <v>36</v>
      </c>
      <c r="K273" s="76" t="s">
        <v>36</v>
      </c>
      <c r="L273" s="76">
        <v>72</v>
      </c>
      <c r="M273" s="76">
        <v>345</v>
      </c>
      <c r="N273" s="76">
        <v>1320</v>
      </c>
      <c r="O273" s="76" t="s">
        <v>36</v>
      </c>
      <c r="P273" s="76">
        <v>51679122628</v>
      </c>
      <c r="S273" s="58">
        <f>_xlfn.IFERROR(((SUM('24 DS-016894 partners'!K273:S273))/1000)-(SUM(('24 DS-016890 partners'!L273:M273,'24 DS-016890 partners'!O273))/1000),":")</f>
        <v>45423.877</v>
      </c>
      <c r="T273" s="138">
        <f>+(S273/'Extra-Eu trade'!$G$8)*100</f>
        <v>0.26534843187111057</v>
      </c>
      <c r="U273" s="59">
        <f>_xlfn.IFERROR((SUM('24 DS-016894 partners'!C273:J273)/1000)+(SUM('24 DS-016890 partners'!L273:M273,'24 DS-016890 partners'!O273)/1000)-(SUM('24 DS-016890 partners'!C273:H273,'24 DS-016890 partners'!K273)/1000),":")</f>
        <v>346.56199999999995</v>
      </c>
      <c r="V273" s="138">
        <f>+(U273/'Extra-Eu trade'!$H$8)*100</f>
        <v>0.009953339501367902</v>
      </c>
      <c r="X273" s="141">
        <f>+((U273+S273)/('Extra-Eu trade'!$F$8))*100</f>
        <v>0.22218180745159932</v>
      </c>
      <c r="Y273" s="74" t="s">
        <v>596</v>
      </c>
      <c r="AB273" s="74" t="s">
        <v>473</v>
      </c>
      <c r="AC273" s="141"/>
    </row>
    <row r="274" spans="2:29" ht="12">
      <c r="B274" s="74" t="s">
        <v>597</v>
      </c>
      <c r="C274" s="75" t="s">
        <v>36</v>
      </c>
      <c r="D274" s="75" t="s">
        <v>36</v>
      </c>
      <c r="E274" s="75" t="s">
        <v>36</v>
      </c>
      <c r="F274" s="75" t="s">
        <v>36</v>
      </c>
      <c r="G274" s="75" t="s">
        <v>36</v>
      </c>
      <c r="H274" s="75" t="s">
        <v>36</v>
      </c>
      <c r="I274" s="75" t="s">
        <v>36</v>
      </c>
      <c r="J274" s="75" t="s">
        <v>36</v>
      </c>
      <c r="K274" s="75" t="s">
        <v>36</v>
      </c>
      <c r="L274" s="75" t="s">
        <v>36</v>
      </c>
      <c r="M274" s="75" t="s">
        <v>36</v>
      </c>
      <c r="N274" s="75" t="s">
        <v>36</v>
      </c>
      <c r="O274" s="75" t="s">
        <v>36</v>
      </c>
      <c r="P274" s="75">
        <v>867967</v>
      </c>
      <c r="S274" s="58">
        <f>_xlfn.IFERROR(((SUM('24 DS-016894 partners'!K274:S274))/1000)-(SUM(('24 DS-016890 partners'!L274:M274,'24 DS-016890 partners'!O274))/1000),":")</f>
        <v>0</v>
      </c>
      <c r="T274" s="138">
        <f>+(S274/'Extra-Eu trade'!$G$8)*100</f>
        <v>0</v>
      </c>
      <c r="U274" s="59">
        <f>_xlfn.IFERROR((SUM('24 DS-016894 partners'!C274:J274)/1000)+(SUM('24 DS-016890 partners'!L274:M274,'24 DS-016890 partners'!O274)/1000)-(SUM('24 DS-016890 partners'!C274:H274,'24 DS-016890 partners'!K274)/1000),":")</f>
        <v>0</v>
      </c>
      <c r="V274" s="138">
        <f>+(U274/'Extra-Eu trade'!$H$8)*100</f>
        <v>0</v>
      </c>
      <c r="X274" s="141">
        <f>+((U274+S274)/('Extra-Eu trade'!$F$8))*100</f>
        <v>0</v>
      </c>
      <c r="Y274" s="74" t="s">
        <v>597</v>
      </c>
      <c r="AB274" s="74" t="s">
        <v>474</v>
      </c>
      <c r="AC274" s="141"/>
    </row>
    <row r="275" spans="2:29" ht="12">
      <c r="B275" s="74" t="s">
        <v>598</v>
      </c>
      <c r="C275" s="76" t="s">
        <v>36</v>
      </c>
      <c r="D275" s="76" t="s">
        <v>36</v>
      </c>
      <c r="E275" s="76" t="s">
        <v>36</v>
      </c>
      <c r="F275" s="76" t="s">
        <v>36</v>
      </c>
      <c r="G275" s="76" t="s">
        <v>36</v>
      </c>
      <c r="H275" s="76" t="s">
        <v>36</v>
      </c>
      <c r="I275" s="76" t="s">
        <v>36</v>
      </c>
      <c r="J275" s="76" t="s">
        <v>36</v>
      </c>
      <c r="K275" s="76" t="s">
        <v>36</v>
      </c>
      <c r="L275" s="76" t="s">
        <v>36</v>
      </c>
      <c r="M275" s="76" t="s">
        <v>36</v>
      </c>
      <c r="N275" s="76" t="s">
        <v>36</v>
      </c>
      <c r="O275" s="76" t="s">
        <v>36</v>
      </c>
      <c r="P275" s="76">
        <v>570921</v>
      </c>
      <c r="S275" s="58">
        <f>_xlfn.IFERROR(((SUM('24 DS-016894 partners'!K275:S275))/1000)-(SUM(('24 DS-016890 partners'!L275:M275,'24 DS-016890 partners'!O275))/1000),":")</f>
        <v>0</v>
      </c>
      <c r="T275" s="138">
        <f>+(S275/'Extra-Eu trade'!$G$8)*100</f>
        <v>0</v>
      </c>
      <c r="U275" s="59">
        <f>_xlfn.IFERROR((SUM('24 DS-016894 partners'!C275:J275)/1000)+(SUM('24 DS-016890 partners'!L275:M275,'24 DS-016890 partners'!O275)/1000)-(SUM('24 DS-016890 partners'!C275:H275,'24 DS-016890 partners'!K275)/1000),":")</f>
        <v>0</v>
      </c>
      <c r="V275" s="138">
        <f>+(U275/'Extra-Eu trade'!$H$8)*100</f>
        <v>0</v>
      </c>
      <c r="X275" s="141">
        <f>+((U275+S275)/('Extra-Eu trade'!$F$8))*100</f>
        <v>0</v>
      </c>
      <c r="Y275" s="74" t="s">
        <v>598</v>
      </c>
      <c r="AB275" s="74" t="s">
        <v>475</v>
      </c>
      <c r="AC275" s="141"/>
    </row>
    <row r="276" spans="2:29" ht="12">
      <c r="B276" s="74" t="s">
        <v>599</v>
      </c>
      <c r="C276" s="75" t="s">
        <v>36</v>
      </c>
      <c r="D276" s="75" t="s">
        <v>36</v>
      </c>
      <c r="E276" s="75" t="s">
        <v>36</v>
      </c>
      <c r="F276" s="75" t="s">
        <v>36</v>
      </c>
      <c r="G276" s="75" t="s">
        <v>36</v>
      </c>
      <c r="H276" s="75" t="s">
        <v>36</v>
      </c>
      <c r="I276" s="75" t="s">
        <v>36</v>
      </c>
      <c r="J276" s="75" t="s">
        <v>36</v>
      </c>
      <c r="K276" s="75" t="s">
        <v>36</v>
      </c>
      <c r="L276" s="75" t="s">
        <v>36</v>
      </c>
      <c r="M276" s="75" t="s">
        <v>36</v>
      </c>
      <c r="N276" s="75" t="s">
        <v>36</v>
      </c>
      <c r="O276" s="75" t="s">
        <v>36</v>
      </c>
      <c r="P276" s="75" t="s">
        <v>36</v>
      </c>
      <c r="S276" s="58">
        <f>_xlfn.IFERROR(((SUM('24 DS-016894 partners'!K276:S276))/1000)-(SUM(('24 DS-016890 partners'!L276:M276,'24 DS-016890 partners'!O276))/1000),":")</f>
        <v>0</v>
      </c>
      <c r="T276" s="138">
        <f>+(S276/'Extra-Eu trade'!$G$8)*100</f>
        <v>0</v>
      </c>
      <c r="U276" s="59">
        <f>_xlfn.IFERROR((SUM('24 DS-016894 partners'!C276:J276)/1000)+(SUM('24 DS-016890 partners'!L276:M276,'24 DS-016890 partners'!O276)/1000)-(SUM('24 DS-016890 partners'!C276:H276,'24 DS-016890 partners'!K276)/1000),":")</f>
        <v>0</v>
      </c>
      <c r="V276" s="138">
        <f>+(U276/'Extra-Eu trade'!$H$8)*100</f>
        <v>0</v>
      </c>
      <c r="X276" s="141">
        <f>+((U276+S276)/('Extra-Eu trade'!$F$8))*100</f>
        <v>0</v>
      </c>
      <c r="Y276" s="74" t="s">
        <v>599</v>
      </c>
      <c r="AB276" s="74" t="s">
        <v>476</v>
      </c>
      <c r="AC276" s="141"/>
    </row>
    <row r="277" spans="2:29" ht="12">
      <c r="B277" s="74" t="s">
        <v>600</v>
      </c>
      <c r="C277" s="76" t="s">
        <v>36</v>
      </c>
      <c r="D277" s="76" t="s">
        <v>36</v>
      </c>
      <c r="E277" s="76" t="s">
        <v>36</v>
      </c>
      <c r="F277" s="76" t="s">
        <v>36</v>
      </c>
      <c r="G277" s="76" t="s">
        <v>36</v>
      </c>
      <c r="H277" s="76" t="s">
        <v>36</v>
      </c>
      <c r="I277" s="76" t="s">
        <v>36</v>
      </c>
      <c r="J277" s="76" t="s">
        <v>36</v>
      </c>
      <c r="K277" s="76" t="s">
        <v>36</v>
      </c>
      <c r="L277" s="76" t="s">
        <v>36</v>
      </c>
      <c r="M277" s="76" t="s">
        <v>36</v>
      </c>
      <c r="N277" s="76" t="s">
        <v>36</v>
      </c>
      <c r="O277" s="76" t="s">
        <v>36</v>
      </c>
      <c r="P277" s="76">
        <v>879474</v>
      </c>
      <c r="S277" s="58">
        <f>_xlfn.IFERROR(((SUM('24 DS-016894 partners'!K277:S277))/1000)-(SUM(('24 DS-016890 partners'!L277:M277,'24 DS-016890 partners'!O277))/1000),":")</f>
        <v>0</v>
      </c>
      <c r="T277" s="138">
        <f>+(S277/'Extra-Eu trade'!$G$8)*100</f>
        <v>0</v>
      </c>
      <c r="U277" s="59">
        <f>_xlfn.IFERROR((SUM('24 DS-016894 partners'!C277:J277)/1000)+(SUM('24 DS-016890 partners'!L277:M277,'24 DS-016890 partners'!O277)/1000)-(SUM('24 DS-016890 partners'!C277:H277,'24 DS-016890 partners'!K277)/1000),":")</f>
        <v>0.07</v>
      </c>
      <c r="V277" s="138">
        <f>+(U277/'Extra-Eu trade'!$H$8)*100</f>
        <v>2.010415928739312E-06</v>
      </c>
      <c r="X277" s="141">
        <f>+((U277+S277)/('Extra-Eu trade'!$F$8))*100</f>
        <v>3.3979850011078013E-07</v>
      </c>
      <c r="Y277" s="74" t="s">
        <v>600</v>
      </c>
      <c r="AB277" s="74" t="s">
        <v>24</v>
      </c>
      <c r="AC277" s="141"/>
    </row>
    <row r="278" spans="2:29" ht="12">
      <c r="B278" s="74" t="s">
        <v>601</v>
      </c>
      <c r="C278" s="75" t="s">
        <v>36</v>
      </c>
      <c r="D278" s="75" t="s">
        <v>36</v>
      </c>
      <c r="E278" s="75" t="s">
        <v>36</v>
      </c>
      <c r="F278" s="75" t="s">
        <v>36</v>
      </c>
      <c r="G278" s="75" t="s">
        <v>36</v>
      </c>
      <c r="H278" s="75" t="s">
        <v>36</v>
      </c>
      <c r="I278" s="75" t="s">
        <v>36</v>
      </c>
      <c r="J278" s="75" t="s">
        <v>36</v>
      </c>
      <c r="K278" s="75" t="s">
        <v>36</v>
      </c>
      <c r="L278" s="75" t="s">
        <v>36</v>
      </c>
      <c r="M278" s="75" t="s">
        <v>36</v>
      </c>
      <c r="N278" s="75" t="s">
        <v>36</v>
      </c>
      <c r="O278" s="75" t="s">
        <v>36</v>
      </c>
      <c r="P278" s="75" t="s">
        <v>36</v>
      </c>
      <c r="S278" s="58">
        <f>_xlfn.IFERROR(((SUM('24 DS-016894 partners'!K278:S278))/1000)-(SUM(('24 DS-016890 partners'!L278:M278,'24 DS-016890 partners'!O278))/1000),":")</f>
        <v>0</v>
      </c>
      <c r="T278" s="138">
        <f>+(S278/'Extra-Eu trade'!$G$8)*100</f>
        <v>0</v>
      </c>
      <c r="U278" s="59">
        <f>_xlfn.IFERROR((SUM('24 DS-016894 partners'!C278:J278)/1000)+(SUM('24 DS-016890 partners'!L278:M278,'24 DS-016890 partners'!O278)/1000)-(SUM('24 DS-016890 partners'!C278:H278,'24 DS-016890 partners'!K278)/1000),":")</f>
        <v>0</v>
      </c>
      <c r="V278" s="138">
        <f>+(U278/'Extra-Eu trade'!$H$8)*100</f>
        <v>0</v>
      </c>
      <c r="X278" s="141">
        <f>+((U278+S278)/('Extra-Eu trade'!$F$8))*100</f>
        <v>0</v>
      </c>
      <c r="Y278" s="74" t="s">
        <v>601</v>
      </c>
      <c r="AB278" s="74" t="s">
        <v>360</v>
      </c>
      <c r="AC278" s="141"/>
    </row>
    <row r="279" spans="2:29" ht="12">
      <c r="B279" s="74" t="s">
        <v>602</v>
      </c>
      <c r="C279" s="76" t="s">
        <v>36</v>
      </c>
      <c r="D279" s="76" t="s">
        <v>36</v>
      </c>
      <c r="E279" s="76" t="s">
        <v>36</v>
      </c>
      <c r="F279" s="76" t="s">
        <v>36</v>
      </c>
      <c r="G279" s="76" t="s">
        <v>36</v>
      </c>
      <c r="H279" s="76" t="s">
        <v>36</v>
      </c>
      <c r="I279" s="76" t="s">
        <v>36</v>
      </c>
      <c r="J279" s="76" t="s">
        <v>36</v>
      </c>
      <c r="K279" s="76" t="s">
        <v>36</v>
      </c>
      <c r="L279" s="76" t="s">
        <v>36</v>
      </c>
      <c r="M279" s="76" t="s">
        <v>36</v>
      </c>
      <c r="N279" s="76" t="s">
        <v>36</v>
      </c>
      <c r="O279" s="76" t="s">
        <v>36</v>
      </c>
      <c r="P279" s="76" t="s">
        <v>36</v>
      </c>
      <c r="S279" s="58">
        <f>_xlfn.IFERROR(((SUM('24 DS-016894 partners'!K279:S279))/1000)-(SUM(('24 DS-016890 partners'!L279:M279,'24 DS-016890 partners'!O279))/1000),":")</f>
        <v>0</v>
      </c>
      <c r="T279" s="138">
        <f>+(S279/'Extra-Eu trade'!$G$8)*100</f>
        <v>0</v>
      </c>
      <c r="U279" s="59">
        <f>_xlfn.IFERROR((SUM('24 DS-016894 partners'!C279:J279)/1000)+(SUM('24 DS-016890 partners'!L279:M279,'24 DS-016890 partners'!O279)/1000)-(SUM('24 DS-016890 partners'!C279:H279,'24 DS-016890 partners'!K279)/1000),":")</f>
        <v>0</v>
      </c>
      <c r="V279" s="138">
        <f>+(U279/'Extra-Eu trade'!$H$8)*100</f>
        <v>0</v>
      </c>
      <c r="X279" s="141">
        <f>+((U279+S279)/('Extra-Eu trade'!$F$8))*100</f>
        <v>0</v>
      </c>
      <c r="Y279" s="74" t="s">
        <v>602</v>
      </c>
      <c r="AB279" s="74" t="s">
        <v>6</v>
      </c>
      <c r="AC279" s="141"/>
    </row>
    <row r="280" spans="2:29" ht="12">
      <c r="B280" s="74" t="s">
        <v>603</v>
      </c>
      <c r="C280" s="75" t="s">
        <v>36</v>
      </c>
      <c r="D280" s="75" t="s">
        <v>36</v>
      </c>
      <c r="E280" s="75" t="s">
        <v>36</v>
      </c>
      <c r="F280" s="75" t="s">
        <v>36</v>
      </c>
      <c r="G280" s="75" t="s">
        <v>36</v>
      </c>
      <c r="H280" s="75" t="s">
        <v>36</v>
      </c>
      <c r="I280" s="75" t="s">
        <v>36</v>
      </c>
      <c r="J280" s="75" t="s">
        <v>36</v>
      </c>
      <c r="K280" s="75" t="s">
        <v>36</v>
      </c>
      <c r="L280" s="75" t="s">
        <v>36</v>
      </c>
      <c r="M280" s="75" t="s">
        <v>36</v>
      </c>
      <c r="N280" s="75" t="s">
        <v>36</v>
      </c>
      <c r="O280" s="75" t="s">
        <v>36</v>
      </c>
      <c r="P280" s="75">
        <v>15133532</v>
      </c>
      <c r="S280" s="58">
        <f>_xlfn.IFERROR(((SUM('24 DS-016894 partners'!K280:S280))/1000)-(SUM(('24 DS-016890 partners'!L280:M280,'24 DS-016890 partners'!O280))/1000),":")</f>
        <v>0</v>
      </c>
      <c r="T280" s="138">
        <f>+(S280/'Extra-Eu trade'!$G$8)*100</f>
        <v>0</v>
      </c>
      <c r="U280" s="59">
        <f>_xlfn.IFERROR((SUM('24 DS-016894 partners'!C280:J280)/1000)+(SUM('24 DS-016890 partners'!L280:M280,'24 DS-016890 partners'!O280)/1000)-(SUM('24 DS-016890 partners'!C280:H280,'24 DS-016890 partners'!K280)/1000),":")</f>
        <v>0</v>
      </c>
      <c r="V280" s="138">
        <f>+(U280/'Extra-Eu trade'!$H$8)*100</f>
        <v>0</v>
      </c>
      <c r="X280" s="141">
        <f>+((U280+S280)/('Extra-Eu trade'!$F$8))*100</f>
        <v>0</v>
      </c>
      <c r="Y280" s="74" t="s">
        <v>603</v>
      </c>
      <c r="AB280" s="74" t="s">
        <v>9</v>
      </c>
      <c r="AC280" s="141"/>
    </row>
    <row r="281" spans="2:29" ht="12">
      <c r="B281" s="74" t="s">
        <v>604</v>
      </c>
      <c r="C281" s="76" t="s">
        <v>36</v>
      </c>
      <c r="D281" s="76" t="s">
        <v>36</v>
      </c>
      <c r="E281" s="76" t="s">
        <v>36</v>
      </c>
      <c r="F281" s="76" t="s">
        <v>36</v>
      </c>
      <c r="G281" s="76" t="s">
        <v>36</v>
      </c>
      <c r="H281" s="76" t="s">
        <v>36</v>
      </c>
      <c r="I281" s="76" t="s">
        <v>36</v>
      </c>
      <c r="J281" s="76" t="s">
        <v>36</v>
      </c>
      <c r="K281" s="76" t="s">
        <v>36</v>
      </c>
      <c r="L281" s="76" t="s">
        <v>36</v>
      </c>
      <c r="M281" s="76" t="s">
        <v>36</v>
      </c>
      <c r="N281" s="76" t="s">
        <v>36</v>
      </c>
      <c r="O281" s="76" t="s">
        <v>36</v>
      </c>
      <c r="P281" s="76" t="s">
        <v>36</v>
      </c>
      <c r="S281" s="58">
        <f>_xlfn.IFERROR(((SUM('24 DS-016894 partners'!K281:S281))/1000)-(SUM(('24 DS-016890 partners'!L281:M281,'24 DS-016890 partners'!O281))/1000),":")</f>
        <v>0</v>
      </c>
      <c r="T281" s="138">
        <f>+(S281/'Extra-Eu trade'!$G$8)*100</f>
        <v>0</v>
      </c>
      <c r="U281" s="59">
        <f>_xlfn.IFERROR((SUM('24 DS-016894 partners'!C281:J281)/1000)+(SUM('24 DS-016890 partners'!L281:M281,'24 DS-016890 partners'!O281)/1000)-(SUM('24 DS-016890 partners'!C281:H281,'24 DS-016890 partners'!K281)/1000),":")</f>
        <v>0</v>
      </c>
      <c r="V281" s="138">
        <f>+(U281/'Extra-Eu trade'!$H$8)*100</f>
        <v>0</v>
      </c>
      <c r="X281" s="141">
        <f>+((U281+S281)/('Extra-Eu trade'!$F$8))*100</f>
        <v>0</v>
      </c>
      <c r="Y281" s="74" t="s">
        <v>604</v>
      </c>
      <c r="AB281" s="74" t="s">
        <v>16</v>
      </c>
      <c r="AC281" s="141"/>
    </row>
    <row r="282" spans="2:29" ht="12">
      <c r="B282" s="74" t="s">
        <v>37</v>
      </c>
      <c r="C282" s="75">
        <v>5147</v>
      </c>
      <c r="D282" s="75" t="s">
        <v>36</v>
      </c>
      <c r="E282" s="75" t="s">
        <v>36</v>
      </c>
      <c r="F282" s="75" t="s">
        <v>36</v>
      </c>
      <c r="G282" s="75" t="s">
        <v>36</v>
      </c>
      <c r="H282" s="75" t="s">
        <v>36</v>
      </c>
      <c r="I282" s="75" t="s">
        <v>36</v>
      </c>
      <c r="J282" s="75" t="s">
        <v>36</v>
      </c>
      <c r="K282" s="75" t="s">
        <v>36</v>
      </c>
      <c r="L282" s="75" t="s">
        <v>36</v>
      </c>
      <c r="M282" s="75">
        <v>2408</v>
      </c>
      <c r="N282" s="75" t="s">
        <v>36</v>
      </c>
      <c r="O282" s="75">
        <v>64806</v>
      </c>
      <c r="P282" s="75">
        <v>280828555</v>
      </c>
      <c r="S282" s="58">
        <f>_xlfn.IFERROR(((SUM('24 DS-016894 partners'!K282:S282))/1000)-(SUM(('24 DS-016890 partners'!L282:M282,'24 DS-016890 partners'!O282))/1000),":")</f>
        <v>1567.049</v>
      </c>
      <c r="T282" s="138">
        <f>+(S282/'Extra-Eu trade'!$G$8)*100</f>
        <v>0.009154084201469459</v>
      </c>
      <c r="U282" s="59">
        <f>_xlfn.IFERROR((SUM('24 DS-016894 partners'!C282:J282)/1000)+(SUM('24 DS-016890 partners'!L282:M282,'24 DS-016890 partners'!O282)/1000)-(SUM('24 DS-016890 partners'!C282:H282,'24 DS-016890 partners'!K282)/1000),":")</f>
        <v>4556.314</v>
      </c>
      <c r="V282" s="138">
        <f>+(U282/'Extra-Eu trade'!$H$8)*100</f>
        <v>0.13085837488482757</v>
      </c>
      <c r="X282" s="141">
        <f>+((U282+S282)/('Extra-Eu trade'!$F$8))*100</f>
        <v>0.029724422329054957</v>
      </c>
      <c r="Y282" s="74" t="s">
        <v>37</v>
      </c>
      <c r="AB282" s="74" t="s">
        <v>361</v>
      </c>
      <c r="AC282" s="141"/>
    </row>
    <row r="283" spans="2:29" ht="12">
      <c r="B283" s="74" t="s">
        <v>134</v>
      </c>
      <c r="C283" s="76" t="s">
        <v>36</v>
      </c>
      <c r="D283" s="76" t="s">
        <v>36</v>
      </c>
      <c r="E283" s="76" t="s">
        <v>36</v>
      </c>
      <c r="F283" s="76" t="s">
        <v>36</v>
      </c>
      <c r="G283" s="76" t="s">
        <v>36</v>
      </c>
      <c r="H283" s="76" t="s">
        <v>36</v>
      </c>
      <c r="I283" s="76" t="s">
        <v>36</v>
      </c>
      <c r="J283" s="76" t="s">
        <v>36</v>
      </c>
      <c r="K283" s="76" t="s">
        <v>36</v>
      </c>
      <c r="L283" s="76" t="s">
        <v>36</v>
      </c>
      <c r="M283" s="76" t="s">
        <v>36</v>
      </c>
      <c r="N283" s="76" t="s">
        <v>36</v>
      </c>
      <c r="O283" s="76" t="s">
        <v>36</v>
      </c>
      <c r="P283" s="76">
        <v>13245218</v>
      </c>
      <c r="S283" s="58">
        <f>_xlfn.IFERROR(((SUM('24 DS-016894 partners'!K283:S283))/1000)-(SUM(('24 DS-016890 partners'!L283:M283,'24 DS-016890 partners'!O283))/1000),":")</f>
        <v>0</v>
      </c>
      <c r="T283" s="138">
        <f>+(S283/'Extra-Eu trade'!$G$8)*100</f>
        <v>0</v>
      </c>
      <c r="U283" s="59">
        <f>_xlfn.IFERROR((SUM('24 DS-016894 partners'!C283:J283)/1000)+(SUM('24 DS-016890 partners'!L283:M283,'24 DS-016890 partners'!O283)/1000)-(SUM('24 DS-016890 partners'!C283:H283,'24 DS-016890 partners'!K283)/1000),":")</f>
        <v>0</v>
      </c>
      <c r="V283" s="138">
        <f>+(U283/'Extra-Eu trade'!$H$8)*100</f>
        <v>0</v>
      </c>
      <c r="X283" s="141">
        <f>+((U283+S283)/('Extra-Eu trade'!$F$8))*100</f>
        <v>0</v>
      </c>
      <c r="Y283" s="74" t="s">
        <v>134</v>
      </c>
      <c r="AB283" s="74" t="s">
        <v>497</v>
      </c>
      <c r="AC283" s="141"/>
    </row>
    <row r="284" spans="2:29" ht="12">
      <c r="B284" s="74" t="s">
        <v>30</v>
      </c>
      <c r="C284" s="75" t="s">
        <v>36</v>
      </c>
      <c r="D284" s="75" t="s">
        <v>36</v>
      </c>
      <c r="E284" s="75" t="s">
        <v>36</v>
      </c>
      <c r="F284" s="75" t="s">
        <v>36</v>
      </c>
      <c r="G284" s="75" t="s">
        <v>36</v>
      </c>
      <c r="H284" s="75" t="s">
        <v>36</v>
      </c>
      <c r="I284" s="75" t="s">
        <v>36</v>
      </c>
      <c r="J284" s="75" t="s">
        <v>36</v>
      </c>
      <c r="K284" s="75" t="s">
        <v>36</v>
      </c>
      <c r="L284" s="75" t="s">
        <v>36</v>
      </c>
      <c r="M284" s="75" t="s">
        <v>36</v>
      </c>
      <c r="N284" s="75" t="s">
        <v>36</v>
      </c>
      <c r="O284" s="75" t="s">
        <v>36</v>
      </c>
      <c r="P284" s="75" t="s">
        <v>36</v>
      </c>
      <c r="S284" s="58">
        <f>_xlfn.IFERROR(((SUM('24 DS-016894 partners'!K284:S284))/1000)-(SUM(('24 DS-016890 partners'!L284:M284,'24 DS-016890 partners'!O284))/1000),":")</f>
        <v>0</v>
      </c>
      <c r="T284" s="138">
        <f>+(S284/'Extra-Eu trade'!$G$8)*100</f>
        <v>0</v>
      </c>
      <c r="U284" s="59">
        <f>_xlfn.IFERROR((SUM('24 DS-016894 partners'!C284:J284)/1000)+(SUM('24 DS-016890 partners'!L284:M284,'24 DS-016890 partners'!O284)/1000)-(SUM('24 DS-016890 partners'!C284:H284,'24 DS-016890 partners'!K284)/1000),":")</f>
        <v>0</v>
      </c>
      <c r="V284" s="138">
        <f>+(U284/'Extra-Eu trade'!$H$8)*100</f>
        <v>0</v>
      </c>
      <c r="X284" s="141">
        <f>+((U284+S284)/('Extra-Eu trade'!$F$8))*100</f>
        <v>0</v>
      </c>
      <c r="Y284" s="74" t="s">
        <v>30</v>
      </c>
      <c r="AB284" s="74" t="s">
        <v>362</v>
      </c>
      <c r="AC284" s="141"/>
    </row>
    <row r="285" spans="2:29" ht="12">
      <c r="B285" s="74" t="s">
        <v>605</v>
      </c>
      <c r="C285" s="76" t="s">
        <v>36</v>
      </c>
      <c r="D285" s="76" t="s">
        <v>36</v>
      </c>
      <c r="E285" s="76" t="s">
        <v>36</v>
      </c>
      <c r="F285" s="76" t="s">
        <v>36</v>
      </c>
      <c r="G285" s="76" t="s">
        <v>36</v>
      </c>
      <c r="H285" s="76" t="s">
        <v>36</v>
      </c>
      <c r="I285" s="76" t="s">
        <v>36</v>
      </c>
      <c r="J285" s="76" t="s">
        <v>36</v>
      </c>
      <c r="K285" s="76" t="s">
        <v>36</v>
      </c>
      <c r="L285" s="76" t="s">
        <v>36</v>
      </c>
      <c r="M285" s="76" t="s">
        <v>36</v>
      </c>
      <c r="N285" s="76" t="s">
        <v>36</v>
      </c>
      <c r="O285" s="76" t="s">
        <v>36</v>
      </c>
      <c r="P285" s="76" t="s">
        <v>36</v>
      </c>
      <c r="S285" s="58">
        <f>_xlfn.IFERROR(((SUM('24 DS-016894 partners'!K285:S285))/1000)-(SUM(('24 DS-016890 partners'!L285:M285,'24 DS-016890 partners'!O285))/1000),":")</f>
        <v>0</v>
      </c>
      <c r="T285" s="138">
        <f>+(S285/'Extra-Eu trade'!$G$8)*100</f>
        <v>0</v>
      </c>
      <c r="U285" s="59">
        <f>_xlfn.IFERROR((SUM('24 DS-016894 partners'!C285:J285)/1000)+(SUM('24 DS-016890 partners'!L285:M285,'24 DS-016890 partners'!O285)/1000)-(SUM('24 DS-016890 partners'!C285:H285,'24 DS-016890 partners'!K285)/1000),":")</f>
        <v>0</v>
      </c>
      <c r="V285" s="138">
        <f>+(U285/'Extra-Eu trade'!$H$8)*100</f>
        <v>0</v>
      </c>
      <c r="X285" s="141">
        <f>+((U285+S285)/('Extra-Eu trade'!$F$8))*100</f>
        <v>0</v>
      </c>
      <c r="Y285" s="74" t="s">
        <v>605</v>
      </c>
      <c r="AB285" s="74" t="s">
        <v>13</v>
      </c>
      <c r="AC285" s="141"/>
    </row>
    <row r="286" spans="2:29" ht="12">
      <c r="B286" s="74" t="s">
        <v>606</v>
      </c>
      <c r="C286" s="75" t="s">
        <v>36</v>
      </c>
      <c r="D286" s="75" t="s">
        <v>36</v>
      </c>
      <c r="E286" s="75" t="s">
        <v>36</v>
      </c>
      <c r="F286" s="75" t="s">
        <v>36</v>
      </c>
      <c r="G286" s="75" t="s">
        <v>36</v>
      </c>
      <c r="H286" s="75" t="s">
        <v>36</v>
      </c>
      <c r="I286" s="75" t="s">
        <v>36</v>
      </c>
      <c r="J286" s="75" t="s">
        <v>36</v>
      </c>
      <c r="K286" s="75" t="s">
        <v>36</v>
      </c>
      <c r="L286" s="75" t="s">
        <v>36</v>
      </c>
      <c r="M286" s="75" t="s">
        <v>36</v>
      </c>
      <c r="N286" s="75" t="s">
        <v>36</v>
      </c>
      <c r="O286" s="75" t="s">
        <v>36</v>
      </c>
      <c r="P286" s="75" t="s">
        <v>36</v>
      </c>
      <c r="S286" s="58">
        <f>_xlfn.IFERROR(((SUM('24 DS-016894 partners'!K286:S286))/1000)-(SUM(('24 DS-016890 partners'!L286:M286,'24 DS-016890 partners'!O286))/1000),":")</f>
        <v>0</v>
      </c>
      <c r="T286" s="138">
        <f>+(S286/'Extra-Eu trade'!$G$8)*100</f>
        <v>0</v>
      </c>
      <c r="U286" s="59">
        <f>_xlfn.IFERROR((SUM('24 DS-016894 partners'!C286:J286)/1000)+(SUM('24 DS-016890 partners'!L286:M286,'24 DS-016890 partners'!O286)/1000)-(SUM('24 DS-016890 partners'!C286:H286,'24 DS-016890 partners'!K286)/1000),":")</f>
        <v>0</v>
      </c>
      <c r="V286" s="138">
        <f>+(U286/'Extra-Eu trade'!$H$8)*100</f>
        <v>0</v>
      </c>
      <c r="X286" s="141">
        <f>+((U286+S286)/('Extra-Eu trade'!$F$8))*100</f>
        <v>0</v>
      </c>
      <c r="Y286" s="74" t="s">
        <v>606</v>
      </c>
      <c r="AB286" s="74" t="s">
        <v>15</v>
      </c>
      <c r="AC286" s="141"/>
    </row>
    <row r="287" spans="2:29" ht="12">
      <c r="B287" s="74" t="s">
        <v>607</v>
      </c>
      <c r="C287" s="76" t="s">
        <v>36</v>
      </c>
      <c r="D287" s="76" t="s">
        <v>36</v>
      </c>
      <c r="E287" s="76" t="s">
        <v>36</v>
      </c>
      <c r="F287" s="76" t="s">
        <v>36</v>
      </c>
      <c r="G287" s="76" t="s">
        <v>36</v>
      </c>
      <c r="H287" s="76" t="s">
        <v>36</v>
      </c>
      <c r="I287" s="76" t="s">
        <v>36</v>
      </c>
      <c r="J287" s="76" t="s">
        <v>36</v>
      </c>
      <c r="K287" s="76" t="s">
        <v>36</v>
      </c>
      <c r="L287" s="76" t="s">
        <v>36</v>
      </c>
      <c r="M287" s="76" t="s">
        <v>36</v>
      </c>
      <c r="N287" s="76" t="s">
        <v>36</v>
      </c>
      <c r="O287" s="76" t="s">
        <v>36</v>
      </c>
      <c r="P287" s="76" t="s">
        <v>36</v>
      </c>
      <c r="S287" s="58">
        <f>_xlfn.IFERROR(((SUM('24 DS-016894 partners'!K287:S287))/1000)-(SUM(('24 DS-016890 partners'!L287:M287,'24 DS-016890 partners'!O287))/1000),":")</f>
        <v>0</v>
      </c>
      <c r="T287" s="138">
        <f>+(S287/'Extra-Eu trade'!$G$8)*100</f>
        <v>0</v>
      </c>
      <c r="U287" s="59">
        <f>_xlfn.IFERROR((SUM('24 DS-016894 partners'!C287:J287)/1000)+(SUM('24 DS-016890 partners'!L287:M287,'24 DS-016890 partners'!O287)/1000)-(SUM('24 DS-016890 partners'!C287:H287,'24 DS-016890 partners'!K287)/1000),":")</f>
        <v>0</v>
      </c>
      <c r="V287" s="138">
        <f>+(U287/'Extra-Eu trade'!$H$8)*100</f>
        <v>0</v>
      </c>
      <c r="X287" s="141">
        <f>+((U287+S287)/('Extra-Eu trade'!$F$8))*100</f>
        <v>0</v>
      </c>
      <c r="Y287" s="74" t="s">
        <v>607</v>
      </c>
      <c r="AB287" s="74" t="s">
        <v>12</v>
      </c>
      <c r="AC287" s="141"/>
    </row>
    <row r="288" spans="2:29" ht="12">
      <c r="B288" s="74" t="s">
        <v>33</v>
      </c>
      <c r="C288" s="75" t="s">
        <v>36</v>
      </c>
      <c r="D288" s="75" t="s">
        <v>36</v>
      </c>
      <c r="E288" s="75" t="s">
        <v>36</v>
      </c>
      <c r="F288" s="75" t="s">
        <v>36</v>
      </c>
      <c r="G288" s="75" t="s">
        <v>36</v>
      </c>
      <c r="H288" s="75" t="s">
        <v>36</v>
      </c>
      <c r="I288" s="75" t="s">
        <v>36</v>
      </c>
      <c r="J288" s="75" t="s">
        <v>36</v>
      </c>
      <c r="K288" s="75">
        <v>758</v>
      </c>
      <c r="L288" s="75">
        <v>2348231</v>
      </c>
      <c r="M288" s="75">
        <v>2661</v>
      </c>
      <c r="N288" s="75">
        <v>171</v>
      </c>
      <c r="O288" s="75">
        <v>634770</v>
      </c>
      <c r="P288" s="75">
        <v>18117106944</v>
      </c>
      <c r="S288" s="58">
        <f>_xlfn.IFERROR(((SUM('24 DS-016894 partners'!K288:S288))/1000)-(SUM(('24 DS-016890 partners'!L288:M288,'24 DS-016890 partners'!O288))/1000),":")</f>
        <v>56802.976</v>
      </c>
      <c r="T288" s="138">
        <f>+(S288/'Extra-Eu trade'!$G$8)*100</f>
        <v>0.3318206547453519</v>
      </c>
      <c r="U288" s="59">
        <f>_xlfn.IFERROR((SUM('24 DS-016894 partners'!C288:J288)/1000)+(SUM('24 DS-016890 partners'!L288:M288,'24 DS-016890 partners'!O288)/1000)-(SUM('24 DS-016890 partners'!C288:H288,'24 DS-016890 partners'!K288)/1000),":")</f>
        <v>31909.654</v>
      </c>
      <c r="V288" s="138">
        <f>+(U288/'Extra-Eu trade'!$H$8)*100</f>
        <v>0.9164525240308583</v>
      </c>
      <c r="X288" s="141">
        <f>+((U288+S288)/('Extra-Eu trade'!$F$8))*100</f>
        <v>0.4306345516411799</v>
      </c>
      <c r="Y288" s="74" t="s">
        <v>33</v>
      </c>
      <c r="AB288" s="74" t="s">
        <v>17</v>
      </c>
      <c r="AC288" s="141"/>
    </row>
    <row r="289" spans="2:29" ht="12">
      <c r="B289" s="74" t="s">
        <v>608</v>
      </c>
      <c r="C289" s="76" t="s">
        <v>36</v>
      </c>
      <c r="D289" s="76" t="s">
        <v>36</v>
      </c>
      <c r="E289" s="76" t="s">
        <v>36</v>
      </c>
      <c r="F289" s="76" t="s">
        <v>36</v>
      </c>
      <c r="G289" s="76" t="s">
        <v>36</v>
      </c>
      <c r="H289" s="76" t="s">
        <v>36</v>
      </c>
      <c r="I289" s="76" t="s">
        <v>36</v>
      </c>
      <c r="J289" s="76" t="s">
        <v>36</v>
      </c>
      <c r="K289" s="76" t="s">
        <v>36</v>
      </c>
      <c r="L289" s="76" t="s">
        <v>36</v>
      </c>
      <c r="M289" s="76" t="s">
        <v>36</v>
      </c>
      <c r="N289" s="76" t="s">
        <v>36</v>
      </c>
      <c r="O289" s="76" t="s">
        <v>36</v>
      </c>
      <c r="P289" s="76" t="s">
        <v>36</v>
      </c>
      <c r="S289" s="58">
        <f>_xlfn.IFERROR(((SUM('24 DS-016894 partners'!K289:S289))/1000)-(SUM(('24 DS-016890 partners'!L289:M289,'24 DS-016890 partners'!O289))/1000),":")</f>
        <v>0</v>
      </c>
      <c r="T289" s="138">
        <f>+(S289/'Extra-Eu trade'!$G$8)*100</f>
        <v>0</v>
      </c>
      <c r="U289" s="59">
        <f>_xlfn.IFERROR((SUM('24 DS-016894 partners'!C289:J289)/1000)+(SUM('24 DS-016890 partners'!L289:M289,'24 DS-016890 partners'!O289)/1000)-(SUM('24 DS-016890 partners'!C289:H289,'24 DS-016890 partners'!K289)/1000),":")</f>
        <v>0</v>
      </c>
      <c r="V289" s="138">
        <f>+(U289/'Extra-Eu trade'!$H$8)*100</f>
        <v>0</v>
      </c>
      <c r="X289" s="141">
        <f>+((U289+S289)/('Extra-Eu trade'!$F$8))*100</f>
        <v>0</v>
      </c>
      <c r="Y289" s="74" t="s">
        <v>608</v>
      </c>
      <c r="AB289" s="74" t="s">
        <v>14</v>
      </c>
      <c r="AC289" s="141"/>
    </row>
    <row r="290" spans="2:29" ht="12">
      <c r="B290" s="74" t="s">
        <v>609</v>
      </c>
      <c r="C290" s="75" t="s">
        <v>36</v>
      </c>
      <c r="D290" s="75" t="s">
        <v>36</v>
      </c>
      <c r="E290" s="75" t="s">
        <v>36</v>
      </c>
      <c r="F290" s="75" t="s">
        <v>36</v>
      </c>
      <c r="G290" s="75" t="s">
        <v>36</v>
      </c>
      <c r="H290" s="75" t="s">
        <v>36</v>
      </c>
      <c r="I290" s="75" t="s">
        <v>36</v>
      </c>
      <c r="J290" s="75" t="s">
        <v>36</v>
      </c>
      <c r="K290" s="75" t="s">
        <v>36</v>
      </c>
      <c r="L290" s="75" t="s">
        <v>36</v>
      </c>
      <c r="M290" s="75" t="s">
        <v>36</v>
      </c>
      <c r="N290" s="75" t="s">
        <v>36</v>
      </c>
      <c r="O290" s="75" t="s">
        <v>36</v>
      </c>
      <c r="P290" s="75" t="s">
        <v>36</v>
      </c>
      <c r="S290" s="58">
        <f>_xlfn.IFERROR(((SUM('24 DS-016894 partners'!K290:S290))/1000)-(SUM(('24 DS-016890 partners'!L290:M290,'24 DS-016890 partners'!O290))/1000),":")</f>
        <v>0</v>
      </c>
      <c r="T290" s="138">
        <f>+(S290/'Extra-Eu trade'!$G$8)*100</f>
        <v>0</v>
      </c>
      <c r="U290" s="59">
        <f>_xlfn.IFERROR((SUM('24 DS-016894 partners'!C290:J290)/1000)+(SUM('24 DS-016890 partners'!L290:M290,'24 DS-016890 partners'!O290)/1000)-(SUM('24 DS-016890 partners'!C290:H290,'24 DS-016890 partners'!K290)/1000),":")</f>
        <v>0</v>
      </c>
      <c r="V290" s="138">
        <f>+(U290/'Extra-Eu trade'!$H$8)*100</f>
        <v>0</v>
      </c>
      <c r="X290" s="141">
        <f>+((U290+S290)/('Extra-Eu trade'!$F$8))*100</f>
        <v>0</v>
      </c>
      <c r="Y290" s="74" t="s">
        <v>609</v>
      </c>
      <c r="AB290" s="74" t="s">
        <v>19</v>
      </c>
      <c r="AC290" s="141"/>
    </row>
    <row r="291" spans="2:29" ht="12">
      <c r="B291" s="74" t="s">
        <v>610</v>
      </c>
      <c r="C291" s="76" t="s">
        <v>36</v>
      </c>
      <c r="D291" s="76" t="s">
        <v>36</v>
      </c>
      <c r="E291" s="76" t="s">
        <v>36</v>
      </c>
      <c r="F291" s="76" t="s">
        <v>36</v>
      </c>
      <c r="G291" s="76" t="s">
        <v>36</v>
      </c>
      <c r="H291" s="76" t="s">
        <v>36</v>
      </c>
      <c r="I291" s="76" t="s">
        <v>36</v>
      </c>
      <c r="J291" s="76" t="s">
        <v>36</v>
      </c>
      <c r="K291" s="76" t="s">
        <v>36</v>
      </c>
      <c r="L291" s="76" t="s">
        <v>36</v>
      </c>
      <c r="M291" s="76" t="s">
        <v>36</v>
      </c>
      <c r="N291" s="76" t="s">
        <v>36</v>
      </c>
      <c r="O291" s="76" t="s">
        <v>36</v>
      </c>
      <c r="P291" s="76" t="s">
        <v>36</v>
      </c>
      <c r="S291" s="58">
        <f>_xlfn.IFERROR(((SUM('24 DS-016894 partners'!K291:S291))/1000)-(SUM(('24 DS-016890 partners'!L291:M291,'24 DS-016890 partners'!O291))/1000),":")</f>
        <v>0</v>
      </c>
      <c r="T291" s="138">
        <f>+(S291/'Extra-Eu trade'!$G$8)*100</f>
        <v>0</v>
      </c>
      <c r="U291" s="59">
        <f>_xlfn.IFERROR((SUM('24 DS-016894 partners'!C291:J291)/1000)+(SUM('24 DS-016890 partners'!L291:M291,'24 DS-016890 partners'!O291)/1000)-(SUM('24 DS-016890 partners'!C291:H291,'24 DS-016890 partners'!K291)/1000),":")</f>
        <v>0</v>
      </c>
      <c r="V291" s="138">
        <f>+(U291/'Extra-Eu trade'!$H$8)*100</f>
        <v>0</v>
      </c>
      <c r="X291" s="141">
        <f>+((U291+S291)/('Extra-Eu trade'!$F$8))*100</f>
        <v>0</v>
      </c>
      <c r="Y291" s="74" t="s">
        <v>610</v>
      </c>
      <c r="AB291" s="74" t="s">
        <v>20</v>
      </c>
      <c r="AC291" s="141"/>
    </row>
    <row r="292" spans="2:29" ht="12">
      <c r="B292" s="74" t="s">
        <v>611</v>
      </c>
      <c r="C292" s="75" t="s">
        <v>36</v>
      </c>
      <c r="D292" s="75" t="s">
        <v>36</v>
      </c>
      <c r="E292" s="75" t="s">
        <v>36</v>
      </c>
      <c r="F292" s="75" t="s">
        <v>36</v>
      </c>
      <c r="G292" s="75" t="s">
        <v>36</v>
      </c>
      <c r="H292" s="75" t="s">
        <v>36</v>
      </c>
      <c r="I292" s="75" t="s">
        <v>36</v>
      </c>
      <c r="J292" s="75" t="s">
        <v>36</v>
      </c>
      <c r="K292" s="75" t="s">
        <v>36</v>
      </c>
      <c r="L292" s="75" t="s">
        <v>36</v>
      </c>
      <c r="M292" s="75" t="s">
        <v>36</v>
      </c>
      <c r="N292" s="75" t="s">
        <v>36</v>
      </c>
      <c r="O292" s="75" t="s">
        <v>36</v>
      </c>
      <c r="P292" s="75">
        <v>102889009</v>
      </c>
      <c r="S292" s="58">
        <f>_xlfn.IFERROR(((SUM('24 DS-016894 partners'!K292:S292))/1000)-(SUM(('24 DS-016890 partners'!L292:M292,'24 DS-016890 partners'!O292))/1000),":")</f>
        <v>0.423</v>
      </c>
      <c r="T292" s="138">
        <f>+(S292/'Extra-Eu trade'!$G$8)*100</f>
        <v>2.4709997053197327E-06</v>
      </c>
      <c r="U292" s="59">
        <f>_xlfn.IFERROR((SUM('24 DS-016894 partners'!C292:J292)/1000)+(SUM('24 DS-016890 partners'!L292:M292,'24 DS-016890 partners'!O292)/1000)-(SUM('24 DS-016890 partners'!C292:H292,'24 DS-016890 partners'!K292)/1000),":")</f>
        <v>0</v>
      </c>
      <c r="V292" s="138">
        <f>+(U292/'Extra-Eu trade'!$H$8)*100</f>
        <v>0</v>
      </c>
      <c r="X292" s="141">
        <f>+((U292+S292)/('Extra-Eu trade'!$F$8))*100</f>
        <v>2.0533537935265713E-06</v>
      </c>
      <c r="Y292" s="74" t="s">
        <v>611</v>
      </c>
      <c r="AB292" s="74" t="s">
        <v>552</v>
      </c>
      <c r="AC292" s="141"/>
    </row>
    <row r="293" spans="2:29" ht="12">
      <c r="B293" s="74" t="s">
        <v>612</v>
      </c>
      <c r="C293" s="76" t="s">
        <v>36</v>
      </c>
      <c r="D293" s="76" t="s">
        <v>36</v>
      </c>
      <c r="E293" s="76" t="s">
        <v>36</v>
      </c>
      <c r="F293" s="76" t="s">
        <v>36</v>
      </c>
      <c r="G293" s="76" t="s">
        <v>36</v>
      </c>
      <c r="H293" s="76" t="s">
        <v>36</v>
      </c>
      <c r="I293" s="76" t="s">
        <v>36</v>
      </c>
      <c r="J293" s="76" t="s">
        <v>36</v>
      </c>
      <c r="K293" s="76" t="s">
        <v>36</v>
      </c>
      <c r="L293" s="76" t="s">
        <v>36</v>
      </c>
      <c r="M293" s="76" t="s">
        <v>36</v>
      </c>
      <c r="N293" s="76" t="s">
        <v>36</v>
      </c>
      <c r="O293" s="76" t="s">
        <v>36</v>
      </c>
      <c r="P293" s="76" t="s">
        <v>36</v>
      </c>
      <c r="S293" s="58">
        <f>_xlfn.IFERROR(((SUM('24 DS-016894 partners'!K293:S293))/1000)-(SUM(('24 DS-016890 partners'!L293:M293,'24 DS-016890 partners'!O293))/1000),":")</f>
        <v>0</v>
      </c>
      <c r="T293" s="138">
        <f>+(S293/'Extra-Eu trade'!$G$8)*100</f>
        <v>0</v>
      </c>
      <c r="U293" s="59">
        <f>_xlfn.IFERROR((SUM('24 DS-016894 partners'!C293:J293)/1000)+(SUM('24 DS-016890 partners'!L293:M293,'24 DS-016890 partners'!O293)/1000)-(SUM('24 DS-016890 partners'!C293:H293,'24 DS-016890 partners'!K293)/1000),":")</f>
        <v>0</v>
      </c>
      <c r="V293" s="138">
        <f>+(U293/'Extra-Eu trade'!$H$8)*100</f>
        <v>0</v>
      </c>
      <c r="X293" s="141">
        <f>+((U293+S293)/('Extra-Eu trade'!$F$8))*100</f>
        <v>0</v>
      </c>
      <c r="Y293" s="74" t="s">
        <v>612</v>
      </c>
      <c r="AB293" s="74" t="s">
        <v>21</v>
      </c>
      <c r="AC293" s="141"/>
    </row>
    <row r="294" spans="2:29" ht="12">
      <c r="B294" s="74" t="s">
        <v>613</v>
      </c>
      <c r="C294" s="75" t="s">
        <v>36</v>
      </c>
      <c r="D294" s="75" t="s">
        <v>36</v>
      </c>
      <c r="E294" s="75" t="s">
        <v>36</v>
      </c>
      <c r="F294" s="75" t="s">
        <v>36</v>
      </c>
      <c r="G294" s="75" t="s">
        <v>36</v>
      </c>
      <c r="H294" s="75" t="s">
        <v>36</v>
      </c>
      <c r="I294" s="75" t="s">
        <v>36</v>
      </c>
      <c r="J294" s="75" t="s">
        <v>36</v>
      </c>
      <c r="K294" s="75" t="s">
        <v>36</v>
      </c>
      <c r="L294" s="75" t="s">
        <v>36</v>
      </c>
      <c r="M294" s="75" t="s">
        <v>36</v>
      </c>
      <c r="N294" s="75" t="s">
        <v>36</v>
      </c>
      <c r="O294" s="75" t="s">
        <v>36</v>
      </c>
      <c r="P294" s="75" t="s">
        <v>36</v>
      </c>
      <c r="S294" s="58">
        <f>_xlfn.IFERROR(((SUM('24 DS-016894 partners'!K294:S294))/1000)-(SUM(('24 DS-016890 partners'!L294:M294,'24 DS-016890 partners'!O294))/1000),":")</f>
        <v>0</v>
      </c>
      <c r="T294" s="138">
        <f>+(S294/'Extra-Eu trade'!$G$8)*100</f>
        <v>0</v>
      </c>
      <c r="U294" s="59">
        <f>_xlfn.IFERROR((SUM('24 DS-016894 partners'!C294:J294)/1000)+(SUM('24 DS-016890 partners'!L294:M294,'24 DS-016890 partners'!O294)/1000)-(SUM('24 DS-016890 partners'!C294:H294,'24 DS-016890 partners'!K294)/1000),":")</f>
        <v>0</v>
      </c>
      <c r="V294" s="138">
        <f>+(U294/'Extra-Eu trade'!$H$8)*100</f>
        <v>0</v>
      </c>
      <c r="X294" s="141">
        <f>+((U294+S294)/('Extra-Eu trade'!$F$8))*100</f>
        <v>0</v>
      </c>
      <c r="Y294" s="74" t="s">
        <v>613</v>
      </c>
      <c r="AB294" s="74" t="s">
        <v>25</v>
      </c>
      <c r="AC294" s="141"/>
    </row>
    <row r="295" spans="2:29" ht="12">
      <c r="B295" s="74" t="s">
        <v>614</v>
      </c>
      <c r="C295" s="76" t="s">
        <v>36</v>
      </c>
      <c r="D295" s="76" t="s">
        <v>36</v>
      </c>
      <c r="E295" s="76" t="s">
        <v>36</v>
      </c>
      <c r="F295" s="76" t="s">
        <v>36</v>
      </c>
      <c r="G295" s="76" t="s">
        <v>36</v>
      </c>
      <c r="H295" s="76">
        <v>141</v>
      </c>
      <c r="I295" s="76" t="s">
        <v>36</v>
      </c>
      <c r="J295" s="76">
        <v>345478</v>
      </c>
      <c r="K295" s="76" t="s">
        <v>36</v>
      </c>
      <c r="L295" s="76">
        <v>2260765</v>
      </c>
      <c r="M295" s="76">
        <v>2916168</v>
      </c>
      <c r="N295" s="76" t="s">
        <v>36</v>
      </c>
      <c r="O295" s="76" t="s">
        <v>36</v>
      </c>
      <c r="P295" s="76">
        <v>29206138963</v>
      </c>
      <c r="S295" s="58">
        <f>_xlfn.IFERROR(((SUM('24 DS-016894 partners'!K295:S295))/1000)-(SUM(('24 DS-016890 partners'!L295:M295,'24 DS-016890 partners'!O295))/1000),":")</f>
        <v>1651916.61</v>
      </c>
      <c r="T295" s="138">
        <f>+(S295/'Extra-Eu trade'!$G$8)*100</f>
        <v>9.64984741494745</v>
      </c>
      <c r="U295" s="59">
        <f>_xlfn.IFERROR((SUM('24 DS-016894 partners'!C295:J295)/1000)+(SUM('24 DS-016890 partners'!L295:M295,'24 DS-016890 partners'!O295)/1000)-(SUM('24 DS-016890 partners'!C295:H295,'24 DS-016890 partners'!K295)/1000),":")</f>
        <v>29367.100000000002</v>
      </c>
      <c r="V295" s="138">
        <f>+(U295/'Extra-Eu trade'!$H$8)*100</f>
        <v>0.8434297945840035</v>
      </c>
      <c r="X295" s="141">
        <f>+((U295+S295)/('Extra-Eu trade'!$F$8))*100</f>
        <v>8.161395470266969</v>
      </c>
      <c r="Y295" s="74" t="s">
        <v>614</v>
      </c>
      <c r="AB295" s="74" t="s">
        <v>22</v>
      </c>
      <c r="AC295" s="141"/>
    </row>
    <row r="296" spans="2:29" ht="12">
      <c r="B296" s="74" t="s">
        <v>615</v>
      </c>
      <c r="C296" s="75" t="s">
        <v>36</v>
      </c>
      <c r="D296" s="75" t="s">
        <v>36</v>
      </c>
      <c r="E296" s="75" t="s">
        <v>36</v>
      </c>
      <c r="F296" s="75" t="s">
        <v>36</v>
      </c>
      <c r="G296" s="75" t="s">
        <v>36</v>
      </c>
      <c r="H296" s="75" t="s">
        <v>36</v>
      </c>
      <c r="I296" s="75" t="s">
        <v>36</v>
      </c>
      <c r="J296" s="75" t="s">
        <v>36</v>
      </c>
      <c r="K296" s="75" t="s">
        <v>36</v>
      </c>
      <c r="L296" s="75" t="s">
        <v>36</v>
      </c>
      <c r="M296" s="75" t="s">
        <v>36</v>
      </c>
      <c r="N296" s="75" t="s">
        <v>36</v>
      </c>
      <c r="O296" s="75" t="s">
        <v>36</v>
      </c>
      <c r="P296" s="75">
        <v>489193586</v>
      </c>
      <c r="S296" s="58">
        <f>_xlfn.IFERROR(((SUM('24 DS-016894 partners'!K296:S296))/1000)-(SUM(('24 DS-016890 partners'!L296:M296,'24 DS-016890 partners'!O296))/1000),":")</f>
        <v>3735.421</v>
      </c>
      <c r="T296" s="138">
        <f>+(S296/'Extra-Eu trade'!$G$8)*100</f>
        <v>0.021820860969846666</v>
      </c>
      <c r="U296" s="59">
        <f>_xlfn.IFERROR((SUM('24 DS-016894 partners'!C296:J296)/1000)+(SUM('24 DS-016890 partners'!L296:M296,'24 DS-016890 partners'!O296)/1000)-(SUM('24 DS-016890 partners'!C296:H296,'24 DS-016890 partners'!K296)/1000),":")</f>
        <v>826.449</v>
      </c>
      <c r="V296" s="138">
        <f>+(U296/'Extra-Eu trade'!$H$8)*100</f>
        <v>0.02373580334129536</v>
      </c>
      <c r="X296" s="141">
        <f>+((U296+S296)/('Extra-Eu trade'!$F$8))*100</f>
        <v>0.022144522624290917</v>
      </c>
      <c r="Y296" s="74" t="s">
        <v>615</v>
      </c>
      <c r="AB296" s="74" t="s">
        <v>23</v>
      </c>
      <c r="AC296" s="141"/>
    </row>
    <row r="297" spans="2:29" ht="12">
      <c r="B297" s="74" t="s">
        <v>616</v>
      </c>
      <c r="C297" s="76" t="s">
        <v>36</v>
      </c>
      <c r="D297" s="76" t="s">
        <v>36</v>
      </c>
      <c r="E297" s="76" t="s">
        <v>36</v>
      </c>
      <c r="F297" s="76" t="s">
        <v>36</v>
      </c>
      <c r="G297" s="76" t="s">
        <v>36</v>
      </c>
      <c r="H297" s="76" t="s">
        <v>36</v>
      </c>
      <c r="I297" s="76" t="s">
        <v>36</v>
      </c>
      <c r="J297" s="76" t="s">
        <v>36</v>
      </c>
      <c r="K297" s="76">
        <v>359</v>
      </c>
      <c r="L297" s="76" t="s">
        <v>36</v>
      </c>
      <c r="M297" s="76" t="s">
        <v>36</v>
      </c>
      <c r="N297" s="76" t="s">
        <v>36</v>
      </c>
      <c r="O297" s="76" t="s">
        <v>36</v>
      </c>
      <c r="P297" s="76">
        <v>511743271</v>
      </c>
      <c r="S297" s="58">
        <f>_xlfn.IFERROR(((SUM('24 DS-016894 partners'!K297:S297))/1000)-(SUM(('24 DS-016890 partners'!L297:M297,'24 DS-016890 partners'!O297))/1000),":")</f>
        <v>50131.68</v>
      </c>
      <c r="T297" s="138">
        <f>+(S297/'Extra-Eu trade'!$G$8)*100</f>
        <v>0.29284956621083486</v>
      </c>
      <c r="U297" s="59">
        <f>_xlfn.IFERROR((SUM('24 DS-016894 partners'!C297:J297)/1000)+(SUM('24 DS-016890 partners'!L297:M297,'24 DS-016890 partners'!O297)/1000)-(SUM('24 DS-016890 partners'!C297:H297,'24 DS-016890 partners'!K297)/1000),":")</f>
        <v>5694.857999999999</v>
      </c>
      <c r="V297" s="138">
        <f>+(U297/'Extra-Eu trade'!$H$8)*100</f>
        <v>0.1635576176444071</v>
      </c>
      <c r="X297" s="141">
        <f>+((U297+S297)/('Extra-Eu trade'!$F$8))*100</f>
        <v>0.270996769696821</v>
      </c>
      <c r="Y297" s="74" t="s">
        <v>616</v>
      </c>
      <c r="AB297" s="74" t="s">
        <v>576</v>
      </c>
      <c r="AC297" s="141"/>
    </row>
    <row r="298" spans="2:16" ht="12">
      <c r="B298" s="69"/>
      <c r="C298" s="69"/>
      <c r="D298" s="69"/>
      <c r="E298" s="69"/>
      <c r="F298" s="69"/>
      <c r="G298" s="69"/>
      <c r="H298" s="69"/>
      <c r="I298" s="69"/>
      <c r="J298" s="69"/>
      <c r="K298" s="69"/>
      <c r="L298" s="69"/>
      <c r="M298" s="69"/>
      <c r="N298" s="69"/>
      <c r="O298" s="69"/>
      <c r="P298" s="69"/>
    </row>
    <row r="299" spans="2:24" ht="12">
      <c r="B299" s="70" t="s">
        <v>174</v>
      </c>
      <c r="C299" s="69"/>
      <c r="D299" s="69"/>
      <c r="E299" s="69"/>
      <c r="F299" s="69"/>
      <c r="G299" s="69"/>
      <c r="H299" s="69"/>
      <c r="I299" s="69"/>
      <c r="J299" s="69"/>
      <c r="K299" s="69"/>
      <c r="L299" s="69"/>
      <c r="M299" s="69"/>
      <c r="N299" s="69"/>
      <c r="O299" s="69"/>
      <c r="P299" s="69"/>
      <c r="T299" s="156">
        <f>+SUM(T16:T297)</f>
        <v>99.99990429111304</v>
      </c>
      <c r="V299" s="156">
        <f>+SUM(V16:V297)</f>
        <v>99.99999999999993</v>
      </c>
      <c r="X299" s="156">
        <f>+SUM(X16:X297)</f>
        <v>99.99999999999996</v>
      </c>
    </row>
    <row r="300" spans="2:16" ht="12">
      <c r="B300" s="70" t="s">
        <v>36</v>
      </c>
      <c r="C300" s="68" t="s">
        <v>40</v>
      </c>
      <c r="D300" s="69"/>
      <c r="E300" s="69"/>
      <c r="F300" s="69"/>
      <c r="G300" s="69"/>
      <c r="H300" s="69"/>
      <c r="I300" s="69"/>
      <c r="J300" s="69"/>
      <c r="K300" s="69"/>
      <c r="L300" s="69"/>
      <c r="M300" s="69"/>
      <c r="N300" s="69"/>
      <c r="O300" s="69"/>
      <c r="P300" s="69"/>
    </row>
    <row r="303" ht="12">
      <c r="B303" s="88" t="s">
        <v>635</v>
      </c>
    </row>
    <row r="305" spans="2:16" ht="12">
      <c r="B305" s="113" t="s">
        <v>636</v>
      </c>
      <c r="C305" s="105"/>
      <c r="D305" s="105"/>
      <c r="E305" s="105"/>
      <c r="F305" s="105"/>
      <c r="G305" s="105"/>
      <c r="H305" s="105"/>
      <c r="I305" s="105"/>
      <c r="J305" s="105"/>
      <c r="K305" s="105"/>
      <c r="L305" s="105"/>
      <c r="M305" s="105"/>
      <c r="N305" s="105"/>
      <c r="O305" s="105"/>
      <c r="P305" s="105"/>
    </row>
    <row r="306" spans="2:16" ht="12">
      <c r="B306" s="113" t="s">
        <v>157</v>
      </c>
      <c r="C306" s="114" t="s">
        <v>637</v>
      </c>
      <c r="D306" s="105"/>
      <c r="E306" s="105"/>
      <c r="F306" s="105"/>
      <c r="G306" s="105"/>
      <c r="H306" s="105"/>
      <c r="I306" s="105"/>
      <c r="J306" s="105"/>
      <c r="K306" s="105"/>
      <c r="L306" s="105"/>
      <c r="M306" s="105"/>
      <c r="N306" s="105"/>
      <c r="O306" s="105"/>
      <c r="P306" s="105"/>
    </row>
    <row r="307" spans="2:16" ht="12">
      <c r="B307" s="113" t="s">
        <v>159</v>
      </c>
      <c r="C307" s="113" t="s">
        <v>333</v>
      </c>
      <c r="D307" s="105"/>
      <c r="E307" s="105"/>
      <c r="F307" s="105"/>
      <c r="G307" s="105"/>
      <c r="H307" s="105"/>
      <c r="I307" s="105"/>
      <c r="J307" s="105"/>
      <c r="K307" s="105"/>
      <c r="L307" s="105"/>
      <c r="M307" s="105"/>
      <c r="N307" s="105"/>
      <c r="O307" s="105"/>
      <c r="P307" s="105"/>
    </row>
    <row r="308" spans="2:16" ht="12">
      <c r="B308" s="105"/>
      <c r="C308" s="105"/>
      <c r="D308" s="105"/>
      <c r="E308" s="105"/>
      <c r="F308" s="105"/>
      <c r="G308" s="105"/>
      <c r="H308" s="105"/>
      <c r="I308" s="105"/>
      <c r="J308" s="105"/>
      <c r="K308" s="105"/>
      <c r="L308" s="105"/>
      <c r="M308" s="105"/>
      <c r="N308" s="105"/>
      <c r="O308" s="105"/>
      <c r="P308" s="105"/>
    </row>
    <row r="309" spans="2:16" ht="12">
      <c r="B309" s="114" t="s">
        <v>334</v>
      </c>
      <c r="C309" s="105"/>
      <c r="D309" s="113" t="s">
        <v>162</v>
      </c>
      <c r="E309" s="105"/>
      <c r="F309" s="105"/>
      <c r="G309" s="105"/>
      <c r="H309" s="105"/>
      <c r="I309" s="105"/>
      <c r="J309" s="105"/>
      <c r="K309" s="105"/>
      <c r="L309" s="105"/>
      <c r="M309" s="105"/>
      <c r="N309" s="105"/>
      <c r="O309" s="105"/>
      <c r="P309" s="105"/>
    </row>
    <row r="310" spans="2:16" ht="12">
      <c r="B310" s="114" t="s">
        <v>74</v>
      </c>
      <c r="C310" s="105"/>
      <c r="D310" s="113" t="s">
        <v>359</v>
      </c>
      <c r="E310" s="105"/>
      <c r="F310" s="105"/>
      <c r="G310" s="105"/>
      <c r="H310" s="105"/>
      <c r="I310" s="105"/>
      <c r="J310" s="105"/>
      <c r="K310" s="105"/>
      <c r="L310" s="105"/>
      <c r="M310" s="105"/>
      <c r="N310" s="105"/>
      <c r="O310" s="105"/>
      <c r="P310" s="105"/>
    </row>
    <row r="311" spans="2:16" ht="12">
      <c r="B311" s="114" t="s">
        <v>71</v>
      </c>
      <c r="C311" s="105"/>
      <c r="D311" s="113" t="s">
        <v>72</v>
      </c>
      <c r="E311" s="105"/>
      <c r="F311" s="105"/>
      <c r="G311" s="105"/>
      <c r="H311" s="105"/>
      <c r="I311" s="105"/>
      <c r="J311" s="105"/>
      <c r="K311" s="105"/>
      <c r="L311" s="105"/>
      <c r="M311" s="105"/>
      <c r="N311" s="105"/>
      <c r="O311" s="105"/>
      <c r="P311" s="105"/>
    </row>
    <row r="312" spans="2:16" ht="12">
      <c r="B312" s="114" t="s">
        <v>389</v>
      </c>
      <c r="C312" s="105"/>
      <c r="D312" s="113" t="s">
        <v>196</v>
      </c>
      <c r="E312" s="105"/>
      <c r="F312" s="105"/>
      <c r="G312" s="105"/>
      <c r="H312" s="105"/>
      <c r="I312" s="105"/>
      <c r="J312" s="105"/>
      <c r="K312" s="105"/>
      <c r="L312" s="105"/>
      <c r="M312" s="105"/>
      <c r="N312" s="105"/>
      <c r="O312" s="105"/>
      <c r="P312" s="105"/>
    </row>
    <row r="313" spans="2:16" ht="12">
      <c r="B313" s="105"/>
      <c r="C313" s="105"/>
      <c r="D313" s="105"/>
      <c r="E313" s="105"/>
      <c r="F313" s="105"/>
      <c r="G313" s="105"/>
      <c r="H313" s="105"/>
      <c r="I313" s="105"/>
      <c r="J313" s="105"/>
      <c r="K313" s="105"/>
      <c r="L313" s="105"/>
      <c r="M313" s="105"/>
      <c r="N313" s="105"/>
      <c r="O313" s="105"/>
      <c r="P313" s="105"/>
    </row>
    <row r="314" spans="2:16" ht="12">
      <c r="B314" s="115" t="s">
        <v>390</v>
      </c>
      <c r="C314" s="210" t="s">
        <v>336</v>
      </c>
      <c r="D314" s="210" t="s">
        <v>336</v>
      </c>
      <c r="E314" s="210" t="s">
        <v>336</v>
      </c>
      <c r="F314" s="210" t="s">
        <v>336</v>
      </c>
      <c r="G314" s="210" t="s">
        <v>336</v>
      </c>
      <c r="H314" s="210" t="s">
        <v>336</v>
      </c>
      <c r="I314" s="210" t="s">
        <v>336</v>
      </c>
      <c r="J314" s="210" t="s">
        <v>336</v>
      </c>
      <c r="K314" s="210" t="s">
        <v>336</v>
      </c>
      <c r="L314" s="210" t="s">
        <v>336</v>
      </c>
      <c r="M314" s="210" t="s">
        <v>336</v>
      </c>
      <c r="N314" s="210" t="s">
        <v>336</v>
      </c>
      <c r="O314" s="210" t="s">
        <v>336</v>
      </c>
      <c r="P314" s="210" t="s">
        <v>336</v>
      </c>
    </row>
    <row r="315" spans="2:16" ht="12">
      <c r="B315" s="115" t="s">
        <v>337</v>
      </c>
      <c r="C315" s="116" t="s">
        <v>391</v>
      </c>
      <c r="D315" s="116" t="s">
        <v>392</v>
      </c>
      <c r="E315" s="116" t="s">
        <v>393</v>
      </c>
      <c r="F315" s="116" t="s">
        <v>394</v>
      </c>
      <c r="G315" s="116" t="s">
        <v>395</v>
      </c>
      <c r="H315" s="116" t="s">
        <v>396</v>
      </c>
      <c r="I315" s="116" t="s">
        <v>397</v>
      </c>
      <c r="J315" s="116" t="s">
        <v>398</v>
      </c>
      <c r="K315" s="116" t="s">
        <v>399</v>
      </c>
      <c r="L315" s="116" t="s">
        <v>400</v>
      </c>
      <c r="M315" s="116" t="s">
        <v>401</v>
      </c>
      <c r="N315" s="116" t="s">
        <v>402</v>
      </c>
      <c r="O315" s="116" t="s">
        <v>403</v>
      </c>
      <c r="P315" s="116" t="s">
        <v>44</v>
      </c>
    </row>
    <row r="316" spans="2:25" ht="12">
      <c r="B316" s="117" t="s">
        <v>426</v>
      </c>
      <c r="C316" s="109" t="s">
        <v>38</v>
      </c>
      <c r="D316" s="109" t="s">
        <v>38</v>
      </c>
      <c r="E316" s="109" t="s">
        <v>38</v>
      </c>
      <c r="F316" s="109" t="s">
        <v>38</v>
      </c>
      <c r="G316" s="109" t="s">
        <v>38</v>
      </c>
      <c r="H316" s="109" t="s">
        <v>38</v>
      </c>
      <c r="I316" s="109" t="s">
        <v>38</v>
      </c>
      <c r="J316" s="109" t="s">
        <v>38</v>
      </c>
      <c r="K316" s="109" t="s">
        <v>38</v>
      </c>
      <c r="L316" s="109" t="s">
        <v>38</v>
      </c>
      <c r="M316" s="109" t="s">
        <v>38</v>
      </c>
      <c r="N316" s="109" t="s">
        <v>38</v>
      </c>
      <c r="O316" s="109" t="s">
        <v>38</v>
      </c>
      <c r="P316" s="109" t="s">
        <v>38</v>
      </c>
      <c r="S316" s="88" t="s">
        <v>59</v>
      </c>
      <c r="T316" s="88" t="s">
        <v>623</v>
      </c>
      <c r="U316" s="88" t="s">
        <v>209</v>
      </c>
      <c r="V316" s="88" t="s">
        <v>624</v>
      </c>
      <c r="X316" s="88" t="s">
        <v>625</v>
      </c>
      <c r="Y316" s="72" t="s">
        <v>426</v>
      </c>
    </row>
    <row r="317" spans="2:29" ht="12">
      <c r="B317" s="118" t="s">
        <v>103</v>
      </c>
      <c r="C317" s="119">
        <v>69409</v>
      </c>
      <c r="D317" s="119" t="s">
        <v>36</v>
      </c>
      <c r="E317" s="119" t="s">
        <v>36</v>
      </c>
      <c r="F317" s="119" t="s">
        <v>36</v>
      </c>
      <c r="G317" s="119" t="s">
        <v>36</v>
      </c>
      <c r="H317" s="119" t="s">
        <v>36</v>
      </c>
      <c r="I317" s="119" t="s">
        <v>36</v>
      </c>
      <c r="J317" s="119" t="s">
        <v>36</v>
      </c>
      <c r="K317" s="119">
        <v>328</v>
      </c>
      <c r="L317" s="119">
        <v>149862</v>
      </c>
      <c r="M317" s="119">
        <v>199045</v>
      </c>
      <c r="N317" s="119" t="s">
        <v>36</v>
      </c>
      <c r="O317" s="119">
        <v>168292</v>
      </c>
      <c r="P317" s="119">
        <v>1700752932</v>
      </c>
      <c r="S317" s="58">
        <f>_xlfn.IFERROR(((SUM('24 DS-016894 partners'!K317:S317))/1000)-(SUM(('24 DS-016890 partners'!L317:M317,'24 DS-016890 partners'!O317))/1000),":")</f>
        <v>10460.055999999999</v>
      </c>
      <c r="T317" s="138">
        <f>+(S317/'Extra-Eu trade'!$D$8)*100</f>
        <v>0.2222062498468025</v>
      </c>
      <c r="U317" s="59">
        <f>_xlfn.IFERROR((SUM('24 DS-016894 partners'!C317:J317)/1000)+(SUM('24 DS-016890 partners'!L317:M317,'24 DS-016890 partners'!O317)/1000)-(SUM('24 DS-016890 partners'!C317:H317,'24 DS-016890 partners'!K317)/1000),":")</f>
        <v>10910.583</v>
      </c>
      <c r="V317" s="138">
        <f>+(U317/'Extra-Eu trade'!$E$8)*100</f>
        <v>0.23433322573345208</v>
      </c>
      <c r="X317" s="141">
        <f>+((U317+S317)/('Extra-Eu trade'!$C$8))*100</f>
        <v>0.2282364837826351</v>
      </c>
      <c r="Y317" s="74" t="s">
        <v>103</v>
      </c>
      <c r="AB317" s="88" t="s">
        <v>26</v>
      </c>
      <c r="AC317" s="141">
        <v>43.49855575983224</v>
      </c>
    </row>
    <row r="318" spans="2:29" ht="12">
      <c r="B318" s="118" t="s">
        <v>427</v>
      </c>
      <c r="C318" s="120">
        <v>1498022</v>
      </c>
      <c r="D318" s="120" t="s">
        <v>36</v>
      </c>
      <c r="E318" s="120" t="s">
        <v>36</v>
      </c>
      <c r="F318" s="120" t="s">
        <v>36</v>
      </c>
      <c r="G318" s="120">
        <v>78266</v>
      </c>
      <c r="H318" s="120">
        <v>2960</v>
      </c>
      <c r="I318" s="120" t="s">
        <v>36</v>
      </c>
      <c r="J318" s="120">
        <v>282550</v>
      </c>
      <c r="K318" s="120">
        <v>49911</v>
      </c>
      <c r="L318" s="120">
        <v>672517</v>
      </c>
      <c r="M318" s="120">
        <v>1383968</v>
      </c>
      <c r="N318" s="120">
        <v>297</v>
      </c>
      <c r="O318" s="120">
        <v>2095713</v>
      </c>
      <c r="P318" s="120">
        <v>35697141494</v>
      </c>
      <c r="S318" s="58">
        <f>_xlfn.IFERROR(((SUM('24 DS-016894 partners'!K318:S318))/1000)-(SUM(('24 DS-016890 partners'!L318:M318,'24 DS-016890 partners'!O318))/1000),":")</f>
        <v>93451.69799999999</v>
      </c>
      <c r="T318" s="138">
        <f>+(S318/'Extra-Eu trade'!$D$8)*100</f>
        <v>1.9852237267559496</v>
      </c>
      <c r="U318" s="59">
        <f>_xlfn.IFERROR((SUM('24 DS-016894 partners'!C318:J318)/1000)+(SUM('24 DS-016890 partners'!L318:M318,'24 DS-016890 partners'!O318)/1000)-(SUM('24 DS-016890 partners'!C318:H318,'24 DS-016890 partners'!K318)/1000),":")</f>
        <v>70251.225</v>
      </c>
      <c r="V318" s="138">
        <f>+(U318/'Extra-Eu trade'!$E$8)*100</f>
        <v>1.5088282785600489</v>
      </c>
      <c r="X318" s="141">
        <f>+((U318+S318)/('Extra-Eu trade'!$C$8))*100</f>
        <v>1.7483323512441282</v>
      </c>
      <c r="Y318" s="74" t="s">
        <v>427</v>
      </c>
      <c r="AB318" s="88" t="s">
        <v>455</v>
      </c>
      <c r="AC318" s="141">
        <v>14.268974541129738</v>
      </c>
    </row>
    <row r="319" spans="2:29" ht="12">
      <c r="B319" s="118" t="s">
        <v>428</v>
      </c>
      <c r="C319" s="119" t="s">
        <v>36</v>
      </c>
      <c r="D319" s="119" t="s">
        <v>36</v>
      </c>
      <c r="E319" s="119" t="s">
        <v>36</v>
      </c>
      <c r="F319" s="119" t="s">
        <v>36</v>
      </c>
      <c r="G319" s="119" t="s">
        <v>36</v>
      </c>
      <c r="H319" s="119" t="s">
        <v>36</v>
      </c>
      <c r="I319" s="119" t="s">
        <v>36</v>
      </c>
      <c r="J319" s="119" t="s">
        <v>36</v>
      </c>
      <c r="K319" s="119" t="s">
        <v>36</v>
      </c>
      <c r="L319" s="119" t="s">
        <v>36</v>
      </c>
      <c r="M319" s="119" t="s">
        <v>36</v>
      </c>
      <c r="N319" s="119" t="s">
        <v>36</v>
      </c>
      <c r="O319" s="119" t="s">
        <v>36</v>
      </c>
      <c r="P319" s="119">
        <v>269872680</v>
      </c>
      <c r="S319" s="58">
        <f>_xlfn.IFERROR(((SUM('24 DS-016894 partners'!K319:S319))/1000)-(SUM(('24 DS-016890 partners'!L319:M319,'24 DS-016890 partners'!O319))/1000),":")</f>
        <v>0</v>
      </c>
      <c r="T319" s="138">
        <f>+(S319/'Extra-Eu trade'!$D$8)*100</f>
        <v>0</v>
      </c>
      <c r="U319" s="59">
        <f>_xlfn.IFERROR((SUM('24 DS-016894 partners'!C319:J319)/1000)+(SUM('24 DS-016890 partners'!L319:M319,'24 DS-016890 partners'!O319)/1000)-(SUM('24 DS-016890 partners'!C319:H319,'24 DS-016890 partners'!K319)/1000),":")</f>
        <v>0</v>
      </c>
      <c r="V319" s="138">
        <f>+(U319/'Extra-Eu trade'!$E$8)*100</f>
        <v>0</v>
      </c>
      <c r="X319" s="141">
        <f>+((U319+S319)/('Extra-Eu trade'!$C$8))*100</f>
        <v>0</v>
      </c>
      <c r="Y319" s="74" t="s">
        <v>428</v>
      </c>
      <c r="AB319" s="88" t="s">
        <v>534</v>
      </c>
      <c r="AC319" s="141">
        <v>6.652548444020547</v>
      </c>
    </row>
    <row r="320" spans="2:29" ht="12">
      <c r="B320" s="118" t="s">
        <v>429</v>
      </c>
      <c r="C320" s="120" t="s">
        <v>36</v>
      </c>
      <c r="D320" s="120" t="s">
        <v>36</v>
      </c>
      <c r="E320" s="120" t="s">
        <v>36</v>
      </c>
      <c r="F320" s="120" t="s">
        <v>36</v>
      </c>
      <c r="G320" s="120" t="s">
        <v>36</v>
      </c>
      <c r="H320" s="120" t="s">
        <v>36</v>
      </c>
      <c r="I320" s="120" t="s">
        <v>36</v>
      </c>
      <c r="J320" s="120" t="s">
        <v>36</v>
      </c>
      <c r="K320" s="120" t="s">
        <v>36</v>
      </c>
      <c r="L320" s="120" t="s">
        <v>36</v>
      </c>
      <c r="M320" s="120" t="s">
        <v>36</v>
      </c>
      <c r="N320" s="120" t="s">
        <v>36</v>
      </c>
      <c r="O320" s="120">
        <v>71</v>
      </c>
      <c r="P320" s="120">
        <v>216691285</v>
      </c>
      <c r="S320" s="58">
        <f>_xlfn.IFERROR(((SUM('24 DS-016894 partners'!K320:S320))/1000)-(SUM(('24 DS-016890 partners'!L320:M320,'24 DS-016890 partners'!O320))/1000),":")</f>
        <v>8.474</v>
      </c>
      <c r="T320" s="138">
        <f>+(S320/'Extra-Eu trade'!$D$8)*100</f>
        <v>0.00018001583941824065</v>
      </c>
      <c r="U320" s="59">
        <f>_xlfn.IFERROR((SUM('24 DS-016894 partners'!C320:J320)/1000)+(SUM('24 DS-016890 partners'!L320:M320,'24 DS-016890 partners'!O320)/1000)-(SUM('24 DS-016890 partners'!C320:H320,'24 DS-016890 partners'!K320)/1000),":")</f>
        <v>213.71</v>
      </c>
      <c r="V320" s="138">
        <f>+(U320/'Extra-Eu trade'!$E$8)*100</f>
        <v>0.00458997962542387</v>
      </c>
      <c r="X320" s="141">
        <f>+((U320+S320)/('Extra-Eu trade'!$C$8))*100</f>
        <v>0.0023729049427469624</v>
      </c>
      <c r="Y320" s="74" t="s">
        <v>429</v>
      </c>
      <c r="AB320" s="88" t="s">
        <v>589</v>
      </c>
      <c r="AC320" s="141">
        <v>2.668268351016846</v>
      </c>
    </row>
    <row r="321" spans="2:29" ht="12">
      <c r="B321" s="118" t="s">
        <v>430</v>
      </c>
      <c r="C321" s="119" t="s">
        <v>36</v>
      </c>
      <c r="D321" s="119" t="s">
        <v>36</v>
      </c>
      <c r="E321" s="119" t="s">
        <v>36</v>
      </c>
      <c r="F321" s="119" t="s">
        <v>36</v>
      </c>
      <c r="G321" s="119" t="s">
        <v>36</v>
      </c>
      <c r="H321" s="119" t="s">
        <v>36</v>
      </c>
      <c r="I321" s="119" t="s">
        <v>36</v>
      </c>
      <c r="J321" s="119" t="s">
        <v>36</v>
      </c>
      <c r="K321" s="119" t="s">
        <v>36</v>
      </c>
      <c r="L321" s="119" t="s">
        <v>36</v>
      </c>
      <c r="M321" s="119" t="s">
        <v>36</v>
      </c>
      <c r="N321" s="119" t="s">
        <v>36</v>
      </c>
      <c r="O321" s="119" t="s">
        <v>36</v>
      </c>
      <c r="P321" s="119">
        <v>3591644</v>
      </c>
      <c r="S321" s="58">
        <f>_xlfn.IFERROR(((SUM('24 DS-016894 partners'!K321:S321))/1000)-(SUM(('24 DS-016890 partners'!L321:M321,'24 DS-016890 partners'!O321))/1000),":")</f>
        <v>0</v>
      </c>
      <c r="T321" s="138">
        <f>+(S321/'Extra-Eu trade'!$D$8)*100</f>
        <v>0</v>
      </c>
      <c r="U321" s="59">
        <f>_xlfn.IFERROR((SUM('24 DS-016894 partners'!C321:J321)/1000)+(SUM('24 DS-016890 partners'!L321:M321,'24 DS-016890 partners'!O321)/1000)-(SUM('24 DS-016890 partners'!C321:H321,'24 DS-016890 partners'!K321)/1000),":")</f>
        <v>0</v>
      </c>
      <c r="V321" s="138">
        <f>+(U321/'Extra-Eu trade'!$E$8)*100</f>
        <v>0</v>
      </c>
      <c r="X321" s="141">
        <f>+((U321+S321)/('Extra-Eu trade'!$C$8))*100</f>
        <v>0</v>
      </c>
      <c r="Y321" s="74" t="s">
        <v>430</v>
      </c>
      <c r="AB321" s="88" t="s">
        <v>144</v>
      </c>
      <c r="AC321" s="141">
        <v>2.625818114979116</v>
      </c>
    </row>
    <row r="322" spans="2:29" ht="12">
      <c r="B322" s="118" t="s">
        <v>32</v>
      </c>
      <c r="C322" s="120">
        <v>304070</v>
      </c>
      <c r="D322" s="120" t="s">
        <v>36</v>
      </c>
      <c r="E322" s="120" t="s">
        <v>36</v>
      </c>
      <c r="F322" s="120" t="s">
        <v>36</v>
      </c>
      <c r="G322" s="120" t="s">
        <v>36</v>
      </c>
      <c r="H322" s="120" t="s">
        <v>36</v>
      </c>
      <c r="I322" s="120">
        <v>1079</v>
      </c>
      <c r="J322" s="120" t="s">
        <v>36</v>
      </c>
      <c r="K322" s="120" t="s">
        <v>36</v>
      </c>
      <c r="L322" s="120">
        <v>68589</v>
      </c>
      <c r="M322" s="120">
        <v>15889</v>
      </c>
      <c r="N322" s="120">
        <v>3590</v>
      </c>
      <c r="O322" s="120">
        <v>34683</v>
      </c>
      <c r="P322" s="120">
        <v>4426421381</v>
      </c>
      <c r="S322" s="58">
        <f>_xlfn.IFERROR(((SUM('24 DS-016894 partners'!K322:S322))/1000)-(SUM(('24 DS-016890 partners'!L322:M322,'24 DS-016890 partners'!O322))/1000),":")</f>
        <v>19041.942</v>
      </c>
      <c r="T322" s="138">
        <f>+(S322/'Extra-Eu trade'!$D$8)*100</f>
        <v>0.40451394539573426</v>
      </c>
      <c r="U322" s="59">
        <f>_xlfn.IFERROR((SUM('24 DS-016894 partners'!C322:J322)/1000)+(SUM('24 DS-016890 partners'!L322:M322,'24 DS-016890 partners'!O322)/1000)-(SUM('24 DS-016890 partners'!C322:H322,'24 DS-016890 partners'!K322)/1000),":")</f>
        <v>4279.1900000000005</v>
      </c>
      <c r="V322" s="138">
        <f>+(U322/'Extra-Eu trade'!$E$8)*100</f>
        <v>0.09190676577285842</v>
      </c>
      <c r="X322" s="141">
        <f>+((U322+S322)/('Extra-Eu trade'!$C$8))*100</f>
        <v>0.24906757189201</v>
      </c>
      <c r="Y322" s="74" t="s">
        <v>32</v>
      </c>
      <c r="AB322" s="88" t="s">
        <v>151</v>
      </c>
      <c r="AC322" s="141">
        <v>2.5980755129596322</v>
      </c>
    </row>
    <row r="323" spans="2:29" ht="12">
      <c r="B323" s="118" t="s">
        <v>431</v>
      </c>
      <c r="C323" s="119" t="s">
        <v>36</v>
      </c>
      <c r="D323" s="119" t="s">
        <v>36</v>
      </c>
      <c r="E323" s="119" t="s">
        <v>36</v>
      </c>
      <c r="F323" s="119" t="s">
        <v>36</v>
      </c>
      <c r="G323" s="119" t="s">
        <v>36</v>
      </c>
      <c r="H323" s="119">
        <v>2</v>
      </c>
      <c r="I323" s="119" t="s">
        <v>36</v>
      </c>
      <c r="J323" s="119">
        <v>180</v>
      </c>
      <c r="K323" s="119">
        <v>1084</v>
      </c>
      <c r="L323" s="119">
        <v>7076</v>
      </c>
      <c r="M323" s="119">
        <v>6801</v>
      </c>
      <c r="N323" s="119">
        <v>3772</v>
      </c>
      <c r="O323" s="119">
        <v>24752</v>
      </c>
      <c r="P323" s="119">
        <v>1885927769</v>
      </c>
      <c r="S323" s="58">
        <f>_xlfn.IFERROR(((SUM('24 DS-016894 partners'!K323:S323))/1000)-(SUM(('24 DS-016890 partners'!L323:M323,'24 DS-016890 partners'!O323))/1000),":")</f>
        <v>1318.5030000000002</v>
      </c>
      <c r="T323" s="138">
        <f>+(S323/'Extra-Eu trade'!$D$8)*100</f>
        <v>0.028009372707159377</v>
      </c>
      <c r="U323" s="59">
        <f>_xlfn.IFERROR((SUM('24 DS-016894 partners'!C323:J323)/1000)+(SUM('24 DS-016890 partners'!L323:M323,'24 DS-016890 partners'!O323)/1000)-(SUM('24 DS-016890 partners'!C323:H323,'24 DS-016890 partners'!K323)/1000),":")</f>
        <v>73.812</v>
      </c>
      <c r="V323" s="138">
        <f>+(U323/'Extra-Eu trade'!$E$8)*100</f>
        <v>0.0015853052085152153</v>
      </c>
      <c r="X323" s="141">
        <f>+((U323+S323)/('Extra-Eu trade'!$C$8))*100</f>
        <v>0.014869797759337923</v>
      </c>
      <c r="Y323" s="74" t="s">
        <v>431</v>
      </c>
      <c r="AB323" s="88" t="s">
        <v>145</v>
      </c>
      <c r="AC323" s="141">
        <v>1.8494157159134366</v>
      </c>
    </row>
    <row r="324" spans="2:29" ht="12">
      <c r="B324" s="118" t="s">
        <v>432</v>
      </c>
      <c r="C324" s="120" t="s">
        <v>36</v>
      </c>
      <c r="D324" s="120" t="s">
        <v>36</v>
      </c>
      <c r="E324" s="120" t="s">
        <v>36</v>
      </c>
      <c r="F324" s="120" t="s">
        <v>36</v>
      </c>
      <c r="G324" s="120" t="s">
        <v>36</v>
      </c>
      <c r="H324" s="120" t="s">
        <v>36</v>
      </c>
      <c r="I324" s="120" t="s">
        <v>36</v>
      </c>
      <c r="J324" s="120" t="s">
        <v>36</v>
      </c>
      <c r="K324" s="120" t="s">
        <v>36</v>
      </c>
      <c r="L324" s="120" t="s">
        <v>36</v>
      </c>
      <c r="M324" s="120" t="s">
        <v>36</v>
      </c>
      <c r="N324" s="120" t="s">
        <v>36</v>
      </c>
      <c r="O324" s="120" t="s">
        <v>36</v>
      </c>
      <c r="P324" s="120" t="s">
        <v>36</v>
      </c>
      <c r="S324" s="58">
        <f>_xlfn.IFERROR(((SUM('24 DS-016894 partners'!K324:S324))/1000)-(SUM(('24 DS-016890 partners'!L324:M324,'24 DS-016890 partners'!O324))/1000),":")</f>
        <v>0</v>
      </c>
      <c r="T324" s="138">
        <f>+(S324/'Extra-Eu trade'!$D$8)*100</f>
        <v>0</v>
      </c>
      <c r="U324" s="59">
        <f>_xlfn.IFERROR((SUM('24 DS-016894 partners'!C324:J324)/1000)+(SUM('24 DS-016890 partners'!L324:M324,'24 DS-016890 partners'!O324)/1000)-(SUM('24 DS-016890 partners'!C324:H324,'24 DS-016890 partners'!K324)/1000),":")</f>
        <v>0</v>
      </c>
      <c r="V324" s="138">
        <f>+(U324/'Extra-Eu trade'!$E$8)*100</f>
        <v>0</v>
      </c>
      <c r="X324" s="141">
        <f>+((U324+S324)/('Extra-Eu trade'!$C$8))*100</f>
        <v>0</v>
      </c>
      <c r="Y324" s="74" t="s">
        <v>432</v>
      </c>
      <c r="AB324" s="88" t="s">
        <v>110</v>
      </c>
      <c r="AC324" s="141">
        <v>1.7739901388711774</v>
      </c>
    </row>
    <row r="325" spans="2:29" ht="12">
      <c r="B325" s="118" t="s">
        <v>433</v>
      </c>
      <c r="C325" s="119">
        <v>17603</v>
      </c>
      <c r="D325" s="119" t="s">
        <v>36</v>
      </c>
      <c r="E325" s="119" t="s">
        <v>36</v>
      </c>
      <c r="F325" s="119" t="s">
        <v>36</v>
      </c>
      <c r="G325" s="119">
        <v>361</v>
      </c>
      <c r="H325" s="119">
        <v>9225</v>
      </c>
      <c r="I325" s="119" t="s">
        <v>36</v>
      </c>
      <c r="J325" s="119">
        <v>135</v>
      </c>
      <c r="K325" s="119">
        <v>7988</v>
      </c>
      <c r="L325" s="119">
        <v>11</v>
      </c>
      <c r="M325" s="119">
        <v>2241</v>
      </c>
      <c r="N325" s="119">
        <v>2162</v>
      </c>
      <c r="O325" s="119">
        <v>9929</v>
      </c>
      <c r="P325" s="119">
        <v>4332458069</v>
      </c>
      <c r="S325" s="58">
        <f>_xlfn.IFERROR(((SUM('24 DS-016894 partners'!K325:S325))/1000)-(SUM(('24 DS-016890 partners'!L325:M325,'24 DS-016890 partners'!O325))/1000),":")</f>
        <v>1064.319</v>
      </c>
      <c r="T325" s="138">
        <f>+(S325/'Extra-Eu trade'!$D$8)*100</f>
        <v>0.022609662283901634</v>
      </c>
      <c r="U325" s="59">
        <f>_xlfn.IFERROR((SUM('24 DS-016894 partners'!C325:J325)/1000)+(SUM('24 DS-016890 partners'!L325:M325,'24 DS-016890 partners'!O325)/1000)-(SUM('24 DS-016890 partners'!C325:H325,'24 DS-016890 partners'!K325)/1000),":")</f>
        <v>321.45799999999997</v>
      </c>
      <c r="V325" s="138">
        <f>+(U325/'Extra-Eu trade'!$E$8)*100</f>
        <v>0.006904148942162305</v>
      </c>
      <c r="X325" s="141">
        <f>+((U325+S325)/('Extra-Eu trade'!$C$8))*100</f>
        <v>0.014799972513075008</v>
      </c>
      <c r="Y325" s="74" t="s">
        <v>433</v>
      </c>
      <c r="AB325" s="88" t="s">
        <v>427</v>
      </c>
      <c r="AC325" s="141">
        <v>1.7483323512441282</v>
      </c>
    </row>
    <row r="326" spans="2:29" ht="12">
      <c r="B326" s="118" t="s">
        <v>434</v>
      </c>
      <c r="C326" s="120" t="s">
        <v>36</v>
      </c>
      <c r="D326" s="120" t="s">
        <v>36</v>
      </c>
      <c r="E326" s="120" t="s">
        <v>36</v>
      </c>
      <c r="F326" s="120" t="s">
        <v>36</v>
      </c>
      <c r="G326" s="120" t="s">
        <v>36</v>
      </c>
      <c r="H326" s="120" t="s">
        <v>36</v>
      </c>
      <c r="I326" s="120" t="s">
        <v>36</v>
      </c>
      <c r="J326" s="120" t="s">
        <v>36</v>
      </c>
      <c r="K326" s="120" t="s">
        <v>36</v>
      </c>
      <c r="L326" s="120" t="s">
        <v>36</v>
      </c>
      <c r="M326" s="120" t="s">
        <v>36</v>
      </c>
      <c r="N326" s="120" t="s">
        <v>36</v>
      </c>
      <c r="O326" s="120" t="s">
        <v>36</v>
      </c>
      <c r="P326" s="120">
        <v>4362164</v>
      </c>
      <c r="S326" s="58">
        <f>_xlfn.IFERROR(((SUM('24 DS-016894 partners'!K326:S326))/1000)-(SUM(('24 DS-016890 partners'!L326:M326,'24 DS-016890 partners'!O326))/1000),":")</f>
        <v>0</v>
      </c>
      <c r="T326" s="138">
        <f>+(S326/'Extra-Eu trade'!$D$8)*100</f>
        <v>0</v>
      </c>
      <c r="U326" s="59">
        <f>_xlfn.IFERROR((SUM('24 DS-016894 partners'!C326:J326)/1000)+(SUM('24 DS-016890 partners'!L326:M326,'24 DS-016890 partners'!O326)/1000)-(SUM('24 DS-016890 partners'!C326:H326,'24 DS-016890 partners'!K326)/1000),":")</f>
        <v>0</v>
      </c>
      <c r="V326" s="138">
        <f>+(U326/'Extra-Eu trade'!$E$8)*100</f>
        <v>0</v>
      </c>
      <c r="X326" s="141">
        <f>+((U326+S326)/('Extra-Eu trade'!$C$8))*100</f>
        <v>0</v>
      </c>
      <c r="Y326" s="74" t="s">
        <v>434</v>
      </c>
      <c r="AB326" s="88" t="s">
        <v>112</v>
      </c>
      <c r="AC326" s="141">
        <v>1.4536150454403147</v>
      </c>
    </row>
    <row r="327" spans="2:29" ht="12">
      <c r="B327" s="118" t="s">
        <v>104</v>
      </c>
      <c r="C327" s="119" t="s">
        <v>36</v>
      </c>
      <c r="D327" s="119" t="s">
        <v>36</v>
      </c>
      <c r="E327" s="119" t="s">
        <v>36</v>
      </c>
      <c r="F327" s="119" t="s">
        <v>36</v>
      </c>
      <c r="G327" s="119" t="s">
        <v>36</v>
      </c>
      <c r="H327" s="119">
        <v>3180</v>
      </c>
      <c r="I327" s="119" t="s">
        <v>36</v>
      </c>
      <c r="J327" s="119" t="s">
        <v>36</v>
      </c>
      <c r="K327" s="119" t="s">
        <v>36</v>
      </c>
      <c r="L327" s="119" t="s">
        <v>36</v>
      </c>
      <c r="M327" s="119" t="s">
        <v>36</v>
      </c>
      <c r="N327" s="119" t="s">
        <v>36</v>
      </c>
      <c r="O327" s="119" t="s">
        <v>36</v>
      </c>
      <c r="P327" s="119">
        <v>10171620767</v>
      </c>
      <c r="S327" s="58">
        <f>_xlfn.IFERROR(((SUM('24 DS-016894 partners'!K327:S327))/1000)-(SUM(('24 DS-016890 partners'!L327:M327,'24 DS-016890 partners'!O327))/1000),":")</f>
        <v>7285.785</v>
      </c>
      <c r="T327" s="138">
        <f>+(S327/'Extra-Eu trade'!$D$8)*100</f>
        <v>0.1547742155529651</v>
      </c>
      <c r="U327" s="59">
        <f>_xlfn.IFERROR((SUM('24 DS-016894 partners'!C327:J327)/1000)+(SUM('24 DS-016890 partners'!L327:M327,'24 DS-016890 partners'!O327)/1000)-(SUM('24 DS-016890 partners'!C327:H327,'24 DS-016890 partners'!K327)/1000),":")</f>
        <v>4.375</v>
      </c>
      <c r="V327" s="138">
        <f>+(U327/'Extra-Eu trade'!$E$8)*100</f>
        <v>9.396453540418993E-05</v>
      </c>
      <c r="X327" s="141">
        <f>+((U327+S327)/('Extra-Eu trade'!$C$8))*100</f>
        <v>0.07785824675681505</v>
      </c>
      <c r="Y327" s="74" t="s">
        <v>104</v>
      </c>
      <c r="AB327" s="88" t="s">
        <v>108</v>
      </c>
      <c r="AC327" s="141">
        <v>1.245207126691695</v>
      </c>
    </row>
    <row r="328" spans="2:29" ht="12">
      <c r="B328" s="118" t="s">
        <v>435</v>
      </c>
      <c r="C328" s="120" t="s">
        <v>36</v>
      </c>
      <c r="D328" s="120" t="s">
        <v>36</v>
      </c>
      <c r="E328" s="120" t="s">
        <v>36</v>
      </c>
      <c r="F328" s="120" t="s">
        <v>36</v>
      </c>
      <c r="G328" s="120" t="s">
        <v>36</v>
      </c>
      <c r="H328" s="120" t="s">
        <v>36</v>
      </c>
      <c r="I328" s="120" t="s">
        <v>36</v>
      </c>
      <c r="J328" s="120" t="s">
        <v>36</v>
      </c>
      <c r="K328" s="120" t="s">
        <v>36</v>
      </c>
      <c r="L328" s="120" t="s">
        <v>36</v>
      </c>
      <c r="M328" s="120" t="s">
        <v>36</v>
      </c>
      <c r="N328" s="120" t="s">
        <v>36</v>
      </c>
      <c r="O328" s="120" t="s">
        <v>36</v>
      </c>
      <c r="P328" s="120">
        <v>2113215</v>
      </c>
      <c r="S328" s="58">
        <f>_xlfn.IFERROR(((SUM('24 DS-016894 partners'!K328:S328))/1000)-(SUM(('24 DS-016890 partners'!L328:M328,'24 DS-016890 partners'!O328))/1000),":")</f>
        <v>0</v>
      </c>
      <c r="T328" s="138">
        <f>+(S328/'Extra-Eu trade'!$D$8)*100</f>
        <v>0</v>
      </c>
      <c r="U328" s="59">
        <f>_xlfn.IFERROR((SUM('24 DS-016894 partners'!C328:J328)/1000)+(SUM('24 DS-016890 partners'!L328:M328,'24 DS-016890 partners'!O328)/1000)-(SUM('24 DS-016890 partners'!C328:H328,'24 DS-016890 partners'!K328)/1000),":")</f>
        <v>0</v>
      </c>
      <c r="V328" s="138">
        <f>+(U328/'Extra-Eu trade'!$E$8)*100</f>
        <v>0</v>
      </c>
      <c r="X328" s="141">
        <f>+((U328+S328)/('Extra-Eu trade'!$C$8))*100</f>
        <v>0</v>
      </c>
      <c r="Y328" s="74" t="s">
        <v>435</v>
      </c>
      <c r="AB328" s="88" t="s">
        <v>118</v>
      </c>
      <c r="AC328" s="141">
        <v>1.2336062675759627</v>
      </c>
    </row>
    <row r="329" spans="2:29" ht="12">
      <c r="B329" s="118" t="s">
        <v>18</v>
      </c>
      <c r="C329" s="119">
        <v>24572887</v>
      </c>
      <c r="D329" s="119" t="s">
        <v>36</v>
      </c>
      <c r="E329" s="119" t="s">
        <v>36</v>
      </c>
      <c r="F329" s="119" t="s">
        <v>36</v>
      </c>
      <c r="G329" s="119">
        <v>268946</v>
      </c>
      <c r="H329" s="119">
        <v>105203</v>
      </c>
      <c r="I329" s="119">
        <v>280788</v>
      </c>
      <c r="J329" s="119">
        <v>2872624</v>
      </c>
      <c r="K329" s="119">
        <v>1527973</v>
      </c>
      <c r="L329" s="119">
        <v>30650785</v>
      </c>
      <c r="M329" s="119">
        <v>15183598</v>
      </c>
      <c r="N329" s="119">
        <v>1354703</v>
      </c>
      <c r="O329" s="119">
        <v>57932019</v>
      </c>
      <c r="P329" s="119">
        <v>175112678127</v>
      </c>
      <c r="S329" s="58">
        <f>_xlfn.IFERROR(((SUM('24 DS-016894 partners'!K329:S329))/1000)-(SUM(('24 DS-016890 partners'!L329:M329,'24 DS-016890 partners'!O329))/1000),":")</f>
        <v>726933.857</v>
      </c>
      <c r="T329" s="138"/>
      <c r="U329" s="59">
        <f>_xlfn.IFERROR((SUM('24 DS-016894 partners'!C329:J329)/1000)+(SUM('24 DS-016890 partners'!L329:M329,'24 DS-016890 partners'!O329)/1000)-(SUM('24 DS-016890 partners'!C329:H329,'24 DS-016890 partners'!K329)/1000),":")</f>
        <v>534534.726</v>
      </c>
      <c r="V329" s="138"/>
      <c r="X329" s="141"/>
      <c r="Y329" s="74" t="s">
        <v>18</v>
      </c>
      <c r="AB329" s="88" t="s">
        <v>33</v>
      </c>
      <c r="AC329" s="141">
        <v>1.158378023215747</v>
      </c>
    </row>
    <row r="330" spans="2:29" ht="12">
      <c r="B330" s="118" t="s">
        <v>105</v>
      </c>
      <c r="C330" s="120">
        <v>6591</v>
      </c>
      <c r="D330" s="120" t="s">
        <v>36</v>
      </c>
      <c r="E330" s="120" t="s">
        <v>36</v>
      </c>
      <c r="F330" s="120" t="s">
        <v>36</v>
      </c>
      <c r="G330" s="120">
        <v>9847</v>
      </c>
      <c r="H330" s="120">
        <v>2955</v>
      </c>
      <c r="I330" s="120">
        <v>15545</v>
      </c>
      <c r="J330" s="120" t="s">
        <v>36</v>
      </c>
      <c r="K330" s="120" t="s">
        <v>36</v>
      </c>
      <c r="L330" s="120" t="s">
        <v>36</v>
      </c>
      <c r="M330" s="120" t="s">
        <v>36</v>
      </c>
      <c r="N330" s="120" t="s">
        <v>36</v>
      </c>
      <c r="O330" s="120" t="s">
        <v>36</v>
      </c>
      <c r="P330" s="120">
        <v>38492698258</v>
      </c>
      <c r="S330" s="58">
        <f>_xlfn.IFERROR(((SUM('24 DS-016894 partners'!K330:S330))/1000)-(SUM(('24 DS-016890 partners'!L330:M330,'24 DS-016890 partners'!O330))/1000),":")</f>
        <v>5397.04</v>
      </c>
      <c r="T330" s="138">
        <f>+(S330/'Extra-Eu trade'!$D$8)*100</f>
        <v>0.11465101321380947</v>
      </c>
      <c r="U330" s="59">
        <f>_xlfn.IFERROR((SUM('24 DS-016894 partners'!C330:J330)/1000)+(SUM('24 DS-016890 partners'!L330:M330,'24 DS-016890 partners'!O330)/1000)-(SUM('24 DS-016890 partners'!C330:H330,'24 DS-016890 partners'!K330)/1000),":")</f>
        <v>3557.89</v>
      </c>
      <c r="V330" s="138">
        <f>+(U330/'Extra-Eu trade'!$E$8)*100</f>
        <v>0.07641496705582018</v>
      </c>
      <c r="X330" s="141">
        <f>+((U330+S330)/('Extra-Eu trade'!$C$8))*100</f>
        <v>0.09563783917362662</v>
      </c>
      <c r="Y330" s="74" t="s">
        <v>105</v>
      </c>
      <c r="AB330" s="88" t="s">
        <v>146</v>
      </c>
      <c r="AC330" s="141">
        <v>1.0691080478549875</v>
      </c>
    </row>
    <row r="331" spans="2:29" ht="12">
      <c r="B331" s="118" t="s">
        <v>436</v>
      </c>
      <c r="C331" s="119">
        <v>18985</v>
      </c>
      <c r="D331" s="119" t="s">
        <v>36</v>
      </c>
      <c r="E331" s="119" t="s">
        <v>36</v>
      </c>
      <c r="F331" s="119" t="s">
        <v>36</v>
      </c>
      <c r="G331" s="119">
        <v>218</v>
      </c>
      <c r="H331" s="119">
        <v>5683</v>
      </c>
      <c r="I331" s="119">
        <v>386</v>
      </c>
      <c r="J331" s="119" t="s">
        <v>36</v>
      </c>
      <c r="K331" s="119" t="s">
        <v>36</v>
      </c>
      <c r="L331" s="119" t="s">
        <v>36</v>
      </c>
      <c r="M331" s="119" t="s">
        <v>36</v>
      </c>
      <c r="N331" s="119" t="s">
        <v>36</v>
      </c>
      <c r="O331" s="119">
        <v>169910</v>
      </c>
      <c r="P331" s="119">
        <v>299151364</v>
      </c>
      <c r="S331" s="58">
        <f>_xlfn.IFERROR(((SUM('24 DS-016894 partners'!K331:S331))/1000)-(SUM(('24 DS-016890 partners'!L331:M331,'24 DS-016890 partners'!O331))/1000),":")</f>
        <v>515.6070000000001</v>
      </c>
      <c r="T331" s="138">
        <f>+(S331/'Extra-Eu trade'!$D$8)*100</f>
        <v>0.010953201193641824</v>
      </c>
      <c r="U331" s="59">
        <f>_xlfn.IFERROR((SUM('24 DS-016894 partners'!C331:J331)/1000)+(SUM('24 DS-016890 partners'!L331:M331,'24 DS-016890 partners'!O331)/1000)-(SUM('24 DS-016890 partners'!C331:H331,'24 DS-016890 partners'!K331)/1000),":")</f>
        <v>2890.1079999999997</v>
      </c>
      <c r="V331" s="138">
        <f>+(U331/'Extra-Eu trade'!$E$8)*100</f>
        <v>0.0620726069686703</v>
      </c>
      <c r="X331" s="141">
        <f>+((U331+S331)/('Extra-Eu trade'!$C$8))*100</f>
        <v>0.03637272691592316</v>
      </c>
      <c r="Y331" s="74" t="s">
        <v>436</v>
      </c>
      <c r="AB331" s="88" t="s">
        <v>125</v>
      </c>
      <c r="AC331" s="141">
        <v>0.9848720476893983</v>
      </c>
    </row>
    <row r="332" spans="2:29" ht="12">
      <c r="B332" s="118" t="s">
        <v>106</v>
      </c>
      <c r="C332" s="120">
        <v>500</v>
      </c>
      <c r="D332" s="120" t="s">
        <v>36</v>
      </c>
      <c r="E332" s="120" t="s">
        <v>36</v>
      </c>
      <c r="F332" s="120" t="s">
        <v>36</v>
      </c>
      <c r="G332" s="120" t="s">
        <v>36</v>
      </c>
      <c r="H332" s="120" t="s">
        <v>36</v>
      </c>
      <c r="I332" s="120" t="s">
        <v>36</v>
      </c>
      <c r="J332" s="120">
        <v>3785</v>
      </c>
      <c r="K332" s="120">
        <v>2767</v>
      </c>
      <c r="L332" s="120">
        <v>16043</v>
      </c>
      <c r="M332" s="120">
        <v>14274</v>
      </c>
      <c r="N332" s="120">
        <v>4162</v>
      </c>
      <c r="O332" s="120">
        <v>1071</v>
      </c>
      <c r="P332" s="120">
        <v>2042988005</v>
      </c>
      <c r="S332" s="58">
        <f>_xlfn.IFERROR(((SUM('24 DS-016894 partners'!K332:S332))/1000)-(SUM(('24 DS-016890 partners'!L332:M332,'24 DS-016890 partners'!O332))/1000),":")</f>
        <v>7074.603</v>
      </c>
      <c r="T332" s="138">
        <f>+(S332/'Extra-Eu trade'!$D$8)*100</f>
        <v>0.1502880101009917</v>
      </c>
      <c r="U332" s="59">
        <f>_xlfn.IFERROR((SUM('24 DS-016894 partners'!C332:J332)/1000)+(SUM('24 DS-016890 partners'!L332:M332,'24 DS-016890 partners'!O332)/1000)-(SUM('24 DS-016890 partners'!C332:H332,'24 DS-016890 partners'!K332)/1000),":")</f>
        <v>286.24899999999997</v>
      </c>
      <c r="V332" s="138">
        <f>+(U332/'Extra-Eu trade'!$E$8)*100</f>
        <v>0.006147943838837476</v>
      </c>
      <c r="X332" s="141">
        <f>+((U332+S332)/('Extra-Eu trade'!$C$8))*100</f>
        <v>0.07861323089704417</v>
      </c>
      <c r="Y332" s="74" t="s">
        <v>106</v>
      </c>
      <c r="AB332" s="88" t="s">
        <v>136</v>
      </c>
      <c r="AC332" s="141">
        <v>0.7958745862100424</v>
      </c>
    </row>
    <row r="333" spans="2:29" ht="12">
      <c r="B333" s="118" t="s">
        <v>34</v>
      </c>
      <c r="C333" s="119">
        <v>119297</v>
      </c>
      <c r="D333" s="119" t="s">
        <v>36</v>
      </c>
      <c r="E333" s="119" t="s">
        <v>36</v>
      </c>
      <c r="F333" s="119" t="s">
        <v>36</v>
      </c>
      <c r="G333" s="119" t="s">
        <v>36</v>
      </c>
      <c r="H333" s="119" t="s">
        <v>36</v>
      </c>
      <c r="I333" s="119" t="s">
        <v>36</v>
      </c>
      <c r="J333" s="119">
        <v>22743</v>
      </c>
      <c r="K333" s="119">
        <v>93</v>
      </c>
      <c r="L333" s="119">
        <v>195604</v>
      </c>
      <c r="M333" s="119">
        <v>162707</v>
      </c>
      <c r="N333" s="119">
        <v>4665</v>
      </c>
      <c r="O333" s="119">
        <v>39942</v>
      </c>
      <c r="P333" s="119">
        <v>8719018861</v>
      </c>
      <c r="S333" s="58">
        <f>_xlfn.IFERROR(((SUM('24 DS-016894 partners'!K333:S333))/1000)-(SUM(('24 DS-016890 partners'!L333:M333,'24 DS-016890 partners'!O333))/1000),":")</f>
        <v>26269.399999999998</v>
      </c>
      <c r="T333" s="138">
        <f>+(S333/'Extra-Eu trade'!$D$8)*100</f>
        <v>0.558049102196546</v>
      </c>
      <c r="U333" s="59">
        <f>_xlfn.IFERROR((SUM('24 DS-016894 partners'!C333:J333)/1000)+(SUM('24 DS-016890 partners'!L333:M333,'24 DS-016890 partners'!O333)/1000)-(SUM('24 DS-016890 partners'!C333:H333,'24 DS-016890 partners'!K333)/1000),":")</f>
        <v>7070.092</v>
      </c>
      <c r="V333" s="138">
        <f>+(U333/'Extra-Eu trade'!$E$8)*100</f>
        <v>0.15184866515311543</v>
      </c>
      <c r="X333" s="141">
        <f>+((U333+S333)/('Extra-Eu trade'!$C$8))*100</f>
        <v>0.3560627468920931</v>
      </c>
      <c r="Y333" s="74" t="s">
        <v>34</v>
      </c>
      <c r="AB333" s="88" t="s">
        <v>456</v>
      </c>
      <c r="AC333" s="141">
        <v>0.7616281330940169</v>
      </c>
    </row>
    <row r="334" spans="2:29" ht="12">
      <c r="B334" s="118" t="s">
        <v>437</v>
      </c>
      <c r="C334" s="120" t="s">
        <v>36</v>
      </c>
      <c r="D334" s="120" t="s">
        <v>36</v>
      </c>
      <c r="E334" s="120" t="s">
        <v>36</v>
      </c>
      <c r="F334" s="120" t="s">
        <v>36</v>
      </c>
      <c r="G334" s="120" t="s">
        <v>36</v>
      </c>
      <c r="H334" s="120" t="s">
        <v>36</v>
      </c>
      <c r="I334" s="120" t="s">
        <v>36</v>
      </c>
      <c r="J334" s="120" t="s">
        <v>36</v>
      </c>
      <c r="K334" s="120" t="s">
        <v>36</v>
      </c>
      <c r="L334" s="120" t="s">
        <v>36</v>
      </c>
      <c r="M334" s="120">
        <v>10</v>
      </c>
      <c r="N334" s="120" t="s">
        <v>36</v>
      </c>
      <c r="O334" s="120" t="s">
        <v>36</v>
      </c>
      <c r="P334" s="120">
        <v>136710696</v>
      </c>
      <c r="S334" s="58">
        <f>_xlfn.IFERROR(((SUM('24 DS-016894 partners'!K334:S334))/1000)-(SUM(('24 DS-016890 partners'!L334:M334,'24 DS-016890 partners'!O334))/1000),":")</f>
        <v>27.817999999999998</v>
      </c>
      <c r="T334" s="138">
        <f>+(S334/'Extra-Eu trade'!$D$8)*100</f>
        <v>0.0005909464976323599</v>
      </c>
      <c r="U334" s="59">
        <f>_xlfn.IFERROR((SUM('24 DS-016894 partners'!C334:J334)/1000)+(SUM('24 DS-016890 partners'!L334:M334,'24 DS-016890 partners'!O334)/1000)-(SUM('24 DS-016890 partners'!C334:H334,'24 DS-016890 partners'!K334)/1000),":")</f>
        <v>1065.299</v>
      </c>
      <c r="V334" s="138">
        <f>+(U334/'Extra-Eu trade'!$E$8)*100</f>
        <v>0.022880074423211</v>
      </c>
      <c r="X334" s="141">
        <f>+((U334+S334)/('Extra-Eu trade'!$C$8))*100</f>
        <v>0.011674390290483254</v>
      </c>
      <c r="Y334" s="74" t="s">
        <v>437</v>
      </c>
      <c r="AB334" s="88" t="s">
        <v>496</v>
      </c>
      <c r="AC334" s="141">
        <v>0.6290462239027039</v>
      </c>
    </row>
    <row r="335" spans="2:29" ht="12">
      <c r="B335" s="118" t="s">
        <v>438</v>
      </c>
      <c r="C335" s="119">
        <v>3716</v>
      </c>
      <c r="D335" s="119" t="s">
        <v>36</v>
      </c>
      <c r="E335" s="119" t="s">
        <v>36</v>
      </c>
      <c r="F335" s="119" t="s">
        <v>36</v>
      </c>
      <c r="G335" s="119" t="s">
        <v>36</v>
      </c>
      <c r="H335" s="119" t="s">
        <v>36</v>
      </c>
      <c r="I335" s="119" t="s">
        <v>36</v>
      </c>
      <c r="J335" s="119" t="s">
        <v>36</v>
      </c>
      <c r="K335" s="119" t="s">
        <v>36</v>
      </c>
      <c r="L335" s="119" t="s">
        <v>36</v>
      </c>
      <c r="M335" s="119" t="s">
        <v>36</v>
      </c>
      <c r="N335" s="119" t="s">
        <v>36</v>
      </c>
      <c r="O335" s="119">
        <v>8976</v>
      </c>
      <c r="P335" s="119">
        <v>3644227851</v>
      </c>
      <c r="S335" s="58">
        <f>_xlfn.IFERROR(((SUM('24 DS-016894 partners'!K335:S335))/1000)-(SUM(('24 DS-016890 partners'!L335:M335,'24 DS-016890 partners'!O335))/1000),":")</f>
        <v>1457.1119999999999</v>
      </c>
      <c r="T335" s="138">
        <f>+(S335/'Extra-Eu trade'!$D$8)*100</f>
        <v>0.030953887161481168</v>
      </c>
      <c r="U335" s="59">
        <f>_xlfn.IFERROR((SUM('24 DS-016894 partners'!C335:J335)/1000)+(SUM('24 DS-016890 partners'!L335:M335,'24 DS-016890 partners'!O335)/1000)-(SUM('24 DS-016890 partners'!C335:H335,'24 DS-016890 partners'!K335)/1000),":")</f>
        <v>67.57300000000001</v>
      </c>
      <c r="V335" s="138">
        <f>+(U335/'Extra-Eu trade'!$E$8)*100</f>
        <v>0.0014513064116268178</v>
      </c>
      <c r="X335" s="141">
        <f>+((U335+S335)/('Extra-Eu trade'!$C$8))*100</f>
        <v>0.01628349733838689</v>
      </c>
      <c r="Y335" s="74" t="s">
        <v>438</v>
      </c>
      <c r="AB335" s="88" t="s">
        <v>27</v>
      </c>
      <c r="AC335" s="141">
        <v>0.6035594643413713</v>
      </c>
    </row>
    <row r="336" spans="2:29" ht="12">
      <c r="B336" s="118" t="s">
        <v>356</v>
      </c>
      <c r="C336" s="120">
        <v>36002248</v>
      </c>
      <c r="D336" s="120" t="s">
        <v>36</v>
      </c>
      <c r="E336" s="120" t="s">
        <v>36</v>
      </c>
      <c r="F336" s="120" t="s">
        <v>36</v>
      </c>
      <c r="G336" s="120">
        <v>7428897</v>
      </c>
      <c r="H336" s="120">
        <v>186220</v>
      </c>
      <c r="I336" s="120">
        <v>695369</v>
      </c>
      <c r="J336" s="120">
        <v>4696800</v>
      </c>
      <c r="K336" s="120">
        <v>1763647</v>
      </c>
      <c r="L336" s="120">
        <v>29815171</v>
      </c>
      <c r="M336" s="120">
        <v>35705019</v>
      </c>
      <c r="N336" s="120">
        <v>906495</v>
      </c>
      <c r="O336" s="120">
        <v>80767512</v>
      </c>
      <c r="P336" s="120">
        <v>324391883196</v>
      </c>
      <c r="S336" s="58">
        <f>_xlfn.IFERROR(((SUM('24 DS-016894 partners'!K336:S336))/1000)-(SUM(('24 DS-016890 partners'!L336:M336,'24 DS-016890 partners'!O336))/1000),":")</f>
        <v>1085119.4139999999</v>
      </c>
      <c r="T336" s="138"/>
      <c r="U336" s="59">
        <f>_xlfn.IFERROR((SUM('24 DS-016894 partners'!C336:J336)/1000)+(SUM('24 DS-016890 partners'!L336:M336,'24 DS-016890 partners'!O336)/1000)-(SUM('24 DS-016890 partners'!C336:H336,'24 DS-016890 partners'!K336)/1000),":")</f>
        <v>1006828.8239999999</v>
      </c>
      <c r="V336" s="138"/>
      <c r="X336" s="141"/>
      <c r="Y336" s="74" t="s">
        <v>356</v>
      </c>
      <c r="AB336" s="88" t="s">
        <v>143</v>
      </c>
      <c r="AC336" s="141">
        <v>0.602632789981056</v>
      </c>
    </row>
    <row r="337" spans="2:29" ht="12">
      <c r="B337" s="118" t="s">
        <v>439</v>
      </c>
      <c r="C337" s="119" t="s">
        <v>36</v>
      </c>
      <c r="D337" s="119" t="s">
        <v>36</v>
      </c>
      <c r="E337" s="119" t="s">
        <v>36</v>
      </c>
      <c r="F337" s="119" t="s">
        <v>36</v>
      </c>
      <c r="G337" s="119" t="s">
        <v>36</v>
      </c>
      <c r="H337" s="119" t="s">
        <v>36</v>
      </c>
      <c r="I337" s="119" t="s">
        <v>36</v>
      </c>
      <c r="J337" s="119" t="s">
        <v>36</v>
      </c>
      <c r="K337" s="119" t="s">
        <v>36</v>
      </c>
      <c r="L337" s="119" t="s">
        <v>36</v>
      </c>
      <c r="M337" s="119" t="s">
        <v>36</v>
      </c>
      <c r="N337" s="119" t="s">
        <v>36</v>
      </c>
      <c r="O337" s="119">
        <v>544</v>
      </c>
      <c r="P337" s="119">
        <v>913792949</v>
      </c>
      <c r="S337" s="58">
        <f>_xlfn.IFERROR(((SUM('24 DS-016894 partners'!K337:S337))/1000)-(SUM(('24 DS-016890 partners'!L337:M337,'24 DS-016890 partners'!O337))/1000),":")</f>
        <v>477.516</v>
      </c>
      <c r="T337" s="138">
        <f>+(S337/'Extra-Eu trade'!$D$8)*100</f>
        <v>0.010144022135430801</v>
      </c>
      <c r="U337" s="59">
        <f>_xlfn.IFERROR((SUM('24 DS-016894 partners'!C337:J337)/1000)+(SUM('24 DS-016890 partners'!L337:M337,'24 DS-016890 partners'!O337)/1000)-(SUM('24 DS-016890 partners'!C337:H337,'24 DS-016890 partners'!K337)/1000),":")</f>
        <v>973.766</v>
      </c>
      <c r="V337" s="138">
        <f>+(U337/'Extra-Eu trade'!$E$8)*100</f>
        <v>0.02091416452169061</v>
      </c>
      <c r="X337" s="141">
        <f>+((U337+S337)/('Extra-Eu trade'!$C$8))*100</f>
        <v>0.015499559964352505</v>
      </c>
      <c r="Y337" s="74" t="s">
        <v>439</v>
      </c>
      <c r="AB337" s="88" t="s">
        <v>153</v>
      </c>
      <c r="AC337" s="141">
        <v>0.4979789287523455</v>
      </c>
    </row>
    <row r="338" spans="2:29" ht="12">
      <c r="B338" s="118" t="s">
        <v>1</v>
      </c>
      <c r="C338" s="120">
        <v>8617348</v>
      </c>
      <c r="D338" s="120" t="s">
        <v>36</v>
      </c>
      <c r="E338" s="120" t="s">
        <v>36</v>
      </c>
      <c r="F338" s="120" t="s">
        <v>36</v>
      </c>
      <c r="G338" s="120">
        <v>34047</v>
      </c>
      <c r="H338" s="120">
        <v>21137</v>
      </c>
      <c r="I338" s="120">
        <v>22602</v>
      </c>
      <c r="J338" s="120">
        <v>152043</v>
      </c>
      <c r="K338" s="120">
        <v>62726</v>
      </c>
      <c r="L338" s="120">
        <v>3372925</v>
      </c>
      <c r="M338" s="120">
        <v>852023</v>
      </c>
      <c r="N338" s="120">
        <v>187393</v>
      </c>
      <c r="O338" s="120">
        <v>6032799</v>
      </c>
      <c r="P338" s="120">
        <v>31113982199</v>
      </c>
      <c r="S338" s="58">
        <f>_xlfn.IFERROR(((SUM('24 DS-016894 partners'!K338:S338))/1000)-(SUM(('24 DS-016890 partners'!L338:M338,'24 DS-016890 partners'!O338))/1000),":")</f>
        <v>116139.97499999999</v>
      </c>
      <c r="T338" s="138"/>
      <c r="U338" s="59">
        <f>_xlfn.IFERROR((SUM('24 DS-016894 partners'!C338:J338)/1000)+(SUM('24 DS-016890 partners'!L338:M338,'24 DS-016890 partners'!O338)/1000)-(SUM('24 DS-016890 partners'!C338:H338,'24 DS-016890 partners'!K338)/1000),":")</f>
        <v>58632.62699999999</v>
      </c>
      <c r="V338" s="138"/>
      <c r="X338" s="141"/>
      <c r="Y338" s="74" t="s">
        <v>1</v>
      </c>
      <c r="AB338" s="88" t="s">
        <v>124</v>
      </c>
      <c r="AC338" s="141">
        <v>0.48711808054416234</v>
      </c>
    </row>
    <row r="339" spans="2:29" ht="12">
      <c r="B339" s="118" t="s">
        <v>107</v>
      </c>
      <c r="C339" s="119">
        <v>558971</v>
      </c>
      <c r="D339" s="119" t="s">
        <v>36</v>
      </c>
      <c r="E339" s="119" t="s">
        <v>36</v>
      </c>
      <c r="F339" s="119" t="s">
        <v>36</v>
      </c>
      <c r="G339" s="119">
        <v>386</v>
      </c>
      <c r="H339" s="119">
        <v>2019</v>
      </c>
      <c r="I339" s="119" t="s">
        <v>36</v>
      </c>
      <c r="J339" s="119">
        <v>6415</v>
      </c>
      <c r="K339" s="119">
        <v>3110</v>
      </c>
      <c r="L339" s="119">
        <v>3218</v>
      </c>
      <c r="M339" s="119">
        <v>42797</v>
      </c>
      <c r="N339" s="119">
        <v>439</v>
      </c>
      <c r="O339" s="119">
        <v>70309</v>
      </c>
      <c r="P339" s="119">
        <v>1851412689</v>
      </c>
      <c r="S339" s="58">
        <f>_xlfn.IFERROR(((SUM('24 DS-016894 partners'!K339:S339))/1000)-(SUM(('24 DS-016890 partners'!L339:M339,'24 DS-016890 partners'!O339))/1000),":")</f>
        <v>3741.189</v>
      </c>
      <c r="T339" s="138">
        <f>+(S339/'Extra-Eu trade'!$D$8)*100</f>
        <v>0.07947525115143832</v>
      </c>
      <c r="U339" s="59">
        <f>_xlfn.IFERROR((SUM('24 DS-016894 partners'!C339:J339)/1000)+(SUM('24 DS-016890 partners'!L339:M339,'24 DS-016890 partners'!O339)/1000)-(SUM('24 DS-016890 partners'!C339:H339,'24 DS-016890 partners'!K339)/1000),":")</f>
        <v>5314.9439999999995</v>
      </c>
      <c r="V339" s="138">
        <f>+(U339/'Extra-Eu trade'!$E$8)*100</f>
        <v>0.11415228426497985</v>
      </c>
      <c r="X339" s="141">
        <f>+((U339+S339)/('Extra-Eu trade'!$C$8))*100</f>
        <v>0.09671867802305241</v>
      </c>
      <c r="Y339" s="74" t="s">
        <v>107</v>
      </c>
      <c r="AB339" s="88" t="s">
        <v>133</v>
      </c>
      <c r="AC339" s="141">
        <v>0.4729785642951046</v>
      </c>
    </row>
    <row r="340" spans="2:29" ht="12">
      <c r="B340" s="118" t="s">
        <v>440</v>
      </c>
      <c r="C340" s="120" t="s">
        <v>36</v>
      </c>
      <c r="D340" s="120" t="s">
        <v>36</v>
      </c>
      <c r="E340" s="120" t="s">
        <v>36</v>
      </c>
      <c r="F340" s="120" t="s">
        <v>36</v>
      </c>
      <c r="G340" s="120" t="s">
        <v>36</v>
      </c>
      <c r="H340" s="120" t="s">
        <v>36</v>
      </c>
      <c r="I340" s="120" t="s">
        <v>36</v>
      </c>
      <c r="J340" s="120" t="s">
        <v>36</v>
      </c>
      <c r="K340" s="120" t="s">
        <v>36</v>
      </c>
      <c r="L340" s="120" t="s">
        <v>36</v>
      </c>
      <c r="M340" s="120" t="s">
        <v>36</v>
      </c>
      <c r="N340" s="120" t="s">
        <v>36</v>
      </c>
      <c r="O340" s="120" t="s">
        <v>36</v>
      </c>
      <c r="P340" s="120">
        <v>88141420</v>
      </c>
      <c r="S340" s="58">
        <f>_xlfn.IFERROR(((SUM('24 DS-016894 partners'!K340:S340))/1000)-(SUM(('24 DS-016890 partners'!L340:M340,'24 DS-016890 partners'!O340))/1000),":")</f>
        <v>0.558</v>
      </c>
      <c r="T340" s="138">
        <f>+(S340/'Extra-Eu trade'!$D$8)*100</f>
        <v>1.185376898694575E-05</v>
      </c>
      <c r="U340" s="59">
        <f>_xlfn.IFERROR((SUM('24 DS-016894 partners'!C340:J340)/1000)+(SUM('24 DS-016890 partners'!L340:M340,'24 DS-016890 partners'!O340)/1000)-(SUM('24 DS-016890 partners'!C340:H340,'24 DS-016890 partners'!K340)/1000),":")</f>
        <v>0.007</v>
      </c>
      <c r="V340" s="138">
        <f>+(U340/'Extra-Eu trade'!$E$8)*100</f>
        <v>1.503432566467039E-07</v>
      </c>
      <c r="X340" s="141">
        <f>+((U340+S340)/('Extra-Eu trade'!$C$8))*100</f>
        <v>6.034148690508921E-06</v>
      </c>
      <c r="Y340" s="74" t="s">
        <v>440</v>
      </c>
      <c r="AB340" s="88" t="s">
        <v>516</v>
      </c>
      <c r="AC340" s="141">
        <v>0.4340430436510942</v>
      </c>
    </row>
    <row r="341" spans="2:29" ht="12">
      <c r="B341" s="118" t="s">
        <v>441</v>
      </c>
      <c r="C341" s="119" t="s">
        <v>36</v>
      </c>
      <c r="D341" s="119" t="s">
        <v>36</v>
      </c>
      <c r="E341" s="119" t="s">
        <v>36</v>
      </c>
      <c r="F341" s="119" t="s">
        <v>36</v>
      </c>
      <c r="G341" s="119" t="s">
        <v>36</v>
      </c>
      <c r="H341" s="119" t="s">
        <v>36</v>
      </c>
      <c r="I341" s="119" t="s">
        <v>36</v>
      </c>
      <c r="J341" s="119" t="s">
        <v>36</v>
      </c>
      <c r="K341" s="119" t="s">
        <v>36</v>
      </c>
      <c r="L341" s="119" t="s">
        <v>36</v>
      </c>
      <c r="M341" s="119" t="s">
        <v>36</v>
      </c>
      <c r="N341" s="119" t="s">
        <v>36</v>
      </c>
      <c r="O341" s="119">
        <v>457</v>
      </c>
      <c r="P341" s="119">
        <v>810938729</v>
      </c>
      <c r="S341" s="58">
        <f>_xlfn.IFERROR(((SUM('24 DS-016894 partners'!K341:S341))/1000)-(SUM(('24 DS-016890 partners'!L341:M341,'24 DS-016890 partners'!O341))/1000),":")</f>
        <v>18.087</v>
      </c>
      <c r="T341" s="138">
        <f>+(S341/'Extra-Eu trade'!$D$8)*100</f>
        <v>0.00038422781302309634</v>
      </c>
      <c r="U341" s="59">
        <f>_xlfn.IFERROR((SUM('24 DS-016894 partners'!C341:J341)/1000)+(SUM('24 DS-016890 partners'!L341:M341,'24 DS-016890 partners'!O341)/1000)-(SUM('24 DS-016890 partners'!C341:H341,'24 DS-016890 partners'!K341)/1000),":")</f>
        <v>73.73599999999999</v>
      </c>
      <c r="V341" s="138">
        <f>+(U341/'Extra-Eu trade'!$E$8)*100</f>
        <v>0.0015836729103001937</v>
      </c>
      <c r="X341" s="141">
        <f>+((U341+S341)/('Extra-Eu trade'!$C$8))*100</f>
        <v>0.0009806613012541601</v>
      </c>
      <c r="Y341" s="74" t="s">
        <v>441</v>
      </c>
      <c r="AB341" s="88" t="s">
        <v>126</v>
      </c>
      <c r="AC341" s="141">
        <v>0.41328276333962743</v>
      </c>
    </row>
    <row r="342" spans="2:29" ht="12">
      <c r="B342" s="118" t="s">
        <v>442</v>
      </c>
      <c r="C342" s="120" t="s">
        <v>36</v>
      </c>
      <c r="D342" s="120" t="s">
        <v>36</v>
      </c>
      <c r="E342" s="120" t="s">
        <v>36</v>
      </c>
      <c r="F342" s="120" t="s">
        <v>36</v>
      </c>
      <c r="G342" s="120" t="s">
        <v>36</v>
      </c>
      <c r="H342" s="120" t="s">
        <v>36</v>
      </c>
      <c r="I342" s="120" t="s">
        <v>36</v>
      </c>
      <c r="J342" s="120" t="s">
        <v>36</v>
      </c>
      <c r="K342" s="120" t="s">
        <v>36</v>
      </c>
      <c r="L342" s="120" t="s">
        <v>36</v>
      </c>
      <c r="M342" s="120" t="s">
        <v>36</v>
      </c>
      <c r="N342" s="120" t="s">
        <v>36</v>
      </c>
      <c r="O342" s="120" t="s">
        <v>36</v>
      </c>
      <c r="P342" s="120">
        <v>21338425</v>
      </c>
      <c r="S342" s="58">
        <f>_xlfn.IFERROR(((SUM('24 DS-016894 partners'!K342:S342))/1000)-(SUM(('24 DS-016890 partners'!L342:M342,'24 DS-016890 partners'!O342))/1000),":")</f>
        <v>0.059</v>
      </c>
      <c r="T342" s="138">
        <f>+(S342/'Extra-Eu trade'!$D$8)*100</f>
        <v>1.2533555022039413E-06</v>
      </c>
      <c r="U342" s="59">
        <f>_xlfn.IFERROR((SUM('24 DS-016894 partners'!C342:J342)/1000)+(SUM('24 DS-016890 partners'!L342:M342,'24 DS-016890 partners'!O342)/1000)-(SUM('24 DS-016890 partners'!C342:H342,'24 DS-016890 partners'!K342)/1000),":")</f>
        <v>0.064</v>
      </c>
      <c r="V342" s="138">
        <f>+(U342/'Extra-Eu trade'!$E$8)*100</f>
        <v>1.3745669179127213E-06</v>
      </c>
      <c r="X342" s="141">
        <f>+((U342+S342)/('Extra-Eu trade'!$C$8))*100</f>
        <v>1.3136288299691985E-06</v>
      </c>
      <c r="Y342" s="74" t="s">
        <v>442</v>
      </c>
      <c r="AB342" s="88" t="s">
        <v>202</v>
      </c>
      <c r="AC342" s="141">
        <v>0.400821530739811</v>
      </c>
    </row>
    <row r="343" spans="2:29" ht="12">
      <c r="B343" s="118" t="s">
        <v>443</v>
      </c>
      <c r="C343" s="119" t="s">
        <v>36</v>
      </c>
      <c r="D343" s="119" t="s">
        <v>36</v>
      </c>
      <c r="E343" s="119" t="s">
        <v>36</v>
      </c>
      <c r="F343" s="119" t="s">
        <v>36</v>
      </c>
      <c r="G343" s="119" t="s">
        <v>36</v>
      </c>
      <c r="H343" s="119" t="s">
        <v>36</v>
      </c>
      <c r="I343" s="119" t="s">
        <v>36</v>
      </c>
      <c r="J343" s="119" t="s">
        <v>36</v>
      </c>
      <c r="K343" s="119" t="s">
        <v>36</v>
      </c>
      <c r="L343" s="119" t="s">
        <v>36</v>
      </c>
      <c r="M343" s="119" t="s">
        <v>36</v>
      </c>
      <c r="N343" s="119" t="s">
        <v>36</v>
      </c>
      <c r="O343" s="119" t="s">
        <v>36</v>
      </c>
      <c r="P343" s="119">
        <v>88623437</v>
      </c>
      <c r="S343" s="58">
        <f>_xlfn.IFERROR(((SUM('24 DS-016894 partners'!K343:S343))/1000)-(SUM(('24 DS-016890 partners'!L343:M343,'24 DS-016890 partners'!O343))/1000),":")</f>
        <v>6.016</v>
      </c>
      <c r="T343" s="138">
        <f>+(S343/'Extra-Eu trade'!$D$8)*100</f>
        <v>0.00012779977459760866</v>
      </c>
      <c r="U343" s="59">
        <f>_xlfn.IFERROR((SUM('24 DS-016894 partners'!C343:J343)/1000)+(SUM('24 DS-016890 partners'!L343:M343,'24 DS-016890 partners'!O343)/1000)-(SUM('24 DS-016890 partners'!C343:H343,'24 DS-016890 partners'!K343)/1000),":")</f>
        <v>102.922</v>
      </c>
      <c r="V343" s="138">
        <f>+(U343/'Extra-Eu trade'!$E$8)*100</f>
        <v>0.0022105183800845796</v>
      </c>
      <c r="X343" s="141">
        <f>+((U343+S343)/('Extra-Eu trade'!$C$8))*100</f>
        <v>0.00116344794698524</v>
      </c>
      <c r="Y343" s="74" t="s">
        <v>443</v>
      </c>
      <c r="AB343" s="88" t="s">
        <v>128</v>
      </c>
      <c r="AC343" s="141">
        <v>0.39371725514879063</v>
      </c>
    </row>
    <row r="344" spans="2:29" ht="12">
      <c r="B344" s="118" t="s">
        <v>444</v>
      </c>
      <c r="C344" s="120" t="s">
        <v>36</v>
      </c>
      <c r="D344" s="120" t="s">
        <v>36</v>
      </c>
      <c r="E344" s="120" t="s">
        <v>36</v>
      </c>
      <c r="F344" s="120" t="s">
        <v>36</v>
      </c>
      <c r="G344" s="120" t="s">
        <v>36</v>
      </c>
      <c r="H344" s="120" t="s">
        <v>36</v>
      </c>
      <c r="I344" s="120" t="s">
        <v>36</v>
      </c>
      <c r="J344" s="120" t="s">
        <v>36</v>
      </c>
      <c r="K344" s="120" t="s">
        <v>36</v>
      </c>
      <c r="L344" s="120" t="s">
        <v>36</v>
      </c>
      <c r="M344" s="120" t="s">
        <v>36</v>
      </c>
      <c r="N344" s="120" t="s">
        <v>36</v>
      </c>
      <c r="O344" s="120" t="s">
        <v>36</v>
      </c>
      <c r="P344" s="120">
        <v>156331537</v>
      </c>
      <c r="S344" s="58">
        <f>_xlfn.IFERROR(((SUM('24 DS-016894 partners'!K344:S344))/1000)-(SUM(('24 DS-016890 partners'!L344:M344,'24 DS-016890 partners'!O344))/1000),":")</f>
        <v>2.898</v>
      </c>
      <c r="T344" s="138">
        <f>+(S344/'Extra-Eu trade'!$D$8)*100</f>
        <v>6.156312280316986E-05</v>
      </c>
      <c r="U344" s="59">
        <f>_xlfn.IFERROR((SUM('24 DS-016894 partners'!C344:J344)/1000)+(SUM('24 DS-016890 partners'!L344:M344,'24 DS-016890 partners'!O344)/1000)-(SUM('24 DS-016890 partners'!C344:H344,'24 DS-016890 partners'!K344)/1000),":")</f>
        <v>193.609</v>
      </c>
      <c r="V344" s="138">
        <f>+(U344/'Extra-Eu trade'!$E$8)*100</f>
        <v>0.004158258225158814</v>
      </c>
      <c r="X344" s="141">
        <f>+((U344+S344)/('Extra-Eu trade'!$C$8))*100</f>
        <v>0.002098676914559002</v>
      </c>
      <c r="Y344" s="74" t="s">
        <v>444</v>
      </c>
      <c r="AB344" s="88" t="s">
        <v>147</v>
      </c>
      <c r="AC344" s="141">
        <v>0.37245984642449936</v>
      </c>
    </row>
    <row r="345" spans="2:29" ht="12">
      <c r="B345" s="118" t="s">
        <v>445</v>
      </c>
      <c r="C345" s="119" t="s">
        <v>36</v>
      </c>
      <c r="D345" s="119" t="s">
        <v>36</v>
      </c>
      <c r="E345" s="119" t="s">
        <v>36</v>
      </c>
      <c r="F345" s="119" t="s">
        <v>36</v>
      </c>
      <c r="G345" s="119" t="s">
        <v>36</v>
      </c>
      <c r="H345" s="119" t="s">
        <v>36</v>
      </c>
      <c r="I345" s="119" t="s">
        <v>36</v>
      </c>
      <c r="J345" s="119" t="s">
        <v>36</v>
      </c>
      <c r="K345" s="119" t="s">
        <v>36</v>
      </c>
      <c r="L345" s="119" t="s">
        <v>36</v>
      </c>
      <c r="M345" s="119" t="s">
        <v>36</v>
      </c>
      <c r="N345" s="119" t="s">
        <v>36</v>
      </c>
      <c r="O345" s="119" t="s">
        <v>36</v>
      </c>
      <c r="P345" s="119">
        <v>642553834</v>
      </c>
      <c r="S345" s="58">
        <f>_xlfn.IFERROR(((SUM('24 DS-016894 partners'!K345:S345))/1000)-(SUM(('24 DS-016890 partners'!L345:M345,'24 DS-016890 partners'!O345))/1000),":")</f>
        <v>0</v>
      </c>
      <c r="T345" s="138">
        <f>+(S345/'Extra-Eu trade'!$D$8)*100</f>
        <v>0</v>
      </c>
      <c r="U345" s="59">
        <f>_xlfn.IFERROR((SUM('24 DS-016894 partners'!C345:J345)/1000)+(SUM('24 DS-016890 partners'!L345:M345,'24 DS-016890 partners'!O345)/1000)-(SUM('24 DS-016890 partners'!C345:H345,'24 DS-016890 partners'!K345)/1000),":")</f>
        <v>0</v>
      </c>
      <c r="V345" s="138">
        <f>+(U345/'Extra-Eu trade'!$E$8)*100</f>
        <v>0</v>
      </c>
      <c r="X345" s="141">
        <f>+((U345+S345)/('Extra-Eu trade'!$C$8))*100</f>
        <v>0</v>
      </c>
      <c r="Y345" s="74" t="s">
        <v>445</v>
      </c>
      <c r="AB345" s="88" t="s">
        <v>524</v>
      </c>
      <c r="AC345" s="141">
        <v>0.36778973573532103</v>
      </c>
    </row>
    <row r="346" spans="2:29" ht="12">
      <c r="B346" s="118" t="s">
        <v>446</v>
      </c>
      <c r="C346" s="120">
        <v>72</v>
      </c>
      <c r="D346" s="120" t="s">
        <v>36</v>
      </c>
      <c r="E346" s="120" t="s">
        <v>36</v>
      </c>
      <c r="F346" s="120" t="s">
        <v>36</v>
      </c>
      <c r="G346" s="120">
        <v>15861</v>
      </c>
      <c r="H346" s="120">
        <v>32700</v>
      </c>
      <c r="I346" s="120">
        <v>532</v>
      </c>
      <c r="J346" s="120" t="s">
        <v>36</v>
      </c>
      <c r="K346" s="120" t="s">
        <v>36</v>
      </c>
      <c r="L346" s="120" t="s">
        <v>36</v>
      </c>
      <c r="M346" s="120" t="s">
        <v>36</v>
      </c>
      <c r="N346" s="120" t="s">
        <v>36</v>
      </c>
      <c r="O346" s="120">
        <v>270</v>
      </c>
      <c r="P346" s="120">
        <v>180040803</v>
      </c>
      <c r="S346" s="58">
        <f>_xlfn.IFERROR(((SUM('24 DS-016894 partners'!K346:S346))/1000)-(SUM(('24 DS-016890 partners'!L346:M346,'24 DS-016890 partners'!O346))/1000),":")</f>
        <v>75.476</v>
      </c>
      <c r="T346" s="138">
        <f>+(S346/'Extra-Eu trade'!$D$8)*100</f>
        <v>0.001603360337022791</v>
      </c>
      <c r="U346" s="59">
        <f>_xlfn.IFERROR((SUM('24 DS-016894 partners'!C346:J346)/1000)+(SUM('24 DS-016890 partners'!L346:M346,'24 DS-016890 partners'!O346)/1000)-(SUM('24 DS-016890 partners'!C346:H346,'24 DS-016890 partners'!K346)/1000),":")</f>
        <v>204.535</v>
      </c>
      <c r="V346" s="138">
        <f>+(U346/'Extra-Eu trade'!$E$8)*100</f>
        <v>0.004392922571176226</v>
      </c>
      <c r="X346" s="141">
        <f>+((U346+S346)/('Extra-Eu trade'!$C$8))*100</f>
        <v>0.00299049205128866</v>
      </c>
      <c r="Y346" s="74" t="s">
        <v>446</v>
      </c>
      <c r="AB346" s="88" t="s">
        <v>34</v>
      </c>
      <c r="AC346" s="141">
        <v>0.3560627468920931</v>
      </c>
    </row>
    <row r="347" spans="2:29" ht="12">
      <c r="B347" s="118" t="s">
        <v>110</v>
      </c>
      <c r="C347" s="119">
        <v>10225</v>
      </c>
      <c r="D347" s="119" t="s">
        <v>36</v>
      </c>
      <c r="E347" s="119" t="s">
        <v>36</v>
      </c>
      <c r="F347" s="119" t="s">
        <v>36</v>
      </c>
      <c r="G347" s="119">
        <v>50575</v>
      </c>
      <c r="H347" s="119" t="s">
        <v>36</v>
      </c>
      <c r="I347" s="119">
        <v>34944</v>
      </c>
      <c r="J347" s="119" t="s">
        <v>36</v>
      </c>
      <c r="K347" s="119" t="s">
        <v>36</v>
      </c>
      <c r="L347" s="119" t="s">
        <v>36</v>
      </c>
      <c r="M347" s="119" t="s">
        <v>36</v>
      </c>
      <c r="N347" s="119" t="s">
        <v>36</v>
      </c>
      <c r="O347" s="119" t="s">
        <v>36</v>
      </c>
      <c r="P347" s="119">
        <v>42785902711</v>
      </c>
      <c r="S347" s="58">
        <f>_xlfn.IFERROR(((SUM('24 DS-016894 partners'!K347:S347))/1000)-(SUM(('24 DS-016890 partners'!L347:M347,'24 DS-016890 partners'!O347))/1000),":")</f>
        <v>150570.561</v>
      </c>
      <c r="T347" s="138">
        <f>+(S347/'Extra-Eu trade'!$D$8)*100</f>
        <v>3.198617645750579</v>
      </c>
      <c r="U347" s="59">
        <f>_xlfn.IFERROR((SUM('24 DS-016894 partners'!C347:J347)/1000)+(SUM('24 DS-016890 partners'!L347:M347,'24 DS-016890 partners'!O347)/1000)-(SUM('24 DS-016890 partners'!C347:H347,'24 DS-016890 partners'!K347)/1000),":")</f>
        <v>15534.797</v>
      </c>
      <c r="V347" s="138">
        <f>+(U347/'Extra-Eu trade'!$E$8)*100</f>
        <v>0.33365028176077793</v>
      </c>
      <c r="X347" s="141">
        <f>+((U347+S347)/('Extra-Eu trade'!$C$8))*100</f>
        <v>1.7739901388711774</v>
      </c>
      <c r="Y347" s="74" t="s">
        <v>110</v>
      </c>
      <c r="AB347" s="88" t="s">
        <v>122</v>
      </c>
      <c r="AC347" s="141">
        <v>0.3515614108077929</v>
      </c>
    </row>
    <row r="348" spans="2:29" ht="12">
      <c r="B348" s="118" t="s">
        <v>447</v>
      </c>
      <c r="C348" s="120" t="s">
        <v>36</v>
      </c>
      <c r="D348" s="120" t="s">
        <v>36</v>
      </c>
      <c r="E348" s="120" t="s">
        <v>36</v>
      </c>
      <c r="F348" s="120" t="s">
        <v>36</v>
      </c>
      <c r="G348" s="120" t="s">
        <v>36</v>
      </c>
      <c r="H348" s="120" t="s">
        <v>36</v>
      </c>
      <c r="I348" s="120" t="s">
        <v>36</v>
      </c>
      <c r="J348" s="120" t="s">
        <v>36</v>
      </c>
      <c r="K348" s="120" t="s">
        <v>36</v>
      </c>
      <c r="L348" s="120" t="s">
        <v>36</v>
      </c>
      <c r="M348" s="120" t="s">
        <v>36</v>
      </c>
      <c r="N348" s="120" t="s">
        <v>36</v>
      </c>
      <c r="O348" s="120" t="s">
        <v>36</v>
      </c>
      <c r="P348" s="120">
        <v>651866267</v>
      </c>
      <c r="S348" s="58">
        <f>_xlfn.IFERROR(((SUM('24 DS-016894 partners'!K348:S348))/1000)-(SUM(('24 DS-016890 partners'!L348:M348,'24 DS-016890 partners'!O348))/1000),":")</f>
        <v>105.88</v>
      </c>
      <c r="T348" s="138">
        <f>+(S348/'Extra-Eu trade'!$D$8)*100</f>
        <v>0.0022492420436161574</v>
      </c>
      <c r="U348" s="59">
        <f>_xlfn.IFERROR((SUM('24 DS-016894 partners'!C348:J348)/1000)+(SUM('24 DS-016890 partners'!L348:M348,'24 DS-016890 partners'!O348)/1000)-(SUM('24 DS-016890 partners'!C348:H348,'24 DS-016890 partners'!K348)/1000),":")</f>
        <v>530.17</v>
      </c>
      <c r="V348" s="138">
        <f>+(U348/'Extra-Eu trade'!$E$8)*100</f>
        <v>0.011386783482340427</v>
      </c>
      <c r="X348" s="141">
        <f>+((U348+S348)/('Extra-Eu trade'!$C$8))*100</f>
        <v>0.0067929562382268984</v>
      </c>
      <c r="Y348" s="74" t="s">
        <v>447</v>
      </c>
      <c r="AB348" s="88" t="s">
        <v>127</v>
      </c>
      <c r="AC348" s="141">
        <v>0.3199833436819838</v>
      </c>
    </row>
    <row r="349" spans="2:29" ht="12">
      <c r="B349" s="118" t="s">
        <v>448</v>
      </c>
      <c r="C349" s="119" t="s">
        <v>36</v>
      </c>
      <c r="D349" s="119" t="s">
        <v>36</v>
      </c>
      <c r="E349" s="119" t="s">
        <v>36</v>
      </c>
      <c r="F349" s="119" t="s">
        <v>36</v>
      </c>
      <c r="G349" s="119" t="s">
        <v>36</v>
      </c>
      <c r="H349" s="119" t="s">
        <v>36</v>
      </c>
      <c r="I349" s="119" t="s">
        <v>36</v>
      </c>
      <c r="J349" s="119" t="s">
        <v>36</v>
      </c>
      <c r="K349" s="119" t="s">
        <v>36</v>
      </c>
      <c r="L349" s="119" t="s">
        <v>36</v>
      </c>
      <c r="M349" s="119" t="s">
        <v>36</v>
      </c>
      <c r="N349" s="119" t="s">
        <v>36</v>
      </c>
      <c r="O349" s="119" t="s">
        <v>36</v>
      </c>
      <c r="P349" s="119">
        <v>25999939</v>
      </c>
      <c r="S349" s="58">
        <f>_xlfn.IFERROR(((SUM('24 DS-016894 partners'!K349:S349))/1000)-(SUM(('24 DS-016890 partners'!L349:M349,'24 DS-016890 partners'!O349))/1000),":")</f>
        <v>0</v>
      </c>
      <c r="T349" s="138">
        <f>+(S349/'Extra-Eu trade'!$D$8)*100</f>
        <v>0</v>
      </c>
      <c r="U349" s="59">
        <f>_xlfn.IFERROR((SUM('24 DS-016894 partners'!C349:J349)/1000)+(SUM('24 DS-016890 partners'!L349:M349,'24 DS-016890 partners'!O349)/1000)-(SUM('24 DS-016890 partners'!C349:H349,'24 DS-016890 partners'!K349)/1000),":")</f>
        <v>0</v>
      </c>
      <c r="V349" s="138">
        <f>+(U349/'Extra-Eu trade'!$E$8)*100</f>
        <v>0</v>
      </c>
      <c r="X349" s="141">
        <f>+((U349+S349)/('Extra-Eu trade'!$C$8))*100</f>
        <v>0</v>
      </c>
      <c r="Y349" s="74" t="s">
        <v>448</v>
      </c>
      <c r="AB349" s="88" t="s">
        <v>114</v>
      </c>
      <c r="AC349" s="141">
        <v>0.2979099898958255</v>
      </c>
    </row>
    <row r="350" spans="2:29" ht="12">
      <c r="B350" s="118" t="s">
        <v>449</v>
      </c>
      <c r="C350" s="120" t="s">
        <v>36</v>
      </c>
      <c r="D350" s="120" t="s">
        <v>36</v>
      </c>
      <c r="E350" s="120" t="s">
        <v>36</v>
      </c>
      <c r="F350" s="120" t="s">
        <v>36</v>
      </c>
      <c r="G350" s="120" t="s">
        <v>36</v>
      </c>
      <c r="H350" s="120" t="s">
        <v>36</v>
      </c>
      <c r="I350" s="120" t="s">
        <v>36</v>
      </c>
      <c r="J350" s="120" t="s">
        <v>36</v>
      </c>
      <c r="K350" s="120" t="s">
        <v>36</v>
      </c>
      <c r="L350" s="120" t="s">
        <v>36</v>
      </c>
      <c r="M350" s="120" t="s">
        <v>36</v>
      </c>
      <c r="N350" s="120" t="s">
        <v>36</v>
      </c>
      <c r="O350" s="120" t="s">
        <v>36</v>
      </c>
      <c r="P350" s="120">
        <v>248928</v>
      </c>
      <c r="S350" s="58">
        <f>_xlfn.IFERROR(((SUM('24 DS-016894 partners'!K350:S350))/1000)-(SUM(('24 DS-016890 partners'!L350:M350,'24 DS-016890 partners'!O350))/1000),":")</f>
        <v>0</v>
      </c>
      <c r="T350" s="138">
        <f>+(S350/'Extra-Eu trade'!$D$8)*100</f>
        <v>0</v>
      </c>
      <c r="U350" s="59">
        <f>_xlfn.IFERROR((SUM('24 DS-016894 partners'!C350:J350)/1000)+(SUM('24 DS-016890 partners'!L350:M350,'24 DS-016890 partners'!O350)/1000)-(SUM('24 DS-016890 partners'!C350:H350,'24 DS-016890 partners'!K350)/1000),":")</f>
        <v>0</v>
      </c>
      <c r="V350" s="138">
        <f>+(U350/'Extra-Eu trade'!$E$8)*100</f>
        <v>0</v>
      </c>
      <c r="X350" s="141">
        <f>+((U350+S350)/('Extra-Eu trade'!$C$8))*100</f>
        <v>0</v>
      </c>
      <c r="Y350" s="74" t="s">
        <v>449</v>
      </c>
      <c r="AB350" s="88" t="s">
        <v>130</v>
      </c>
      <c r="AC350" s="141">
        <v>0.27661793554613245</v>
      </c>
    </row>
    <row r="351" spans="2:29" ht="12">
      <c r="B351" s="118" t="s">
        <v>450</v>
      </c>
      <c r="C351" s="119" t="s">
        <v>36</v>
      </c>
      <c r="D351" s="119" t="s">
        <v>36</v>
      </c>
      <c r="E351" s="119" t="s">
        <v>36</v>
      </c>
      <c r="F351" s="119" t="s">
        <v>36</v>
      </c>
      <c r="G351" s="119" t="s">
        <v>36</v>
      </c>
      <c r="H351" s="119" t="s">
        <v>36</v>
      </c>
      <c r="I351" s="119" t="s">
        <v>36</v>
      </c>
      <c r="J351" s="119" t="s">
        <v>36</v>
      </c>
      <c r="K351" s="119" t="s">
        <v>36</v>
      </c>
      <c r="L351" s="119" t="s">
        <v>36</v>
      </c>
      <c r="M351" s="119" t="s">
        <v>36</v>
      </c>
      <c r="N351" s="119" t="s">
        <v>36</v>
      </c>
      <c r="O351" s="119" t="s">
        <v>36</v>
      </c>
      <c r="P351" s="119">
        <v>363446076</v>
      </c>
      <c r="S351" s="58">
        <f>_xlfn.IFERROR(((SUM('24 DS-016894 partners'!K351:S351))/1000)-(SUM(('24 DS-016890 partners'!L351:M351,'24 DS-016890 partners'!O351))/1000),":")</f>
        <v>21.243</v>
      </c>
      <c r="T351" s="138">
        <f>+(S351/'Extra-Eu trade'!$D$8)*100</f>
        <v>0.00045127171073420884</v>
      </c>
      <c r="U351" s="59">
        <f>_xlfn.IFERROR((SUM('24 DS-016894 partners'!C351:J351)/1000)+(SUM('24 DS-016890 partners'!L351:M351,'24 DS-016890 partners'!O351)/1000)-(SUM('24 DS-016890 partners'!C351:H351,'24 DS-016890 partners'!K351)/1000),":")</f>
        <v>0</v>
      </c>
      <c r="V351" s="138">
        <f>+(U351/'Extra-Eu trade'!$E$8)*100</f>
        <v>0</v>
      </c>
      <c r="X351" s="141">
        <f>+((U351+S351)/('Extra-Eu trade'!$C$8))*100</f>
        <v>0.00022687331085394861</v>
      </c>
      <c r="Y351" s="74" t="s">
        <v>450</v>
      </c>
      <c r="AB351" s="88" t="s">
        <v>148</v>
      </c>
      <c r="AC351" s="141">
        <v>0.25282641932982963</v>
      </c>
    </row>
    <row r="352" spans="2:29" ht="12">
      <c r="B352" s="118" t="s">
        <v>108</v>
      </c>
      <c r="C352" s="120" t="s">
        <v>36</v>
      </c>
      <c r="D352" s="120" t="s">
        <v>36</v>
      </c>
      <c r="E352" s="120" t="s">
        <v>36</v>
      </c>
      <c r="F352" s="120" t="s">
        <v>36</v>
      </c>
      <c r="G352" s="120" t="s">
        <v>36</v>
      </c>
      <c r="H352" s="120" t="s">
        <v>36</v>
      </c>
      <c r="I352" s="120" t="s">
        <v>36</v>
      </c>
      <c r="J352" s="120">
        <v>10798</v>
      </c>
      <c r="K352" s="120">
        <v>270</v>
      </c>
      <c r="L352" s="120">
        <v>47797</v>
      </c>
      <c r="M352" s="120">
        <v>108905</v>
      </c>
      <c r="N352" s="120">
        <v>9605</v>
      </c>
      <c r="O352" s="120">
        <v>8252586</v>
      </c>
      <c r="P352" s="120">
        <v>6562063941</v>
      </c>
      <c r="S352" s="58">
        <f>_xlfn.IFERROR(((SUM('24 DS-016894 partners'!K352:S352))/1000)-(SUM(('24 DS-016890 partners'!L352:M352,'24 DS-016890 partners'!O352))/1000),":")</f>
        <v>98497.511</v>
      </c>
      <c r="T352" s="138">
        <f>+(S352/'Extra-Eu trade'!$D$8)*100</f>
        <v>2.092413514665139</v>
      </c>
      <c r="U352" s="59">
        <f>_xlfn.IFERROR((SUM('24 DS-016894 partners'!C352:J352)/1000)+(SUM('24 DS-016890 partners'!L352:M352,'24 DS-016890 partners'!O352)/1000)-(SUM('24 DS-016890 partners'!C352:H352,'24 DS-016890 partners'!K352)/1000),":")</f>
        <v>18095.908</v>
      </c>
      <c r="V352" s="138">
        <f>+(U352/'Extra-Eu trade'!$E$8)*100</f>
        <v>0.38865682009987745</v>
      </c>
      <c r="X352" s="141">
        <f>+((U352+S352)/('Extra-Eu trade'!$C$8))*100</f>
        <v>1.245207126691695</v>
      </c>
      <c r="Y352" s="74" t="s">
        <v>108</v>
      </c>
      <c r="AB352" s="88" t="s">
        <v>32</v>
      </c>
      <c r="AC352" s="141">
        <v>0.24906757189201</v>
      </c>
    </row>
    <row r="353" spans="2:29" ht="12">
      <c r="B353" s="118" t="s">
        <v>109</v>
      </c>
      <c r="C353" s="119" t="s">
        <v>36</v>
      </c>
      <c r="D353" s="119" t="s">
        <v>36</v>
      </c>
      <c r="E353" s="119" t="s">
        <v>36</v>
      </c>
      <c r="F353" s="119" t="s">
        <v>36</v>
      </c>
      <c r="G353" s="119" t="s">
        <v>36</v>
      </c>
      <c r="H353" s="119" t="s">
        <v>36</v>
      </c>
      <c r="I353" s="119" t="s">
        <v>36</v>
      </c>
      <c r="J353" s="119" t="s">
        <v>36</v>
      </c>
      <c r="K353" s="119" t="s">
        <v>36</v>
      </c>
      <c r="L353" s="119" t="s">
        <v>36</v>
      </c>
      <c r="M353" s="119" t="s">
        <v>36</v>
      </c>
      <c r="N353" s="119" t="s">
        <v>36</v>
      </c>
      <c r="O353" s="119" t="s">
        <v>36</v>
      </c>
      <c r="P353" s="119">
        <v>60893192</v>
      </c>
      <c r="S353" s="58">
        <f>_xlfn.IFERROR(((SUM('24 DS-016894 partners'!K353:S353))/1000)-(SUM(('24 DS-016890 partners'!L353:M353,'24 DS-016890 partners'!O353))/1000),":")</f>
        <v>0</v>
      </c>
      <c r="T353" s="138">
        <f>+(S353/'Extra-Eu trade'!$D$8)*100</f>
        <v>0</v>
      </c>
      <c r="U353" s="59">
        <f>_xlfn.IFERROR((SUM('24 DS-016894 partners'!C353:J353)/1000)+(SUM('24 DS-016890 partners'!L353:M353,'24 DS-016890 partners'!O353)/1000)-(SUM('24 DS-016890 partners'!C353:H353,'24 DS-016890 partners'!K353)/1000),":")</f>
        <v>182.911</v>
      </c>
      <c r="V353" s="138">
        <f>+(U353/'Extra-Eu trade'!$E$8)*100</f>
        <v>0.003928490773786465</v>
      </c>
      <c r="X353" s="141">
        <f>+((U353+S353)/('Extra-Eu trade'!$C$8))*100</f>
        <v>0.0019534728692560655</v>
      </c>
      <c r="Y353" s="74" t="s">
        <v>109</v>
      </c>
      <c r="AB353" s="88" t="s">
        <v>495</v>
      </c>
      <c r="AC353" s="141">
        <v>0.2307194879091882</v>
      </c>
    </row>
    <row r="354" spans="2:29" ht="12">
      <c r="B354" s="118" t="s">
        <v>112</v>
      </c>
      <c r="C354" s="120">
        <v>273714</v>
      </c>
      <c r="D354" s="120" t="s">
        <v>36</v>
      </c>
      <c r="E354" s="120" t="s">
        <v>36</v>
      </c>
      <c r="F354" s="120" t="s">
        <v>36</v>
      </c>
      <c r="G354" s="120">
        <v>6874</v>
      </c>
      <c r="H354" s="120">
        <v>24150</v>
      </c>
      <c r="I354" s="120">
        <v>3664</v>
      </c>
      <c r="J354" s="120">
        <v>126</v>
      </c>
      <c r="K354" s="120" t="s">
        <v>36</v>
      </c>
      <c r="L354" s="120" t="s">
        <v>36</v>
      </c>
      <c r="M354" s="120">
        <v>31502</v>
      </c>
      <c r="N354" s="120" t="s">
        <v>36</v>
      </c>
      <c r="O354" s="120">
        <v>145657</v>
      </c>
      <c r="P354" s="120">
        <v>47342544548</v>
      </c>
      <c r="S354" s="58">
        <f>_xlfn.IFERROR(((SUM('24 DS-016894 partners'!K354:S354))/1000)-(SUM(('24 DS-016890 partners'!L354:M354,'24 DS-016890 partners'!O354))/1000),":")</f>
        <v>110983.129</v>
      </c>
      <c r="T354" s="138">
        <f>+(S354/'Extra-Eu trade'!$D$8)*100</f>
        <v>2.357649413287454</v>
      </c>
      <c r="U354" s="59">
        <f>_xlfn.IFERROR((SUM('24 DS-016894 partners'!C354:J354)/1000)+(SUM('24 DS-016890 partners'!L354:M354,'24 DS-016890 partners'!O354)/1000)-(SUM('24 DS-016890 partners'!C354:H354,'24 DS-016890 partners'!K354)/1000),":")</f>
        <v>25124.305999999997</v>
      </c>
      <c r="V354" s="138">
        <f>+(U354/'Extra-Eu trade'!$E$8)*100</f>
        <v>0.5396099978611889</v>
      </c>
      <c r="X354" s="141">
        <f>+((U354+S354)/('Extra-Eu trade'!$C$8))*100</f>
        <v>1.4536150454403147</v>
      </c>
      <c r="Y354" s="74" t="s">
        <v>112</v>
      </c>
      <c r="AB354" s="88" t="s">
        <v>103</v>
      </c>
      <c r="AC354" s="141">
        <v>0.2282364837826351</v>
      </c>
    </row>
    <row r="355" spans="2:29" ht="12">
      <c r="B355" s="118" t="s">
        <v>451</v>
      </c>
      <c r="C355" s="119" t="s">
        <v>36</v>
      </c>
      <c r="D355" s="119" t="s">
        <v>36</v>
      </c>
      <c r="E355" s="119" t="s">
        <v>36</v>
      </c>
      <c r="F355" s="119" t="s">
        <v>36</v>
      </c>
      <c r="G355" s="119" t="s">
        <v>36</v>
      </c>
      <c r="H355" s="119" t="s">
        <v>36</v>
      </c>
      <c r="I355" s="119" t="s">
        <v>36</v>
      </c>
      <c r="J355" s="119" t="s">
        <v>36</v>
      </c>
      <c r="K355" s="119" t="s">
        <v>36</v>
      </c>
      <c r="L355" s="119" t="s">
        <v>36</v>
      </c>
      <c r="M355" s="119" t="s">
        <v>36</v>
      </c>
      <c r="N355" s="119" t="s">
        <v>36</v>
      </c>
      <c r="O355" s="119" t="s">
        <v>36</v>
      </c>
      <c r="P355" s="119">
        <v>260886</v>
      </c>
      <c r="S355" s="58">
        <f>_xlfn.IFERROR(((SUM('24 DS-016894 partners'!K355:S355))/1000)-(SUM(('24 DS-016890 partners'!L355:M355,'24 DS-016890 partners'!O355))/1000),":")</f>
        <v>0</v>
      </c>
      <c r="T355" s="138">
        <f>+(S355/'Extra-Eu trade'!$D$8)*100</f>
        <v>0</v>
      </c>
      <c r="U355" s="59">
        <f>_xlfn.IFERROR((SUM('24 DS-016894 partners'!C355:J355)/1000)+(SUM('24 DS-016890 partners'!L355:M355,'24 DS-016890 partners'!O355)/1000)-(SUM('24 DS-016890 partners'!C355:H355,'24 DS-016890 partners'!K355)/1000),":")</f>
        <v>0</v>
      </c>
      <c r="V355" s="138">
        <f>+(U355/'Extra-Eu trade'!$E$8)*100</f>
        <v>0</v>
      </c>
      <c r="X355" s="141">
        <f>+((U355+S355)/('Extra-Eu trade'!$C$8))*100</f>
        <v>0</v>
      </c>
      <c r="Y355" s="74" t="s">
        <v>451</v>
      </c>
      <c r="AB355" s="88" t="s">
        <v>614</v>
      </c>
      <c r="AC355" s="141">
        <v>0.19669600993716335</v>
      </c>
    </row>
    <row r="356" spans="2:29" ht="12">
      <c r="B356" s="118" t="s">
        <v>452</v>
      </c>
      <c r="C356" s="120">
        <v>3191</v>
      </c>
      <c r="D356" s="120" t="s">
        <v>36</v>
      </c>
      <c r="E356" s="120" t="s">
        <v>36</v>
      </c>
      <c r="F356" s="120" t="s">
        <v>36</v>
      </c>
      <c r="G356" s="120" t="s">
        <v>36</v>
      </c>
      <c r="H356" s="120" t="s">
        <v>36</v>
      </c>
      <c r="I356" s="120" t="s">
        <v>36</v>
      </c>
      <c r="J356" s="120">
        <v>21015</v>
      </c>
      <c r="K356" s="120" t="s">
        <v>36</v>
      </c>
      <c r="L356" s="120" t="s">
        <v>36</v>
      </c>
      <c r="M356" s="120" t="s">
        <v>36</v>
      </c>
      <c r="N356" s="120" t="s">
        <v>36</v>
      </c>
      <c r="O356" s="120">
        <v>5675</v>
      </c>
      <c r="P356" s="120">
        <v>1483004186</v>
      </c>
      <c r="S356" s="58">
        <f>_xlfn.IFERROR(((SUM('24 DS-016894 partners'!K356:S356))/1000)-(SUM(('24 DS-016890 partners'!L356:M356,'24 DS-016890 partners'!O356))/1000),":")</f>
        <v>115.98100000000001</v>
      </c>
      <c r="T356" s="138">
        <f>+(S356/'Extra-Eu trade'!$D$8)*100</f>
        <v>0.002463820754256192</v>
      </c>
      <c r="U356" s="59">
        <f>_xlfn.IFERROR((SUM('24 DS-016894 partners'!C356:J356)/1000)+(SUM('24 DS-016890 partners'!L356:M356,'24 DS-016890 partners'!O356)/1000)-(SUM('24 DS-016890 partners'!C356:H356,'24 DS-016890 partners'!K356)/1000),":")</f>
        <v>4424.227000000001</v>
      </c>
      <c r="V356" s="138">
        <f>+(U356/'Extra-Eu trade'!$E$8)*100</f>
        <v>0.09502181361775384</v>
      </c>
      <c r="X356" s="141">
        <f>+((U356+S356)/('Extra-Eu trade'!$C$8))*100</f>
        <v>0.04848900912891703</v>
      </c>
      <c r="Y356" s="74" t="s">
        <v>452</v>
      </c>
      <c r="AB356" s="88" t="s">
        <v>515</v>
      </c>
      <c r="AC356" s="141">
        <v>0.18836223116083775</v>
      </c>
    </row>
    <row r="357" spans="2:29" ht="12">
      <c r="B357" s="118" t="s">
        <v>453</v>
      </c>
      <c r="C357" s="119" t="s">
        <v>36</v>
      </c>
      <c r="D357" s="119" t="s">
        <v>36</v>
      </c>
      <c r="E357" s="119" t="s">
        <v>36</v>
      </c>
      <c r="F357" s="119" t="s">
        <v>36</v>
      </c>
      <c r="G357" s="119" t="s">
        <v>36</v>
      </c>
      <c r="H357" s="119">
        <v>184</v>
      </c>
      <c r="I357" s="119" t="s">
        <v>36</v>
      </c>
      <c r="J357" s="119" t="s">
        <v>36</v>
      </c>
      <c r="K357" s="119" t="s">
        <v>36</v>
      </c>
      <c r="L357" s="119" t="s">
        <v>36</v>
      </c>
      <c r="M357" s="119" t="s">
        <v>36</v>
      </c>
      <c r="N357" s="119" t="s">
        <v>36</v>
      </c>
      <c r="O357" s="119" t="s">
        <v>36</v>
      </c>
      <c r="P357" s="119">
        <v>138754969</v>
      </c>
      <c r="S357" s="58">
        <f>_xlfn.IFERROR(((SUM('24 DS-016894 partners'!K357:S357))/1000)-(SUM(('24 DS-016890 partners'!L357:M357,'24 DS-016890 partners'!O357))/1000),":")</f>
        <v>973.951</v>
      </c>
      <c r="T357" s="138">
        <f>+(S357/'Extra-Eu trade'!$D$8)*100</f>
        <v>0.020689946520797132</v>
      </c>
      <c r="U357" s="59">
        <f>_xlfn.IFERROR((SUM('24 DS-016894 partners'!C357:J357)/1000)+(SUM('24 DS-016890 partners'!L357:M357,'24 DS-016890 partners'!O357)/1000)-(SUM('24 DS-016890 partners'!C357:H357,'24 DS-016890 partners'!K357)/1000),":")</f>
        <v>533.327</v>
      </c>
      <c r="V357" s="138">
        <f>+(U357/'Extra-Eu trade'!$E$8)*100</f>
        <v>0.011454588291088093</v>
      </c>
      <c r="X357" s="141">
        <f>+((U357+S357)/('Extra-Eu trade'!$C$8))*100</f>
        <v>0.01609759215917328</v>
      </c>
      <c r="Y357" s="74" t="s">
        <v>453</v>
      </c>
      <c r="AB357" s="88" t="s">
        <v>596</v>
      </c>
      <c r="AC357" s="141">
        <v>0.18709282783481085</v>
      </c>
    </row>
    <row r="358" spans="2:29" ht="12">
      <c r="B358" s="118" t="s">
        <v>454</v>
      </c>
      <c r="C358" s="120" t="s">
        <v>36</v>
      </c>
      <c r="D358" s="120" t="s">
        <v>36</v>
      </c>
      <c r="E358" s="120" t="s">
        <v>36</v>
      </c>
      <c r="F358" s="120" t="s">
        <v>36</v>
      </c>
      <c r="G358" s="120" t="s">
        <v>36</v>
      </c>
      <c r="H358" s="120" t="s">
        <v>36</v>
      </c>
      <c r="I358" s="120" t="s">
        <v>36</v>
      </c>
      <c r="J358" s="120" t="s">
        <v>36</v>
      </c>
      <c r="K358" s="120" t="s">
        <v>36</v>
      </c>
      <c r="L358" s="120" t="s">
        <v>36</v>
      </c>
      <c r="M358" s="120" t="s">
        <v>36</v>
      </c>
      <c r="N358" s="120" t="s">
        <v>36</v>
      </c>
      <c r="O358" s="120">
        <v>11750</v>
      </c>
      <c r="P358" s="120">
        <v>995539195</v>
      </c>
      <c r="S358" s="58">
        <f>_xlfn.IFERROR(((SUM('24 DS-016894 partners'!K358:S358))/1000)-(SUM(('24 DS-016890 partners'!L358:M358,'24 DS-016890 partners'!O358))/1000),":")</f>
        <v>243.98</v>
      </c>
      <c r="T358" s="138">
        <f>+(S358/'Extra-Eu trade'!$D$8)*100</f>
        <v>0.005182943651317247</v>
      </c>
      <c r="U358" s="59">
        <f>_xlfn.IFERROR((SUM('24 DS-016894 partners'!C358:J358)/1000)+(SUM('24 DS-016890 partners'!L358:M358,'24 DS-016890 partners'!O358)/1000)-(SUM('24 DS-016890 partners'!C358:H358,'24 DS-016890 partners'!K358)/1000),":")</f>
        <v>5840.511</v>
      </c>
      <c r="V358" s="138">
        <f>+(U358/'Extra-Eu trade'!$E$8)*100</f>
        <v>0.12544020631727104</v>
      </c>
      <c r="X358" s="141">
        <f>+((U358+S358)/('Extra-Eu trade'!$C$8))*100</f>
        <v>0.06498181132754567</v>
      </c>
      <c r="Y358" s="74" t="s">
        <v>454</v>
      </c>
      <c r="AB358" s="88" t="s">
        <v>135</v>
      </c>
      <c r="AC358" s="141">
        <v>0.18419992879367064</v>
      </c>
    </row>
    <row r="359" spans="2:29" ht="12">
      <c r="B359" s="118" t="s">
        <v>455</v>
      </c>
      <c r="C359" s="119">
        <v>16401951</v>
      </c>
      <c r="D359" s="119" t="s">
        <v>36</v>
      </c>
      <c r="E359" s="119" t="s">
        <v>36</v>
      </c>
      <c r="F359" s="119" t="s">
        <v>36</v>
      </c>
      <c r="G359" s="119">
        <v>191223</v>
      </c>
      <c r="H359" s="119">
        <v>67976</v>
      </c>
      <c r="I359" s="119">
        <v>20925</v>
      </c>
      <c r="J359" s="119">
        <v>9225310</v>
      </c>
      <c r="K359" s="119">
        <v>1240860</v>
      </c>
      <c r="L359" s="119">
        <v>31723272</v>
      </c>
      <c r="M359" s="119">
        <v>38518984</v>
      </c>
      <c r="N359" s="119">
        <v>2108807</v>
      </c>
      <c r="O359" s="119">
        <v>57060553</v>
      </c>
      <c r="P359" s="119">
        <v>187971810799</v>
      </c>
      <c r="S359" s="58">
        <f>_xlfn.IFERROR(((SUM('24 DS-016894 partners'!K359:S359))/1000)-(SUM(('24 DS-016890 partners'!L359:M359,'24 DS-016890 partners'!O359))/1000),":")</f>
        <v>701377.835</v>
      </c>
      <c r="T359" s="138">
        <f>+(S359/'Extra-Eu trade'!$D$8)*100</f>
        <v>14.899589298663354</v>
      </c>
      <c r="U359" s="59">
        <f>_xlfn.IFERROR((SUM('24 DS-016894 partners'!C359:J359)/1000)+(SUM('24 DS-016890 partners'!L359:M359,'24 DS-016890 partners'!O359)/1000)-(SUM('24 DS-016890 partners'!C359:H359,'24 DS-016890 partners'!K359)/1000),":")</f>
        <v>634679.831</v>
      </c>
      <c r="V359" s="138">
        <f>+(U359/'Extra-Eu trade'!$E$8)*100</f>
        <v>13.63140467435995</v>
      </c>
      <c r="X359" s="147">
        <f>+((U359+S359)/('Extra-Eu trade'!$C$8))*100</f>
        <v>14.268974541129738</v>
      </c>
      <c r="Y359" s="74" t="s">
        <v>455</v>
      </c>
      <c r="AB359" s="88" t="s">
        <v>31</v>
      </c>
      <c r="AC359" s="141">
        <v>0.18195617599271893</v>
      </c>
    </row>
    <row r="360" spans="2:29" ht="12">
      <c r="B360" s="118" t="s">
        <v>456</v>
      </c>
      <c r="C360" s="120" t="s">
        <v>36</v>
      </c>
      <c r="D360" s="120" t="s">
        <v>36</v>
      </c>
      <c r="E360" s="120" t="s">
        <v>36</v>
      </c>
      <c r="F360" s="120" t="s">
        <v>36</v>
      </c>
      <c r="G360" s="120">
        <v>13</v>
      </c>
      <c r="H360" s="120" t="s">
        <v>36</v>
      </c>
      <c r="I360" s="120" t="s">
        <v>36</v>
      </c>
      <c r="J360" s="120">
        <v>9013</v>
      </c>
      <c r="K360" s="120" t="s">
        <v>36</v>
      </c>
      <c r="L360" s="120">
        <v>5628</v>
      </c>
      <c r="M360" s="120">
        <v>95109</v>
      </c>
      <c r="N360" s="120" t="s">
        <v>36</v>
      </c>
      <c r="O360" s="120">
        <v>208029</v>
      </c>
      <c r="P360" s="120">
        <v>4015550838</v>
      </c>
      <c r="S360" s="58">
        <f>_xlfn.IFERROR(((SUM('24 DS-016894 partners'!K360:S360))/1000)-(SUM(('24 DS-016890 partners'!L360:M360,'24 DS-016890 partners'!O360))/1000),":")</f>
        <v>5228.857</v>
      </c>
      <c r="T360" s="138">
        <f>+(S360/'Extra-Eu trade'!$D$8)*100</f>
        <v>0.11107824900317956</v>
      </c>
      <c r="U360" s="59">
        <f>_xlfn.IFERROR((SUM('24 DS-016894 partners'!C360:J360)/1000)+(SUM('24 DS-016890 partners'!L360:M360,'24 DS-016890 partners'!O360)/1000)-(SUM('24 DS-016890 partners'!C360:H360,'24 DS-016890 partners'!K360)/1000),":")</f>
        <v>66085.245</v>
      </c>
      <c r="V360" s="138">
        <f>+(U360/'Extra-Eu trade'!$E$8)*100</f>
        <v>1.4193529927993294</v>
      </c>
      <c r="X360" s="141">
        <f>+((U360+S360)/('Extra-Eu trade'!$C$8))*100</f>
        <v>0.7616281330940169</v>
      </c>
      <c r="Y360" s="74" t="s">
        <v>456</v>
      </c>
      <c r="AB360" s="88" t="s">
        <v>460</v>
      </c>
      <c r="AC360" s="141">
        <v>0.17911356864393907</v>
      </c>
    </row>
    <row r="361" spans="2:29" ht="12">
      <c r="B361" s="118" t="s">
        <v>457</v>
      </c>
      <c r="C361" s="119" t="s">
        <v>36</v>
      </c>
      <c r="D361" s="119" t="s">
        <v>36</v>
      </c>
      <c r="E361" s="119" t="s">
        <v>36</v>
      </c>
      <c r="F361" s="119" t="s">
        <v>36</v>
      </c>
      <c r="G361" s="119" t="s">
        <v>36</v>
      </c>
      <c r="H361" s="119" t="s">
        <v>36</v>
      </c>
      <c r="I361" s="119" t="s">
        <v>36</v>
      </c>
      <c r="J361" s="119" t="s">
        <v>36</v>
      </c>
      <c r="K361" s="119" t="s">
        <v>36</v>
      </c>
      <c r="L361" s="119" t="s">
        <v>36</v>
      </c>
      <c r="M361" s="119" t="s">
        <v>36</v>
      </c>
      <c r="N361" s="119" t="s">
        <v>36</v>
      </c>
      <c r="O361" s="119" t="s">
        <v>36</v>
      </c>
      <c r="P361" s="119">
        <v>31705988</v>
      </c>
      <c r="S361" s="58">
        <f>_xlfn.IFERROR(((SUM('24 DS-016894 partners'!K361:S361))/1000)-(SUM(('24 DS-016890 partners'!L361:M361,'24 DS-016890 partners'!O361))/1000),":")</f>
        <v>0</v>
      </c>
      <c r="T361" s="138">
        <f>+(S361/'Extra-Eu trade'!$D$8)*100</f>
        <v>0</v>
      </c>
      <c r="U361" s="59">
        <f>_xlfn.IFERROR((SUM('24 DS-016894 partners'!C361:J361)/1000)+(SUM('24 DS-016890 partners'!L361:M361,'24 DS-016890 partners'!O361)/1000)-(SUM('24 DS-016890 partners'!C361:H361,'24 DS-016890 partners'!K361)/1000),":")</f>
        <v>0</v>
      </c>
      <c r="V361" s="138">
        <f>+(U361/'Extra-Eu trade'!$E$8)*100</f>
        <v>0</v>
      </c>
      <c r="X361" s="141">
        <f>+((U361+S361)/('Extra-Eu trade'!$C$8))*100</f>
        <v>0</v>
      </c>
      <c r="Y361" s="74" t="s">
        <v>457</v>
      </c>
      <c r="AB361" s="88" t="s">
        <v>121</v>
      </c>
      <c r="AC361" s="141">
        <v>0.17288160667547334</v>
      </c>
    </row>
    <row r="362" spans="2:29" ht="12">
      <c r="B362" s="118" t="s">
        <v>113</v>
      </c>
      <c r="C362" s="120" t="s">
        <v>36</v>
      </c>
      <c r="D362" s="120" t="s">
        <v>36</v>
      </c>
      <c r="E362" s="120" t="s">
        <v>36</v>
      </c>
      <c r="F362" s="120" t="s">
        <v>36</v>
      </c>
      <c r="G362" s="120" t="s">
        <v>36</v>
      </c>
      <c r="H362" s="120" t="s">
        <v>36</v>
      </c>
      <c r="I362" s="120" t="s">
        <v>36</v>
      </c>
      <c r="J362" s="120" t="s">
        <v>36</v>
      </c>
      <c r="K362" s="120" t="s">
        <v>36</v>
      </c>
      <c r="L362" s="120" t="s">
        <v>36</v>
      </c>
      <c r="M362" s="120" t="s">
        <v>36</v>
      </c>
      <c r="N362" s="120" t="s">
        <v>36</v>
      </c>
      <c r="O362" s="120" t="s">
        <v>36</v>
      </c>
      <c r="P362" s="120">
        <v>10714746023</v>
      </c>
      <c r="S362" s="58">
        <f>_xlfn.IFERROR(((SUM('24 DS-016894 partners'!K362:S362))/1000)-(SUM(('24 DS-016890 partners'!L362:M362,'24 DS-016890 partners'!O362))/1000),":")</f>
        <v>1316.787</v>
      </c>
      <c r="T362" s="138">
        <f>+(S362/'Extra-Eu trade'!$D$8)*100</f>
        <v>0.02797291918102748</v>
      </c>
      <c r="U362" s="59">
        <f>_xlfn.IFERROR((SUM('24 DS-016894 partners'!C362:J362)/1000)+(SUM('24 DS-016890 partners'!L362:M362,'24 DS-016890 partners'!O362)/1000)-(SUM('24 DS-016890 partners'!C362:H362,'24 DS-016890 partners'!K362)/1000),":")</f>
        <v>18.552</v>
      </c>
      <c r="V362" s="138">
        <f>+(U362/'Extra-Eu trade'!$E$8)*100</f>
        <v>0.0003984525853299501</v>
      </c>
      <c r="X362" s="141">
        <f>+((U362+S362)/('Extra-Eu trade'!$C$8))*100</f>
        <v>0.014261299253514142</v>
      </c>
      <c r="Y362" s="74" t="s">
        <v>113</v>
      </c>
      <c r="AB362" s="88" t="s">
        <v>117</v>
      </c>
      <c r="AC362" s="141">
        <v>0.15011153833360877</v>
      </c>
    </row>
    <row r="363" spans="2:29" ht="12">
      <c r="B363" s="118" t="s">
        <v>111</v>
      </c>
      <c r="C363" s="119">
        <v>1680</v>
      </c>
      <c r="D363" s="119" t="s">
        <v>36</v>
      </c>
      <c r="E363" s="119" t="s">
        <v>36</v>
      </c>
      <c r="F363" s="119" t="s">
        <v>36</v>
      </c>
      <c r="G363" s="119" t="s">
        <v>36</v>
      </c>
      <c r="H363" s="119" t="s">
        <v>36</v>
      </c>
      <c r="I363" s="119" t="s">
        <v>36</v>
      </c>
      <c r="J363" s="119" t="s">
        <v>36</v>
      </c>
      <c r="K363" s="119" t="s">
        <v>36</v>
      </c>
      <c r="L363" s="119" t="s">
        <v>36</v>
      </c>
      <c r="M363" s="119">
        <v>1430</v>
      </c>
      <c r="N363" s="119" t="s">
        <v>36</v>
      </c>
      <c r="O363" s="119">
        <v>5961</v>
      </c>
      <c r="P363" s="119">
        <v>1885572489</v>
      </c>
      <c r="S363" s="58">
        <f>_xlfn.IFERROR(((SUM('24 DS-016894 partners'!K363:S363))/1000)-(SUM(('24 DS-016890 partners'!L363:M363,'24 DS-016890 partners'!O363))/1000),":")</f>
        <v>69.86099999999999</v>
      </c>
      <c r="T363" s="138">
        <f>+(S363/'Extra-Eu trade'!$D$8)*100</f>
        <v>0.0014840791311774495</v>
      </c>
      <c r="U363" s="59">
        <f>_xlfn.IFERROR((SUM('24 DS-016894 partners'!C363:J363)/1000)+(SUM('24 DS-016890 partners'!L363:M363,'24 DS-016890 partners'!O363)/1000)-(SUM('24 DS-016890 partners'!C363:H363,'24 DS-016890 partners'!K363)/1000),":")</f>
        <v>687.087</v>
      </c>
      <c r="V363" s="138">
        <f>+(U363/'Extra-Eu trade'!$E$8)*100</f>
        <v>0.014756985311373405</v>
      </c>
      <c r="X363" s="141">
        <f>+((U363+S363)/('Extra-Eu trade'!$C$8))*100</f>
        <v>0.008084135899085567</v>
      </c>
      <c r="Y363" s="74" t="s">
        <v>111</v>
      </c>
      <c r="AB363" s="88" t="s">
        <v>134</v>
      </c>
      <c r="AC363" s="141">
        <v>0.13994227832472217</v>
      </c>
    </row>
    <row r="364" spans="2:29" ht="12">
      <c r="B364" s="118" t="s">
        <v>153</v>
      </c>
      <c r="C364" s="120" t="s">
        <v>36</v>
      </c>
      <c r="D364" s="120" t="s">
        <v>36</v>
      </c>
      <c r="E364" s="120" t="s">
        <v>36</v>
      </c>
      <c r="F364" s="120" t="s">
        <v>36</v>
      </c>
      <c r="G364" s="120" t="s">
        <v>36</v>
      </c>
      <c r="H364" s="120">
        <v>35</v>
      </c>
      <c r="I364" s="120" t="s">
        <v>36</v>
      </c>
      <c r="J364" s="120">
        <v>154</v>
      </c>
      <c r="K364" s="120">
        <v>56</v>
      </c>
      <c r="L364" s="120" t="s">
        <v>36</v>
      </c>
      <c r="M364" s="120">
        <v>1068</v>
      </c>
      <c r="N364" s="120" t="s">
        <v>36</v>
      </c>
      <c r="O364" s="120" t="s">
        <v>36</v>
      </c>
      <c r="P364" s="120">
        <v>230491336539</v>
      </c>
      <c r="S364" s="58">
        <f>_xlfn.IFERROR(((SUM('24 DS-016894 partners'!K364:S364))/1000)-(SUM(('24 DS-016890 partners'!L364:M364,'24 DS-016890 partners'!O364))/1000),":")</f>
        <v>46192.422</v>
      </c>
      <c r="T364" s="138">
        <f>+(S364/'Extra-Eu trade'!$D$8)*100</f>
        <v>0.9812801063360403</v>
      </c>
      <c r="U364" s="59">
        <f>_xlfn.IFERROR((SUM('24 DS-016894 partners'!C364:J364)/1000)+(SUM('24 DS-016890 partners'!L364:M364,'24 DS-016890 partners'!O364)/1000)-(SUM('24 DS-016890 partners'!C364:H364,'24 DS-016890 partners'!K364)/1000),":")</f>
        <v>435.215</v>
      </c>
      <c r="V364" s="138">
        <f>+(U364/'Extra-Eu trade'!$E$8)*100</f>
        <v>0.00934737720592789</v>
      </c>
      <c r="X364" s="141">
        <f>+((U364+S364)/('Extra-Eu trade'!$C$8))*100</f>
        <v>0.4979789287523455</v>
      </c>
      <c r="Y364" s="74" t="s">
        <v>153</v>
      </c>
      <c r="AB364" s="88" t="s">
        <v>603</v>
      </c>
      <c r="AC364" s="141">
        <v>0.1390479640892428</v>
      </c>
    </row>
    <row r="365" spans="2:29" ht="12">
      <c r="B365" s="118" t="s">
        <v>114</v>
      </c>
      <c r="C365" s="119" t="s">
        <v>36</v>
      </c>
      <c r="D365" s="119" t="s">
        <v>36</v>
      </c>
      <c r="E365" s="119" t="s">
        <v>36</v>
      </c>
      <c r="F365" s="119" t="s">
        <v>36</v>
      </c>
      <c r="G365" s="119" t="s">
        <v>36</v>
      </c>
      <c r="H365" s="119" t="s">
        <v>36</v>
      </c>
      <c r="I365" s="119" t="s">
        <v>36</v>
      </c>
      <c r="J365" s="119" t="s">
        <v>36</v>
      </c>
      <c r="K365" s="119" t="s">
        <v>36</v>
      </c>
      <c r="L365" s="119" t="s">
        <v>36</v>
      </c>
      <c r="M365" s="119" t="s">
        <v>36</v>
      </c>
      <c r="N365" s="119" t="s">
        <v>36</v>
      </c>
      <c r="O365" s="119" t="s">
        <v>36</v>
      </c>
      <c r="P365" s="119">
        <v>8498058548</v>
      </c>
      <c r="S365" s="58">
        <f>_xlfn.IFERROR(((SUM('24 DS-016894 partners'!K365:S365))/1000)-(SUM(('24 DS-016890 partners'!L365:M365,'24 DS-016890 partners'!O365))/1000),":")</f>
        <v>27075.651</v>
      </c>
      <c r="T365" s="138">
        <f>+(S365/'Extra-Eu trade'!$D$8)*100</f>
        <v>0.5751765450271804</v>
      </c>
      <c r="U365" s="59">
        <f>_xlfn.IFERROR((SUM('24 DS-016894 partners'!C365:J365)/1000)+(SUM('24 DS-016890 partners'!L365:M365,'24 DS-016890 partners'!O365)/1000)-(SUM('24 DS-016890 partners'!C365:H365,'24 DS-016890 partners'!K365)/1000),":")</f>
        <v>818.78</v>
      </c>
      <c r="V365" s="138">
        <f>+(U365/'Extra-Eu trade'!$E$8)*100</f>
        <v>0.01758543595388403</v>
      </c>
      <c r="X365" s="141">
        <f>+((U365+S365)/('Extra-Eu trade'!$C$8))*100</f>
        <v>0.2979099898958255</v>
      </c>
      <c r="Y365" s="74" t="s">
        <v>114</v>
      </c>
      <c r="AB365" s="88" t="s">
        <v>538</v>
      </c>
      <c r="AC365" s="141">
        <v>0.12933012248186143</v>
      </c>
    </row>
    <row r="366" spans="2:29" ht="12">
      <c r="B366" s="118" t="s">
        <v>115</v>
      </c>
      <c r="C366" s="120" t="s">
        <v>36</v>
      </c>
      <c r="D366" s="120" t="s">
        <v>36</v>
      </c>
      <c r="E366" s="120" t="s">
        <v>36</v>
      </c>
      <c r="F366" s="120" t="s">
        <v>36</v>
      </c>
      <c r="G366" s="120" t="s">
        <v>36</v>
      </c>
      <c r="H366" s="120" t="s">
        <v>36</v>
      </c>
      <c r="I366" s="120" t="s">
        <v>36</v>
      </c>
      <c r="J366" s="120" t="s">
        <v>36</v>
      </c>
      <c r="K366" s="120" t="s">
        <v>36</v>
      </c>
      <c r="L366" s="120" t="s">
        <v>36</v>
      </c>
      <c r="M366" s="120" t="s">
        <v>36</v>
      </c>
      <c r="N366" s="120" t="s">
        <v>36</v>
      </c>
      <c r="O366" s="120" t="s">
        <v>36</v>
      </c>
      <c r="P366" s="120">
        <v>1563287719</v>
      </c>
      <c r="S366" s="58">
        <f>_xlfn.IFERROR(((SUM('24 DS-016894 partners'!K366:S366))/1000)-(SUM(('24 DS-016890 partners'!L366:M366,'24 DS-016890 partners'!O366))/1000),":")</f>
        <v>10592.199</v>
      </c>
      <c r="T366" s="138">
        <f>+(S366/'Extra-Eu trade'!$D$8)*100</f>
        <v>0.2250134050354082</v>
      </c>
      <c r="U366" s="59">
        <f>_xlfn.IFERROR((SUM('24 DS-016894 partners'!C366:J366)/1000)+(SUM('24 DS-016890 partners'!L366:M366,'24 DS-016890 partners'!O366)/1000)-(SUM('24 DS-016890 partners'!C366:H366,'24 DS-016890 partners'!K366)/1000),":")</f>
        <v>0.282</v>
      </c>
      <c r="V366" s="138">
        <f>+(U366/'Extra-Eu trade'!$E$8)*100</f>
        <v>6.056685482052927E-06</v>
      </c>
      <c r="X366" s="141">
        <f>+((U366+S366)/('Extra-Eu trade'!$C$8))*100</f>
        <v>0.11312673514228427</v>
      </c>
      <c r="Y366" s="74" t="s">
        <v>115</v>
      </c>
      <c r="AB366" s="88" t="s">
        <v>518</v>
      </c>
      <c r="AC366" s="141">
        <v>0.11859519040298984</v>
      </c>
    </row>
    <row r="367" spans="2:29" ht="12">
      <c r="B367" s="118" t="s">
        <v>458</v>
      </c>
      <c r="C367" s="119" t="s">
        <v>36</v>
      </c>
      <c r="D367" s="119" t="s">
        <v>36</v>
      </c>
      <c r="E367" s="119" t="s">
        <v>36</v>
      </c>
      <c r="F367" s="119" t="s">
        <v>36</v>
      </c>
      <c r="G367" s="119" t="s">
        <v>36</v>
      </c>
      <c r="H367" s="119" t="s">
        <v>36</v>
      </c>
      <c r="I367" s="119" t="s">
        <v>36</v>
      </c>
      <c r="J367" s="119" t="s">
        <v>36</v>
      </c>
      <c r="K367" s="119" t="s">
        <v>36</v>
      </c>
      <c r="L367" s="119" t="s">
        <v>36</v>
      </c>
      <c r="M367" s="119" t="s">
        <v>36</v>
      </c>
      <c r="N367" s="119" t="s">
        <v>36</v>
      </c>
      <c r="O367" s="119" t="s">
        <v>36</v>
      </c>
      <c r="P367" s="119" t="s">
        <v>36</v>
      </c>
      <c r="S367" s="58">
        <f>_xlfn.IFERROR(((SUM('24 DS-016894 partners'!K367:S367))/1000)-(SUM(('24 DS-016890 partners'!L367:M367,'24 DS-016890 partners'!O367))/1000),":")</f>
        <v>0</v>
      </c>
      <c r="T367" s="138">
        <f>+(S367/'Extra-Eu trade'!$D$8)*100</f>
        <v>0</v>
      </c>
      <c r="U367" s="59">
        <f>_xlfn.IFERROR((SUM('24 DS-016894 partners'!C367:J367)/1000)+(SUM('24 DS-016890 partners'!L367:M367,'24 DS-016890 partners'!O367)/1000)-(SUM('24 DS-016890 partners'!C367:H367,'24 DS-016890 partners'!K367)/1000),":")</f>
        <v>0</v>
      </c>
      <c r="V367" s="138">
        <f>+(U367/'Extra-Eu trade'!$E$8)*100</f>
        <v>0</v>
      </c>
      <c r="X367" s="141">
        <f>+((U367+S367)/('Extra-Eu trade'!$C$8))*100</f>
        <v>0</v>
      </c>
      <c r="Y367" s="74" t="s">
        <v>458</v>
      </c>
      <c r="AB367" s="88" t="s">
        <v>486</v>
      </c>
      <c r="AC367" s="141">
        <v>0.11576605041969451</v>
      </c>
    </row>
    <row r="368" spans="2:29" ht="12">
      <c r="B368" s="118" t="s">
        <v>459</v>
      </c>
      <c r="C368" s="120" t="s">
        <v>36</v>
      </c>
      <c r="D368" s="120" t="s">
        <v>36</v>
      </c>
      <c r="E368" s="120" t="s">
        <v>36</v>
      </c>
      <c r="F368" s="120" t="s">
        <v>36</v>
      </c>
      <c r="G368" s="120" t="s">
        <v>36</v>
      </c>
      <c r="H368" s="120" t="s">
        <v>36</v>
      </c>
      <c r="I368" s="120" t="s">
        <v>36</v>
      </c>
      <c r="J368" s="120" t="s">
        <v>36</v>
      </c>
      <c r="K368" s="120" t="s">
        <v>36</v>
      </c>
      <c r="L368" s="120" t="s">
        <v>36</v>
      </c>
      <c r="M368" s="120" t="s">
        <v>36</v>
      </c>
      <c r="N368" s="120" t="s">
        <v>36</v>
      </c>
      <c r="O368" s="120" t="s">
        <v>36</v>
      </c>
      <c r="P368" s="120">
        <v>1596145355</v>
      </c>
      <c r="S368" s="58">
        <f>_xlfn.IFERROR(((SUM('24 DS-016894 partners'!K368:S368))/1000)-(SUM(('24 DS-016890 partners'!L368:M368,'24 DS-016890 partners'!O368))/1000),":")</f>
        <v>209.912</v>
      </c>
      <c r="T368" s="138">
        <f>+(S368/'Extra-Eu trade'!$D$8)*100</f>
        <v>0.004459226443705657</v>
      </c>
      <c r="U368" s="59">
        <f>_xlfn.IFERROR((SUM('24 DS-016894 partners'!C368:J368)/1000)+(SUM('24 DS-016890 partners'!L368:M368,'24 DS-016890 partners'!O368)/1000)-(SUM('24 DS-016890 partners'!C368:H368,'24 DS-016890 partners'!K368)/1000),":")</f>
        <v>14.323</v>
      </c>
      <c r="V368" s="138">
        <f>+(U368/'Extra-Eu trade'!$E$8)*100</f>
        <v>0.00030762378070724856</v>
      </c>
      <c r="X368" s="141">
        <f>+((U368+S368)/('Extra-Eu trade'!$C$8))*100</f>
        <v>0.0023948094364889694</v>
      </c>
      <c r="Y368" s="74" t="s">
        <v>459</v>
      </c>
      <c r="AB368" s="88" t="s">
        <v>115</v>
      </c>
      <c r="AC368" s="141">
        <v>0.11312673514228427</v>
      </c>
    </row>
    <row r="369" spans="2:29" ht="12">
      <c r="B369" s="118" t="s">
        <v>460</v>
      </c>
      <c r="C369" s="119">
        <v>4539</v>
      </c>
      <c r="D369" s="119" t="s">
        <v>36</v>
      </c>
      <c r="E369" s="119" t="s">
        <v>36</v>
      </c>
      <c r="F369" s="119" t="s">
        <v>36</v>
      </c>
      <c r="G369" s="119">
        <v>957</v>
      </c>
      <c r="H369" s="119">
        <v>2744</v>
      </c>
      <c r="I369" s="119">
        <v>1567</v>
      </c>
      <c r="J369" s="119">
        <v>1459</v>
      </c>
      <c r="K369" s="119">
        <v>2002</v>
      </c>
      <c r="L369" s="119">
        <v>387505</v>
      </c>
      <c r="M369" s="119">
        <v>782296</v>
      </c>
      <c r="N369" s="119">
        <v>25520</v>
      </c>
      <c r="O369" s="119">
        <v>129670</v>
      </c>
      <c r="P369" s="119">
        <v>661154922</v>
      </c>
      <c r="S369" s="58">
        <f>_xlfn.IFERROR(((SUM('24 DS-016894 partners'!K369:S369))/1000)-(SUM(('24 DS-016890 partners'!L369:M369,'24 DS-016890 partners'!O369))/1000),":")</f>
        <v>11181.549</v>
      </c>
      <c r="T369" s="138">
        <f>+(S369/'Extra-Eu trade'!$D$8)*100</f>
        <v>0.2375331519036098</v>
      </c>
      <c r="U369" s="59">
        <f>_xlfn.IFERROR((SUM('24 DS-016894 partners'!C369:J369)/1000)+(SUM('24 DS-016890 partners'!L369:M369,'24 DS-016890 partners'!O369)/1000)-(SUM('24 DS-016890 partners'!C369:H369,'24 DS-016890 partners'!K369)/1000),":")</f>
        <v>5589.527</v>
      </c>
      <c r="V369" s="138">
        <f>+(U369/'Extra-Eu trade'!$E$8)*100</f>
        <v>0.12004967032781155</v>
      </c>
      <c r="X369" s="141">
        <f>+((U369+S369)/('Extra-Eu trade'!$C$8))*100</f>
        <v>0.17911356864393907</v>
      </c>
      <c r="Y369" s="74" t="s">
        <v>460</v>
      </c>
      <c r="AB369" s="88" t="s">
        <v>30</v>
      </c>
      <c r="AC369" s="141">
        <v>0.11147208613207323</v>
      </c>
    </row>
    <row r="370" spans="2:29" ht="12">
      <c r="B370" s="118" t="s">
        <v>461</v>
      </c>
      <c r="C370" s="120" t="s">
        <v>36</v>
      </c>
      <c r="D370" s="120" t="s">
        <v>36</v>
      </c>
      <c r="E370" s="120" t="s">
        <v>36</v>
      </c>
      <c r="F370" s="120" t="s">
        <v>36</v>
      </c>
      <c r="G370" s="120">
        <v>15378</v>
      </c>
      <c r="H370" s="120">
        <v>25256</v>
      </c>
      <c r="I370" s="120" t="s">
        <v>36</v>
      </c>
      <c r="J370" s="120" t="s">
        <v>36</v>
      </c>
      <c r="K370" s="120" t="s">
        <v>36</v>
      </c>
      <c r="L370" s="120" t="s">
        <v>36</v>
      </c>
      <c r="M370" s="120">
        <v>23101</v>
      </c>
      <c r="N370" s="120" t="s">
        <v>36</v>
      </c>
      <c r="O370" s="120" t="s">
        <v>36</v>
      </c>
      <c r="P370" s="120">
        <v>381503509</v>
      </c>
      <c r="S370" s="58">
        <f>_xlfn.IFERROR(((SUM('24 DS-016894 partners'!K370:S370))/1000)-(SUM(('24 DS-016890 partners'!L370:M370,'24 DS-016890 partners'!O370))/1000),":")</f>
        <v>1626.3829999999998</v>
      </c>
      <c r="T370" s="138">
        <f>+(S370/'Extra-Eu trade'!$D$8)*100</f>
        <v>0.03454976409730428</v>
      </c>
      <c r="U370" s="59">
        <f>_xlfn.IFERROR((SUM('24 DS-016894 partners'!C370:J370)/1000)+(SUM('24 DS-016890 partners'!L370:M370,'24 DS-016890 partners'!O370)/1000)-(SUM('24 DS-016890 partners'!C370:H370,'24 DS-016890 partners'!K370)/1000),":")</f>
        <v>2330.0440000000003</v>
      </c>
      <c r="V370" s="138">
        <f>+(U370/'Extra-Eu trade'!$E$8)*100</f>
        <v>0.05004377187001609</v>
      </c>
      <c r="X370" s="141">
        <f>+((U370+S370)/('Extra-Eu trade'!$C$8))*100</f>
        <v>0.042254281063971916</v>
      </c>
      <c r="Y370" s="74" t="s">
        <v>461</v>
      </c>
      <c r="AB370" s="88" t="s">
        <v>520</v>
      </c>
      <c r="AC370" s="141">
        <v>0.10988053402533747</v>
      </c>
    </row>
    <row r="371" spans="2:29" ht="12">
      <c r="B371" s="118" t="s">
        <v>462</v>
      </c>
      <c r="C371" s="119" t="s">
        <v>36</v>
      </c>
      <c r="D371" s="119" t="s">
        <v>36</v>
      </c>
      <c r="E371" s="119" t="s">
        <v>36</v>
      </c>
      <c r="F371" s="119" t="s">
        <v>36</v>
      </c>
      <c r="G371" s="119" t="s">
        <v>36</v>
      </c>
      <c r="H371" s="119" t="s">
        <v>36</v>
      </c>
      <c r="I371" s="119" t="s">
        <v>36</v>
      </c>
      <c r="J371" s="119" t="s">
        <v>36</v>
      </c>
      <c r="K371" s="119" t="s">
        <v>36</v>
      </c>
      <c r="L371" s="119" t="s">
        <v>36</v>
      </c>
      <c r="M371" s="119" t="s">
        <v>36</v>
      </c>
      <c r="N371" s="119" t="s">
        <v>36</v>
      </c>
      <c r="O371" s="119" t="s">
        <v>36</v>
      </c>
      <c r="P371" s="119">
        <v>21273</v>
      </c>
      <c r="S371" s="58">
        <f>_xlfn.IFERROR(((SUM('24 DS-016894 partners'!K371:S371))/1000)-(SUM(('24 DS-016890 partners'!L371:M371,'24 DS-016890 partners'!O371))/1000),":")</f>
        <v>0</v>
      </c>
      <c r="T371" s="138">
        <f>+(S371/'Extra-Eu trade'!$D$8)*100</f>
        <v>0</v>
      </c>
      <c r="U371" s="59">
        <f>_xlfn.IFERROR((SUM('24 DS-016894 partners'!C371:J371)/1000)+(SUM('24 DS-016890 partners'!L371:M371,'24 DS-016890 partners'!O371)/1000)-(SUM('24 DS-016890 partners'!C371:H371,'24 DS-016890 partners'!K371)/1000),":")</f>
        <v>0</v>
      </c>
      <c r="V371" s="138">
        <f>+(U371/'Extra-Eu trade'!$E$8)*100</f>
        <v>0</v>
      </c>
      <c r="X371" s="141">
        <f>+((U371+S371)/('Extra-Eu trade'!$C$8))*100</f>
        <v>0</v>
      </c>
      <c r="Y371" s="74" t="s">
        <v>462</v>
      </c>
      <c r="AB371" s="88" t="s">
        <v>37</v>
      </c>
      <c r="AC371" s="141">
        <v>0.10728639476378715</v>
      </c>
    </row>
    <row r="372" spans="2:29" ht="12">
      <c r="B372" s="118" t="s">
        <v>11</v>
      </c>
      <c r="C372" s="120">
        <v>2209379</v>
      </c>
      <c r="D372" s="120" t="s">
        <v>36</v>
      </c>
      <c r="E372" s="120" t="s">
        <v>36</v>
      </c>
      <c r="F372" s="120" t="s">
        <v>36</v>
      </c>
      <c r="G372" s="120">
        <v>19525</v>
      </c>
      <c r="H372" s="120">
        <v>20085</v>
      </c>
      <c r="I372" s="120">
        <v>16302</v>
      </c>
      <c r="J372" s="120">
        <v>53676</v>
      </c>
      <c r="K372" s="120">
        <v>20816</v>
      </c>
      <c r="L372" s="120">
        <v>227786</v>
      </c>
      <c r="M372" s="120">
        <v>171778</v>
      </c>
      <c r="N372" s="120">
        <v>38667</v>
      </c>
      <c r="O372" s="120">
        <v>1332179</v>
      </c>
      <c r="P372" s="120">
        <v>8568698132</v>
      </c>
      <c r="S372" s="58">
        <f>_xlfn.IFERROR(((SUM('24 DS-016894 partners'!K372:S372))/1000)-(SUM(('24 DS-016890 partners'!L372:M372,'24 DS-016890 partners'!O372))/1000),":")</f>
        <v>41546.441</v>
      </c>
      <c r="T372" s="138"/>
      <c r="U372" s="59">
        <f>_xlfn.IFERROR((SUM('24 DS-016894 partners'!C372:J372)/1000)+(SUM('24 DS-016890 partners'!L372:M372,'24 DS-016890 partners'!O372)/1000)-(SUM('24 DS-016890 partners'!C372:H372,'24 DS-016890 partners'!K372)/1000),":")</f>
        <v>21438.415999999997</v>
      </c>
      <c r="V372" s="138"/>
      <c r="X372" s="141"/>
      <c r="Y372" s="74" t="s">
        <v>11</v>
      </c>
      <c r="AB372" s="88" t="s">
        <v>116</v>
      </c>
      <c r="AC372" s="141">
        <v>0.10725576478423957</v>
      </c>
    </row>
    <row r="373" spans="2:29" ht="12">
      <c r="B373" s="118" t="s">
        <v>2</v>
      </c>
      <c r="C373" s="119">
        <v>7852291</v>
      </c>
      <c r="D373" s="119" t="s">
        <v>36</v>
      </c>
      <c r="E373" s="119" t="s">
        <v>36</v>
      </c>
      <c r="F373" s="119" t="s">
        <v>36</v>
      </c>
      <c r="G373" s="119">
        <v>488087</v>
      </c>
      <c r="H373" s="119">
        <v>33926</v>
      </c>
      <c r="I373" s="119">
        <v>514211</v>
      </c>
      <c r="J373" s="119">
        <v>298387</v>
      </c>
      <c r="K373" s="119">
        <v>1213152</v>
      </c>
      <c r="L373" s="119">
        <v>37557723</v>
      </c>
      <c r="M373" s="119">
        <v>4615240</v>
      </c>
      <c r="N373" s="119">
        <v>522536</v>
      </c>
      <c r="O373" s="119">
        <v>35753991</v>
      </c>
      <c r="P373" s="119">
        <v>154291138523</v>
      </c>
      <c r="S373" s="58">
        <f>_xlfn.IFERROR(((SUM('24 DS-016894 partners'!K373:S373))/1000)-(SUM(('24 DS-016890 partners'!L373:M373,'24 DS-016890 partners'!O373))/1000),":")</f>
        <v>626354.781</v>
      </c>
      <c r="T373" s="138"/>
      <c r="U373" s="59">
        <f>_xlfn.IFERROR((SUM('24 DS-016894 partners'!C373:J373)/1000)+(SUM('24 DS-016890 partners'!L373:M373,'24 DS-016890 partners'!O373)/1000)-(SUM('24 DS-016890 partners'!C373:H373,'24 DS-016890 partners'!K373)/1000),":")</f>
        <v>531991.25</v>
      </c>
      <c r="V373" s="138"/>
      <c r="X373" s="141"/>
      <c r="Y373" s="74" t="s">
        <v>2</v>
      </c>
      <c r="AB373" s="88" t="s">
        <v>140</v>
      </c>
      <c r="AC373" s="141">
        <v>0.10107345371358298</v>
      </c>
    </row>
    <row r="374" spans="2:29" ht="12">
      <c r="B374" s="118" t="s">
        <v>463</v>
      </c>
      <c r="C374" s="120" t="s">
        <v>36</v>
      </c>
      <c r="D374" s="120" t="s">
        <v>36</v>
      </c>
      <c r="E374" s="120" t="s">
        <v>36</v>
      </c>
      <c r="F374" s="120" t="s">
        <v>36</v>
      </c>
      <c r="G374" s="120" t="s">
        <v>36</v>
      </c>
      <c r="H374" s="120" t="s">
        <v>36</v>
      </c>
      <c r="I374" s="120" t="s">
        <v>36</v>
      </c>
      <c r="J374" s="120" t="s">
        <v>36</v>
      </c>
      <c r="K374" s="120" t="s">
        <v>36</v>
      </c>
      <c r="L374" s="120" t="s">
        <v>36</v>
      </c>
      <c r="M374" s="120" t="s">
        <v>36</v>
      </c>
      <c r="N374" s="120" t="s">
        <v>36</v>
      </c>
      <c r="O374" s="120" t="s">
        <v>36</v>
      </c>
      <c r="P374" s="120" t="s">
        <v>36</v>
      </c>
      <c r="S374" s="58">
        <f>_xlfn.IFERROR(((SUM('24 DS-016894 partners'!K374:S374))/1000)-(SUM(('24 DS-016890 partners'!L374:M374,'24 DS-016890 partners'!O374))/1000),":")</f>
        <v>0</v>
      </c>
      <c r="T374" s="138"/>
      <c r="U374" s="59">
        <f>_xlfn.IFERROR((SUM('24 DS-016894 partners'!C374:J374)/1000)+(SUM('24 DS-016890 partners'!L374:M374,'24 DS-016890 partners'!O374)/1000)-(SUM('24 DS-016890 partners'!C374:H374,'24 DS-016890 partners'!K374)/1000),":")</f>
        <v>0</v>
      </c>
      <c r="V374" s="138"/>
      <c r="X374" s="141"/>
      <c r="Y374" s="74" t="s">
        <v>463</v>
      </c>
      <c r="AB374" s="88" t="s">
        <v>123</v>
      </c>
      <c r="AC374" s="141">
        <v>0.10066613265710986</v>
      </c>
    </row>
    <row r="375" spans="2:29" ht="12">
      <c r="B375" s="118" t="s">
        <v>357</v>
      </c>
      <c r="C375" s="119">
        <v>175300082</v>
      </c>
      <c r="D375" s="119" t="s">
        <v>36</v>
      </c>
      <c r="E375" s="119" t="s">
        <v>36</v>
      </c>
      <c r="F375" s="119" t="s">
        <v>36</v>
      </c>
      <c r="G375" s="119">
        <v>4252669</v>
      </c>
      <c r="H375" s="119">
        <v>396472</v>
      </c>
      <c r="I375" s="119">
        <v>171846</v>
      </c>
      <c r="J375" s="119">
        <v>25297724</v>
      </c>
      <c r="K375" s="119">
        <v>23870890</v>
      </c>
      <c r="L375" s="119">
        <v>357758609</v>
      </c>
      <c r="M375" s="119">
        <v>160014988</v>
      </c>
      <c r="N375" s="119">
        <v>13789303</v>
      </c>
      <c r="O375" s="119">
        <v>340768962</v>
      </c>
      <c r="P375" s="119">
        <v>987604745688</v>
      </c>
      <c r="S375" s="58">
        <f>_xlfn.IFERROR(((SUM('24 DS-016894 partners'!K375:S375))/1000)-(SUM(('24 DS-016890 partners'!L375:M375,'24 DS-016890 partners'!O375))/1000),":")</f>
        <v>6712236.157</v>
      </c>
      <c r="T375" s="138"/>
      <c r="U375" s="59">
        <f>_xlfn.IFERROR((SUM('24 DS-016894 partners'!C375:J375)/1000)+(SUM('24 DS-016890 partners'!L375:M375,'24 DS-016890 partners'!O375)/1000)-(SUM('24 DS-016890 partners'!C375:H375,'24 DS-016890 partners'!K375)/1000),":")</f>
        <v>6518051.047</v>
      </c>
      <c r="V375" s="138"/>
      <c r="X375" s="141"/>
      <c r="Y375" s="74" t="s">
        <v>357</v>
      </c>
      <c r="AB375" s="88" t="s">
        <v>564</v>
      </c>
      <c r="AC375" s="141">
        <v>0.0986678575688154</v>
      </c>
    </row>
    <row r="376" spans="2:29" ht="12">
      <c r="B376" s="118" t="s">
        <v>464</v>
      </c>
      <c r="C376" s="120">
        <v>173</v>
      </c>
      <c r="D376" s="120" t="s">
        <v>36</v>
      </c>
      <c r="E376" s="120" t="s">
        <v>36</v>
      </c>
      <c r="F376" s="120" t="s">
        <v>36</v>
      </c>
      <c r="G376" s="120">
        <v>2345</v>
      </c>
      <c r="H376" s="120">
        <v>16</v>
      </c>
      <c r="I376" s="120" t="s">
        <v>36</v>
      </c>
      <c r="J376" s="120">
        <v>34</v>
      </c>
      <c r="K376" s="120" t="s">
        <v>36</v>
      </c>
      <c r="L376" s="120" t="s">
        <v>36</v>
      </c>
      <c r="M376" s="120">
        <v>4872</v>
      </c>
      <c r="N376" s="120">
        <v>441</v>
      </c>
      <c r="O376" s="120">
        <v>2694</v>
      </c>
      <c r="P376" s="120">
        <v>235874684</v>
      </c>
      <c r="S376" s="58">
        <f>_xlfn.IFERROR(((SUM('24 DS-016894 partners'!K376:S376))/1000)-(SUM(('24 DS-016890 partners'!L376:M376,'24 DS-016890 partners'!O376))/1000),":")</f>
        <v>292.40400000000005</v>
      </c>
      <c r="T376" s="138">
        <f>+(S376/'Extra-Eu trade'!$D$8)*100</f>
        <v>0.006211629868922734</v>
      </c>
      <c r="U376" s="59">
        <f>_xlfn.IFERROR((SUM('24 DS-016894 partners'!C376:J376)/1000)+(SUM('24 DS-016890 partners'!L376:M376,'24 DS-016890 partners'!O376)/1000)-(SUM('24 DS-016890 partners'!C376:H376,'24 DS-016890 partners'!K376)/1000),":")</f>
        <v>188.071</v>
      </c>
      <c r="V376" s="138">
        <f>+(U376/'Extra-Eu trade'!$E$8)*100</f>
        <v>0.004039315231543179</v>
      </c>
      <c r="X376" s="141">
        <f>+((U376+S376)/('Extra-Eu trade'!$C$8))*100</f>
        <v>0.005131429366499599</v>
      </c>
      <c r="Y376" s="74" t="s">
        <v>464</v>
      </c>
      <c r="AB376" s="88" t="s">
        <v>107</v>
      </c>
      <c r="AC376" s="141">
        <v>0.09671867802305241</v>
      </c>
    </row>
    <row r="377" spans="2:29" ht="12">
      <c r="B377" s="118" t="s">
        <v>3</v>
      </c>
      <c r="C377" s="119">
        <v>15706971</v>
      </c>
      <c r="D377" s="119" t="s">
        <v>36</v>
      </c>
      <c r="E377" s="119" t="s">
        <v>36</v>
      </c>
      <c r="F377" s="119" t="s">
        <v>36</v>
      </c>
      <c r="G377" s="119">
        <v>319190</v>
      </c>
      <c r="H377" s="119">
        <v>24249</v>
      </c>
      <c r="I377" s="119">
        <v>545422</v>
      </c>
      <c r="J377" s="119">
        <v>1275700</v>
      </c>
      <c r="K377" s="119">
        <v>3936013</v>
      </c>
      <c r="L377" s="119">
        <v>25020373</v>
      </c>
      <c r="M377" s="119">
        <v>17028408</v>
      </c>
      <c r="N377" s="119">
        <v>496542</v>
      </c>
      <c r="O377" s="119">
        <v>23150039</v>
      </c>
      <c r="P377" s="119">
        <v>82822467956</v>
      </c>
      <c r="S377" s="58">
        <f>_xlfn.IFERROR(((SUM('24 DS-016894 partners'!K377:S377))/1000)-(SUM(('24 DS-016890 partners'!L377:M377,'24 DS-016890 partners'!O377))/1000),":")</f>
        <v>464334.88499999995</v>
      </c>
      <c r="T377" s="138"/>
      <c r="U377" s="59">
        <f>_xlfn.IFERROR((SUM('24 DS-016894 partners'!C377:J377)/1000)+(SUM('24 DS-016890 partners'!L377:M377,'24 DS-016890 partners'!O377)/1000)-(SUM('24 DS-016890 partners'!C377:H377,'24 DS-016890 partners'!K377)/1000),":")</f>
        <v>483138.785</v>
      </c>
      <c r="V377" s="138"/>
      <c r="X377" s="141"/>
      <c r="Y377" s="74" t="s">
        <v>3</v>
      </c>
      <c r="AB377" s="88" t="s">
        <v>105</v>
      </c>
      <c r="AC377" s="141">
        <v>0.09563783917362662</v>
      </c>
    </row>
    <row r="378" spans="2:29" ht="12">
      <c r="B378" s="118" t="s">
        <v>465</v>
      </c>
      <c r="C378" s="120" t="s">
        <v>36</v>
      </c>
      <c r="D378" s="120" t="s">
        <v>36</v>
      </c>
      <c r="E378" s="120" t="s">
        <v>36</v>
      </c>
      <c r="F378" s="120" t="s">
        <v>36</v>
      </c>
      <c r="G378" s="120" t="s">
        <v>36</v>
      </c>
      <c r="H378" s="120" t="s">
        <v>36</v>
      </c>
      <c r="I378" s="120" t="s">
        <v>36</v>
      </c>
      <c r="J378" s="120" t="s">
        <v>36</v>
      </c>
      <c r="K378" s="120" t="s">
        <v>36</v>
      </c>
      <c r="L378" s="120" t="s">
        <v>36</v>
      </c>
      <c r="M378" s="120" t="s">
        <v>36</v>
      </c>
      <c r="N378" s="120" t="s">
        <v>36</v>
      </c>
      <c r="O378" s="120" t="s">
        <v>36</v>
      </c>
      <c r="P378" s="120">
        <v>31906008</v>
      </c>
      <c r="S378" s="58">
        <f>_xlfn.IFERROR(((SUM('24 DS-016894 partners'!K378:S378))/1000)-(SUM(('24 DS-016890 partners'!L378:M378,'24 DS-016890 partners'!O378))/1000),":")</f>
        <v>5.756</v>
      </c>
      <c r="T378" s="138">
        <f>+(S378/'Extra-Eu trade'!$D$8)*100</f>
        <v>0.00012227651306247265</v>
      </c>
      <c r="U378" s="59">
        <f>_xlfn.IFERROR((SUM('24 DS-016894 partners'!C378:J378)/1000)+(SUM('24 DS-016890 partners'!L378:M378,'24 DS-016890 partners'!O378)/1000)-(SUM('24 DS-016890 partners'!C378:H378,'24 DS-016890 partners'!K378)/1000),":")</f>
        <v>123.268</v>
      </c>
      <c r="V378" s="138">
        <f>+(U378/'Extra-Eu trade'!$E$8)*100</f>
        <v>0.0026475017943322706</v>
      </c>
      <c r="X378" s="141">
        <f>+((U378+S378)/('Extra-Eu trade'!$C$8))*100</f>
        <v>0.001377964602910129</v>
      </c>
      <c r="Y378" s="74" t="s">
        <v>465</v>
      </c>
      <c r="AB378" s="88" t="s">
        <v>139</v>
      </c>
      <c r="AC378" s="141">
        <v>0.09343746816379146</v>
      </c>
    </row>
    <row r="379" spans="2:29" ht="12">
      <c r="B379" s="118" t="s">
        <v>116</v>
      </c>
      <c r="C379" s="119" t="s">
        <v>36</v>
      </c>
      <c r="D379" s="119" t="s">
        <v>36</v>
      </c>
      <c r="E379" s="119" t="s">
        <v>36</v>
      </c>
      <c r="F379" s="119" t="s">
        <v>36</v>
      </c>
      <c r="G379" s="119">
        <v>31347</v>
      </c>
      <c r="H379" s="119" t="s">
        <v>36</v>
      </c>
      <c r="I379" s="119" t="s">
        <v>36</v>
      </c>
      <c r="J379" s="119" t="s">
        <v>36</v>
      </c>
      <c r="K379" s="119">
        <v>2724</v>
      </c>
      <c r="L379" s="119" t="s">
        <v>36</v>
      </c>
      <c r="M379" s="119">
        <v>1026</v>
      </c>
      <c r="N379" s="119" t="s">
        <v>36</v>
      </c>
      <c r="O379" s="119" t="s">
        <v>36</v>
      </c>
      <c r="P379" s="119">
        <v>2728244462</v>
      </c>
      <c r="S379" s="58">
        <f>_xlfn.IFERROR(((SUM('24 DS-016894 partners'!K379:S379))/1000)-(SUM(('24 DS-016890 partners'!L379:M379,'24 DS-016890 partners'!O379))/1000),":")</f>
        <v>386.815</v>
      </c>
      <c r="T379" s="138">
        <f>+(S379/'Extra-Eu trade'!$D$8)*100</f>
        <v>0.008217232348898602</v>
      </c>
      <c r="U379" s="59">
        <f>_xlfn.IFERROR((SUM('24 DS-016894 partners'!C379:J379)/1000)+(SUM('24 DS-016890 partners'!L379:M379,'24 DS-016890 partners'!O379)/1000)-(SUM('24 DS-016890 partners'!C379:H379,'24 DS-016890 partners'!K379)/1000),":")</f>
        <v>9655.945</v>
      </c>
      <c r="V379" s="138">
        <f>+(U379/'Extra-Eu trade'!$E$8)*100</f>
        <v>0.20738660247163676</v>
      </c>
      <c r="X379" s="141">
        <f>+((U379+S379)/('Extra-Eu trade'!$C$8))*100</f>
        <v>0.10725576478423957</v>
      </c>
      <c r="Y379" s="74" t="s">
        <v>116</v>
      </c>
      <c r="AB379" s="88" t="s">
        <v>149</v>
      </c>
      <c r="AC379" s="141">
        <v>0.09127844976232738</v>
      </c>
    </row>
    <row r="380" spans="2:29" ht="12">
      <c r="B380" s="118" t="s">
        <v>102</v>
      </c>
      <c r="C380" s="120">
        <v>4285</v>
      </c>
      <c r="D380" s="120" t="s">
        <v>36</v>
      </c>
      <c r="E380" s="120" t="s">
        <v>36</v>
      </c>
      <c r="F380" s="120" t="s">
        <v>36</v>
      </c>
      <c r="G380" s="120" t="s">
        <v>36</v>
      </c>
      <c r="H380" s="120" t="s">
        <v>36</v>
      </c>
      <c r="I380" s="120" t="s">
        <v>36</v>
      </c>
      <c r="J380" s="120" t="s">
        <v>36</v>
      </c>
      <c r="K380" s="120">
        <v>27005</v>
      </c>
      <c r="L380" s="120" t="s">
        <v>36</v>
      </c>
      <c r="M380" s="120" t="s">
        <v>36</v>
      </c>
      <c r="N380" s="120" t="s">
        <v>36</v>
      </c>
      <c r="O380" s="120">
        <v>10</v>
      </c>
      <c r="P380" s="120">
        <v>13890350001</v>
      </c>
      <c r="S380" s="58">
        <f>_xlfn.IFERROR(((SUM('24 DS-016894 partners'!K380:S380))/1000)-(SUM(('24 DS-016890 partners'!L380:M380,'24 DS-016890 partners'!O380))/1000),":")</f>
        <v>3625.982</v>
      </c>
      <c r="T380" s="138">
        <f>+(S380/'Extra-Eu trade'!$D$8)*100</f>
        <v>0.07702787272190595</v>
      </c>
      <c r="U380" s="59">
        <f>_xlfn.IFERROR((SUM('24 DS-016894 partners'!C380:J380)/1000)+(SUM('24 DS-016890 partners'!L380:M380,'24 DS-016890 partners'!O380)/1000)-(SUM('24 DS-016890 partners'!C380:H380,'24 DS-016890 partners'!K380)/1000),":")</f>
        <v>135.551</v>
      </c>
      <c r="V380" s="138">
        <f>+(U380/'Extra-Eu trade'!$E$8)*100</f>
        <v>0.002911311254531051</v>
      </c>
      <c r="X380" s="141">
        <f>+((U380+S380)/('Extra-Eu trade'!$C$8))*100</f>
        <v>0.04017283084293113</v>
      </c>
      <c r="Y380" s="74" t="s">
        <v>102</v>
      </c>
      <c r="AB380" s="88" t="s">
        <v>570</v>
      </c>
      <c r="AC380" s="141">
        <v>0.08114640923695657</v>
      </c>
    </row>
    <row r="381" spans="2:29" ht="12">
      <c r="B381" s="118" t="s">
        <v>466</v>
      </c>
      <c r="C381" s="119" t="s">
        <v>36</v>
      </c>
      <c r="D381" s="119" t="s">
        <v>36</v>
      </c>
      <c r="E381" s="119" t="s">
        <v>36</v>
      </c>
      <c r="F381" s="119" t="s">
        <v>36</v>
      </c>
      <c r="G381" s="119" t="s">
        <v>36</v>
      </c>
      <c r="H381" s="119" t="s">
        <v>36</v>
      </c>
      <c r="I381" s="119" t="s">
        <v>36</v>
      </c>
      <c r="J381" s="119" t="s">
        <v>36</v>
      </c>
      <c r="K381" s="119" t="s">
        <v>36</v>
      </c>
      <c r="L381" s="119" t="s">
        <v>36</v>
      </c>
      <c r="M381" s="119" t="s">
        <v>36</v>
      </c>
      <c r="N381" s="119" t="s">
        <v>36</v>
      </c>
      <c r="O381" s="119" t="s">
        <v>36</v>
      </c>
      <c r="P381" s="119" t="s">
        <v>36</v>
      </c>
      <c r="S381" s="58">
        <f>_xlfn.IFERROR(((SUM('24 DS-016894 partners'!K381:S381))/1000)-(SUM(('24 DS-016890 partners'!L381:M381,'24 DS-016890 partners'!O381))/1000),":")</f>
        <v>0</v>
      </c>
      <c r="T381" s="138"/>
      <c r="U381" s="59">
        <f>_xlfn.IFERROR((SUM('24 DS-016894 partners'!C381:J381)/1000)+(SUM('24 DS-016890 partners'!L381:M381,'24 DS-016890 partners'!O381)/1000)-(SUM('24 DS-016890 partners'!C381:H381,'24 DS-016890 partners'!K381)/1000),":")</f>
        <v>0</v>
      </c>
      <c r="V381" s="138"/>
      <c r="X381" s="141"/>
      <c r="Y381" s="74" t="s">
        <v>466</v>
      </c>
      <c r="AB381" s="88" t="s">
        <v>480</v>
      </c>
      <c r="AC381" s="141">
        <v>0.0808450328796159</v>
      </c>
    </row>
    <row r="382" spans="2:29" ht="12">
      <c r="B382" s="118" t="s">
        <v>467</v>
      </c>
      <c r="C382" s="120" t="s">
        <v>36</v>
      </c>
      <c r="D382" s="120" t="s">
        <v>36</v>
      </c>
      <c r="E382" s="120" t="s">
        <v>36</v>
      </c>
      <c r="F382" s="120" t="s">
        <v>36</v>
      </c>
      <c r="G382" s="120" t="s">
        <v>36</v>
      </c>
      <c r="H382" s="120" t="s">
        <v>36</v>
      </c>
      <c r="I382" s="120" t="s">
        <v>36</v>
      </c>
      <c r="J382" s="120" t="s">
        <v>36</v>
      </c>
      <c r="K382" s="120" t="s">
        <v>36</v>
      </c>
      <c r="L382" s="120" t="s">
        <v>36</v>
      </c>
      <c r="M382" s="120" t="s">
        <v>36</v>
      </c>
      <c r="N382" s="120" t="s">
        <v>36</v>
      </c>
      <c r="O382" s="120" t="s">
        <v>36</v>
      </c>
      <c r="P382" s="120" t="s">
        <v>36</v>
      </c>
      <c r="S382" s="58">
        <f>_xlfn.IFERROR(((SUM('24 DS-016894 partners'!K382:S382))/1000)-(SUM(('24 DS-016890 partners'!L382:M382,'24 DS-016890 partners'!O382))/1000),":")</f>
        <v>0</v>
      </c>
      <c r="T382" s="138"/>
      <c r="U382" s="59">
        <f>_xlfn.IFERROR((SUM('24 DS-016894 partners'!C382:J382)/1000)+(SUM('24 DS-016890 partners'!L382:M382,'24 DS-016890 partners'!O382)/1000)-(SUM('24 DS-016890 partners'!C382:H382,'24 DS-016890 partners'!K382)/1000),":")</f>
        <v>0</v>
      </c>
      <c r="V382" s="138"/>
      <c r="X382" s="141"/>
      <c r="Y382" s="74" t="s">
        <v>467</v>
      </c>
      <c r="AB382" s="88" t="s">
        <v>533</v>
      </c>
      <c r="AC382" s="141">
        <v>0.07985865782694684</v>
      </c>
    </row>
    <row r="383" spans="2:29" ht="12">
      <c r="B383" s="118" t="s">
        <v>468</v>
      </c>
      <c r="C383" s="119" t="s">
        <v>36</v>
      </c>
      <c r="D383" s="119" t="s">
        <v>36</v>
      </c>
      <c r="E383" s="119" t="s">
        <v>36</v>
      </c>
      <c r="F383" s="119" t="s">
        <v>36</v>
      </c>
      <c r="G383" s="119" t="s">
        <v>36</v>
      </c>
      <c r="H383" s="119" t="s">
        <v>36</v>
      </c>
      <c r="I383" s="119" t="s">
        <v>36</v>
      </c>
      <c r="J383" s="119" t="s">
        <v>36</v>
      </c>
      <c r="K383" s="119" t="s">
        <v>36</v>
      </c>
      <c r="L383" s="119" t="s">
        <v>36</v>
      </c>
      <c r="M383" s="119" t="s">
        <v>36</v>
      </c>
      <c r="N383" s="119" t="s">
        <v>36</v>
      </c>
      <c r="O383" s="119" t="s">
        <v>36</v>
      </c>
      <c r="P383" s="119" t="s">
        <v>36</v>
      </c>
      <c r="S383" s="58">
        <f>_xlfn.IFERROR(((SUM('24 DS-016894 partners'!K383:S383))/1000)-(SUM(('24 DS-016890 partners'!L383:M383,'24 DS-016890 partners'!O383))/1000),":")</f>
        <v>0</v>
      </c>
      <c r="T383" s="138"/>
      <c r="U383" s="59">
        <f>_xlfn.IFERROR((SUM('24 DS-016894 partners'!C383:J383)/1000)+(SUM('24 DS-016890 partners'!L383:M383,'24 DS-016890 partners'!O383)/1000)-(SUM('24 DS-016890 partners'!C383:H383,'24 DS-016890 partners'!K383)/1000),":")</f>
        <v>0</v>
      </c>
      <c r="V383" s="138"/>
      <c r="X383" s="141"/>
      <c r="Y383" s="74" t="s">
        <v>468</v>
      </c>
      <c r="AB383" s="88" t="s">
        <v>119</v>
      </c>
      <c r="AC383" s="141">
        <v>0.0794407850201972</v>
      </c>
    </row>
    <row r="384" spans="2:29" ht="12">
      <c r="B384" s="118" t="s">
        <v>469</v>
      </c>
      <c r="C384" s="120" t="s">
        <v>36</v>
      </c>
      <c r="D384" s="120" t="s">
        <v>36</v>
      </c>
      <c r="E384" s="120" t="s">
        <v>36</v>
      </c>
      <c r="F384" s="120" t="s">
        <v>36</v>
      </c>
      <c r="G384" s="120" t="s">
        <v>36</v>
      </c>
      <c r="H384" s="120" t="s">
        <v>36</v>
      </c>
      <c r="I384" s="120" t="s">
        <v>36</v>
      </c>
      <c r="J384" s="120" t="s">
        <v>36</v>
      </c>
      <c r="K384" s="120" t="s">
        <v>36</v>
      </c>
      <c r="L384" s="120" t="s">
        <v>36</v>
      </c>
      <c r="M384" s="120" t="s">
        <v>36</v>
      </c>
      <c r="N384" s="120" t="s">
        <v>36</v>
      </c>
      <c r="O384" s="120" t="s">
        <v>36</v>
      </c>
      <c r="P384" s="120" t="s">
        <v>36</v>
      </c>
      <c r="S384" s="58">
        <f>_xlfn.IFERROR(((SUM('24 DS-016894 partners'!K384:S384))/1000)-(SUM(('24 DS-016890 partners'!L384:M384,'24 DS-016890 partners'!O384))/1000),":")</f>
        <v>0</v>
      </c>
      <c r="T384" s="138"/>
      <c r="U384" s="59">
        <f>_xlfn.IFERROR((SUM('24 DS-016894 partners'!C384:J384)/1000)+(SUM('24 DS-016890 partners'!L384:M384,'24 DS-016890 partners'!O384)/1000)-(SUM('24 DS-016890 partners'!C384:H384,'24 DS-016890 partners'!K384)/1000),":")</f>
        <v>0</v>
      </c>
      <c r="V384" s="138"/>
      <c r="X384" s="141"/>
      <c r="Y384" s="74" t="s">
        <v>469</v>
      </c>
      <c r="AB384" s="88" t="s">
        <v>106</v>
      </c>
      <c r="AC384" s="141">
        <v>0.07861323089704417</v>
      </c>
    </row>
    <row r="385" spans="2:29" ht="12">
      <c r="B385" s="118" t="s">
        <v>117</v>
      </c>
      <c r="C385" s="119" t="s">
        <v>36</v>
      </c>
      <c r="D385" s="119" t="s">
        <v>36</v>
      </c>
      <c r="E385" s="119" t="s">
        <v>36</v>
      </c>
      <c r="F385" s="119" t="s">
        <v>36</v>
      </c>
      <c r="G385" s="119" t="s">
        <v>36</v>
      </c>
      <c r="H385" s="119" t="s">
        <v>36</v>
      </c>
      <c r="I385" s="119" t="s">
        <v>36</v>
      </c>
      <c r="J385" s="119" t="s">
        <v>36</v>
      </c>
      <c r="K385" s="119" t="s">
        <v>36</v>
      </c>
      <c r="L385" s="119" t="s">
        <v>36</v>
      </c>
      <c r="M385" s="119" t="s">
        <v>36</v>
      </c>
      <c r="N385" s="119" t="s">
        <v>36</v>
      </c>
      <c r="O385" s="119" t="s">
        <v>36</v>
      </c>
      <c r="P385" s="119">
        <v>2761266179</v>
      </c>
      <c r="S385" s="58">
        <f>_xlfn.IFERROR(((SUM('24 DS-016894 partners'!K385:S385))/1000)-(SUM(('24 DS-016890 partners'!L385:M385,'24 DS-016890 partners'!O385))/1000),":")</f>
        <v>14051.667</v>
      </c>
      <c r="T385" s="138">
        <f>+(S385/'Extra-Eu trade'!$D$8)*100</f>
        <v>0.29850396863707707</v>
      </c>
      <c r="U385" s="59">
        <f>_xlfn.IFERROR((SUM('24 DS-016894 partners'!C385:J385)/1000)+(SUM('24 DS-016890 partners'!L385:M385,'24 DS-016890 partners'!O385)/1000)-(SUM('24 DS-016890 partners'!C385:H385,'24 DS-016890 partners'!K385)/1000),":")</f>
        <v>3.84</v>
      </c>
      <c r="V385" s="138">
        <f>+(U385/'Extra-Eu trade'!$E$8)*100</f>
        <v>8.247401507476328E-05</v>
      </c>
      <c r="X385" s="141">
        <f>+((U385+S385)/('Extra-Eu trade'!$C$8))*100</f>
        <v>0.15011153833360877</v>
      </c>
      <c r="Y385" s="74" t="s">
        <v>117</v>
      </c>
      <c r="AB385" s="88" t="s">
        <v>104</v>
      </c>
      <c r="AC385" s="141">
        <v>0.07785824675681505</v>
      </c>
    </row>
    <row r="386" spans="2:29" ht="12">
      <c r="B386" s="118" t="s">
        <v>4</v>
      </c>
      <c r="C386" s="120">
        <v>1642076</v>
      </c>
      <c r="D386" s="120" t="s">
        <v>36</v>
      </c>
      <c r="E386" s="120" t="s">
        <v>36</v>
      </c>
      <c r="F386" s="120" t="s">
        <v>36</v>
      </c>
      <c r="G386" s="120">
        <v>26831</v>
      </c>
      <c r="H386" s="120">
        <v>4242</v>
      </c>
      <c r="I386" s="120">
        <v>9367</v>
      </c>
      <c r="J386" s="120">
        <v>119238</v>
      </c>
      <c r="K386" s="120">
        <v>202360</v>
      </c>
      <c r="L386" s="120">
        <v>6307658</v>
      </c>
      <c r="M386" s="120">
        <v>2597581</v>
      </c>
      <c r="N386" s="120">
        <v>118598</v>
      </c>
      <c r="O386" s="120">
        <v>19136134</v>
      </c>
      <c r="P386" s="120">
        <v>20020214480</v>
      </c>
      <c r="S386" s="58">
        <f>_xlfn.IFERROR(((SUM('24 DS-016894 partners'!K386:S386))/1000)-(SUM(('24 DS-016890 partners'!L386:M386,'24 DS-016890 partners'!O386))/1000),":")</f>
        <v>159145.245</v>
      </c>
      <c r="T386" s="138"/>
      <c r="U386" s="59">
        <f>_xlfn.IFERROR((SUM('24 DS-016894 partners'!C386:J386)/1000)+(SUM('24 DS-016890 partners'!L386:M386,'24 DS-016890 partners'!O386)/1000)-(SUM('24 DS-016890 partners'!C386:H386,'24 DS-016890 partners'!K386)/1000),":")</f>
        <v>92257.15199999999</v>
      </c>
      <c r="V386" s="138"/>
      <c r="X386" s="141"/>
      <c r="Y386" s="74" t="s">
        <v>4</v>
      </c>
      <c r="AB386" s="88" t="s">
        <v>507</v>
      </c>
      <c r="AC386" s="141">
        <v>0.07118187240727063</v>
      </c>
    </row>
    <row r="387" spans="2:29" ht="12">
      <c r="B387" s="118" t="s">
        <v>118</v>
      </c>
      <c r="C387" s="119" t="s">
        <v>36</v>
      </c>
      <c r="D387" s="119" t="s">
        <v>36</v>
      </c>
      <c r="E387" s="119" t="s">
        <v>36</v>
      </c>
      <c r="F387" s="119" t="s">
        <v>36</v>
      </c>
      <c r="G387" s="119" t="s">
        <v>36</v>
      </c>
      <c r="H387" s="119">
        <v>119322</v>
      </c>
      <c r="I387" s="119" t="s">
        <v>36</v>
      </c>
      <c r="J387" s="119" t="s">
        <v>36</v>
      </c>
      <c r="K387" s="119" t="s">
        <v>36</v>
      </c>
      <c r="L387" s="119" t="s">
        <v>36</v>
      </c>
      <c r="M387" s="119" t="s">
        <v>36</v>
      </c>
      <c r="N387" s="119" t="s">
        <v>36</v>
      </c>
      <c r="O387" s="119" t="s">
        <v>36</v>
      </c>
      <c r="P387" s="119">
        <v>20921906726</v>
      </c>
      <c r="S387" s="58">
        <f>_xlfn.IFERROR(((SUM('24 DS-016894 partners'!K387:S387))/1000)-(SUM(('24 DS-016890 partners'!L387:M387,'24 DS-016890 partners'!O387))/1000),":")</f>
        <v>114672.672</v>
      </c>
      <c r="T387" s="138">
        <f>+(S387/'Extra-Eu trade'!$D$8)*100</f>
        <v>2.4360275322648786</v>
      </c>
      <c r="U387" s="59">
        <f>_xlfn.IFERROR((SUM('24 DS-016894 partners'!C387:J387)/1000)+(SUM('24 DS-016890 partners'!L387:M387,'24 DS-016890 partners'!O387)/1000)-(SUM('24 DS-016890 partners'!C387:H387,'24 DS-016890 partners'!K387)/1000),":")</f>
        <v>834.515</v>
      </c>
      <c r="V387" s="138">
        <f>+(U387/'Extra-Eu trade'!$E$8)*100</f>
        <v>0.017923386117217728</v>
      </c>
      <c r="X387" s="141">
        <f>+((U387+S387)/('Extra-Eu trade'!$C$8))*100</f>
        <v>1.2336062675759627</v>
      </c>
      <c r="Y387" s="74" t="s">
        <v>118</v>
      </c>
      <c r="AB387" s="88" t="s">
        <v>484</v>
      </c>
      <c r="AC387" s="141">
        <v>0.07068128370386968</v>
      </c>
    </row>
    <row r="388" spans="2:29" ht="12">
      <c r="B388" s="118" t="s">
        <v>470</v>
      </c>
      <c r="C388" s="120" t="s">
        <v>36</v>
      </c>
      <c r="D388" s="120" t="s">
        <v>36</v>
      </c>
      <c r="E388" s="120" t="s">
        <v>36</v>
      </c>
      <c r="F388" s="120" t="s">
        <v>36</v>
      </c>
      <c r="G388" s="120" t="s">
        <v>36</v>
      </c>
      <c r="H388" s="120" t="s">
        <v>36</v>
      </c>
      <c r="I388" s="120" t="s">
        <v>36</v>
      </c>
      <c r="J388" s="120" t="s">
        <v>36</v>
      </c>
      <c r="K388" s="120" t="s">
        <v>36</v>
      </c>
      <c r="L388" s="120" t="s">
        <v>36</v>
      </c>
      <c r="M388" s="120" t="s">
        <v>36</v>
      </c>
      <c r="N388" s="120" t="s">
        <v>36</v>
      </c>
      <c r="O388" s="120" t="s">
        <v>36</v>
      </c>
      <c r="P388" s="120">
        <v>987440</v>
      </c>
      <c r="S388" s="58">
        <f>_xlfn.IFERROR(((SUM('24 DS-016894 partners'!K388:S388))/1000)-(SUM(('24 DS-016890 partners'!L388:M388,'24 DS-016890 partners'!O388))/1000),":")</f>
        <v>0</v>
      </c>
      <c r="T388" s="138">
        <f>+(S388/'Extra-Eu trade'!$D$8)*100</f>
        <v>0</v>
      </c>
      <c r="U388" s="59">
        <f>_xlfn.IFERROR((SUM('24 DS-016894 partners'!C388:J388)/1000)+(SUM('24 DS-016890 partners'!L388:M388,'24 DS-016890 partners'!O388)/1000)-(SUM('24 DS-016890 partners'!C388:H388,'24 DS-016890 partners'!K388)/1000),":")</f>
        <v>0</v>
      </c>
      <c r="V388" s="138">
        <f>+(U388/'Extra-Eu trade'!$E$8)*100</f>
        <v>0</v>
      </c>
      <c r="X388" s="141">
        <f>+((U388+S388)/('Extra-Eu trade'!$C$8))*100</f>
        <v>0</v>
      </c>
      <c r="Y388" s="74" t="s">
        <v>470</v>
      </c>
      <c r="AB388" s="88" t="s">
        <v>485</v>
      </c>
      <c r="AC388" s="141">
        <v>0.06876790321370063</v>
      </c>
    </row>
    <row r="389" spans="2:29" ht="12">
      <c r="B389" s="118" t="s">
        <v>471</v>
      </c>
      <c r="C389" s="119" t="s">
        <v>36</v>
      </c>
      <c r="D389" s="119" t="s">
        <v>36</v>
      </c>
      <c r="E389" s="119" t="s">
        <v>36</v>
      </c>
      <c r="F389" s="119" t="s">
        <v>36</v>
      </c>
      <c r="G389" s="119" t="s">
        <v>36</v>
      </c>
      <c r="H389" s="119" t="s">
        <v>36</v>
      </c>
      <c r="I389" s="119" t="s">
        <v>36</v>
      </c>
      <c r="J389" s="119" t="s">
        <v>36</v>
      </c>
      <c r="K389" s="119" t="s">
        <v>36</v>
      </c>
      <c r="L389" s="119" t="s">
        <v>36</v>
      </c>
      <c r="M389" s="119" t="s">
        <v>36</v>
      </c>
      <c r="N389" s="119" t="s">
        <v>36</v>
      </c>
      <c r="O389" s="119" t="s">
        <v>36</v>
      </c>
      <c r="P389" s="119">
        <v>45209074</v>
      </c>
      <c r="S389" s="58">
        <f>_xlfn.IFERROR(((SUM('24 DS-016894 partners'!K389:S389))/1000)-(SUM(('24 DS-016890 partners'!L389:M389,'24 DS-016890 partners'!O389))/1000),":")</f>
        <v>0.03</v>
      </c>
      <c r="T389" s="138">
        <f>+(S389/'Extra-Eu trade'!$D$8)*100</f>
        <v>6.372994079003091E-07</v>
      </c>
      <c r="U389" s="59">
        <f>_xlfn.IFERROR((SUM('24 DS-016894 partners'!C389:J389)/1000)+(SUM('24 DS-016890 partners'!L389:M389,'24 DS-016890 partners'!O389)/1000)-(SUM('24 DS-016890 partners'!C389:H389,'24 DS-016890 partners'!K389)/1000),":")</f>
        <v>0</v>
      </c>
      <c r="V389" s="138">
        <f>+(U389/'Extra-Eu trade'!$E$8)*100</f>
        <v>0</v>
      </c>
      <c r="X389" s="141">
        <f>+((U389+S389)/('Extra-Eu trade'!$C$8))*100</f>
        <v>3.203972756022435E-07</v>
      </c>
      <c r="Y389" s="74" t="s">
        <v>471</v>
      </c>
      <c r="AB389" s="88" t="s">
        <v>454</v>
      </c>
      <c r="AC389" s="141">
        <v>0.06498181132754567</v>
      </c>
    </row>
    <row r="390" spans="2:29" ht="12">
      <c r="B390" s="118" t="s">
        <v>358</v>
      </c>
      <c r="C390" s="120">
        <v>4538598</v>
      </c>
      <c r="D390" s="120" t="s">
        <v>36</v>
      </c>
      <c r="E390" s="120" t="s">
        <v>36</v>
      </c>
      <c r="F390" s="120" t="s">
        <v>36</v>
      </c>
      <c r="G390" s="120">
        <v>19691180</v>
      </c>
      <c r="H390" s="120">
        <v>14164480</v>
      </c>
      <c r="I390" s="120">
        <v>4304</v>
      </c>
      <c r="J390" s="120">
        <v>939789</v>
      </c>
      <c r="K390" s="120">
        <v>6141271</v>
      </c>
      <c r="L390" s="120">
        <v>8277167</v>
      </c>
      <c r="M390" s="120">
        <v>10776758</v>
      </c>
      <c r="N390" s="120">
        <v>6453533</v>
      </c>
      <c r="O390" s="120">
        <v>19900912</v>
      </c>
      <c r="P390" s="120">
        <v>237248425881</v>
      </c>
      <c r="S390" s="58">
        <f>_xlfn.IFERROR(((SUM('24 DS-016894 partners'!K390:S390))/1000)-(SUM(('24 DS-016890 partners'!L390:M390,'24 DS-016890 partners'!O390))/1000),":")</f>
        <v>1411804.623</v>
      </c>
      <c r="T390" s="138"/>
      <c r="U390" s="59">
        <f>_xlfn.IFERROR((SUM('24 DS-016894 partners'!C390:J390)/1000)+(SUM('24 DS-016890 partners'!L390:M390,'24 DS-016890 partners'!O390)/1000)-(SUM('24 DS-016890 partners'!C390:H390,'24 DS-016890 partners'!K390)/1000),":")</f>
        <v>437028.446</v>
      </c>
      <c r="V390" s="138"/>
      <c r="X390" s="141"/>
      <c r="Y390" s="74" t="s">
        <v>358</v>
      </c>
      <c r="AB390" s="88" t="s">
        <v>550</v>
      </c>
      <c r="AC390" s="141">
        <v>0.06372273547370236</v>
      </c>
    </row>
    <row r="391" spans="2:29" ht="12">
      <c r="B391" s="118" t="s">
        <v>472</v>
      </c>
      <c r="C391" s="119" t="s">
        <v>36</v>
      </c>
      <c r="D391" s="119" t="s">
        <v>36</v>
      </c>
      <c r="E391" s="119" t="s">
        <v>36</v>
      </c>
      <c r="F391" s="119" t="s">
        <v>36</v>
      </c>
      <c r="G391" s="119" t="s">
        <v>36</v>
      </c>
      <c r="H391" s="119" t="s">
        <v>36</v>
      </c>
      <c r="I391" s="119" t="s">
        <v>36</v>
      </c>
      <c r="J391" s="119" t="s">
        <v>36</v>
      </c>
      <c r="K391" s="119" t="s">
        <v>36</v>
      </c>
      <c r="L391" s="119" t="s">
        <v>36</v>
      </c>
      <c r="M391" s="119" t="s">
        <v>36</v>
      </c>
      <c r="N391" s="119" t="s">
        <v>36</v>
      </c>
      <c r="O391" s="119" t="s">
        <v>36</v>
      </c>
      <c r="P391" s="119">
        <v>1330922557</v>
      </c>
      <c r="S391" s="58">
        <f>_xlfn.IFERROR(((SUM('24 DS-016894 partners'!K391:S391))/1000)-(SUM(('24 DS-016890 partners'!L391:M391,'24 DS-016890 partners'!O391))/1000),":")</f>
        <v>549.395</v>
      </c>
      <c r="T391" s="138">
        <f>+(S391/'Extra-Eu trade'!$D$8)*100</f>
        <v>0.011670970273446343</v>
      </c>
      <c r="U391" s="59">
        <f>_xlfn.IFERROR((SUM('24 DS-016894 partners'!C391:J391)/1000)+(SUM('24 DS-016890 partners'!L391:M391,'24 DS-016890 partners'!O391)/1000)-(SUM('24 DS-016890 partners'!C391:H391,'24 DS-016890 partners'!K391)/1000),":")</f>
        <v>0.047</v>
      </c>
      <c r="V391" s="138">
        <f>+(U391/'Extra-Eu trade'!$E$8)*100</f>
        <v>1.0094475803421548E-06</v>
      </c>
      <c r="X391" s="141">
        <f>+((U391+S391)/('Extra-Eu trade'!$C$8))*100</f>
        <v>0.005867990663381596</v>
      </c>
      <c r="Y391" s="74" t="s">
        <v>472</v>
      </c>
      <c r="AB391" s="88" t="s">
        <v>494</v>
      </c>
      <c r="AC391" s="141">
        <v>0.05537854378591963</v>
      </c>
    </row>
    <row r="392" spans="2:29" ht="12">
      <c r="B392" s="118" t="s">
        <v>335</v>
      </c>
      <c r="C392" s="120">
        <v>276176198</v>
      </c>
      <c r="D392" s="120" t="s">
        <v>36</v>
      </c>
      <c r="E392" s="120" t="s">
        <v>36</v>
      </c>
      <c r="F392" s="120" t="s">
        <v>36</v>
      </c>
      <c r="G392" s="120">
        <v>1945060</v>
      </c>
      <c r="H392" s="120">
        <v>1539253</v>
      </c>
      <c r="I392" s="120">
        <v>287309</v>
      </c>
      <c r="J392" s="120">
        <v>17617042</v>
      </c>
      <c r="K392" s="120">
        <v>16714282</v>
      </c>
      <c r="L392" s="120">
        <v>129878415</v>
      </c>
      <c r="M392" s="120">
        <v>111100365</v>
      </c>
      <c r="N392" s="120">
        <v>5052277</v>
      </c>
      <c r="O392" s="120">
        <v>302258866</v>
      </c>
      <c r="P392" s="120">
        <v>2572130601394</v>
      </c>
      <c r="S392" s="58">
        <f>_xlfn.IFERROR(((SUM('24 DS-016894 partners'!K392:S392))/1000)-(SUM(('24 DS-016890 partners'!L392:M392,'24 DS-016890 partners'!O392))/1000),":")</f>
        <v>4707363.545</v>
      </c>
      <c r="T392" s="138"/>
      <c r="U392" s="59">
        <f>_xlfn.IFERROR((SUM('24 DS-016894 partners'!C392:J392)/1000)+(SUM('24 DS-016890 partners'!L392:M392,'24 DS-016890 partners'!O392)/1000)-(SUM('24 DS-016890 partners'!C392:H392,'24 DS-016890 partners'!K392)/1000),":")</f>
        <v>4656011.953</v>
      </c>
      <c r="V392" s="138"/>
      <c r="X392" s="141"/>
      <c r="Y392" s="74" t="s">
        <v>335</v>
      </c>
      <c r="AB392" s="88" t="s">
        <v>513</v>
      </c>
      <c r="AC392" s="141">
        <v>0.050977652247520704</v>
      </c>
    </row>
    <row r="393" spans="2:29" ht="12">
      <c r="B393" s="118" t="s">
        <v>379</v>
      </c>
      <c r="C393" s="119">
        <v>578061915</v>
      </c>
      <c r="D393" s="119" t="s">
        <v>36</v>
      </c>
      <c r="E393" s="119" t="s">
        <v>36</v>
      </c>
      <c r="F393" s="119" t="s">
        <v>36</v>
      </c>
      <c r="G393" s="119">
        <v>39131999</v>
      </c>
      <c r="H393" s="119">
        <v>27703314</v>
      </c>
      <c r="I393" s="119">
        <v>6317588</v>
      </c>
      <c r="J393" s="119">
        <v>75607277</v>
      </c>
      <c r="K393" s="119">
        <v>71030127</v>
      </c>
      <c r="L393" s="119">
        <v>879227751</v>
      </c>
      <c r="M393" s="119">
        <v>494387315</v>
      </c>
      <c r="N393" s="119">
        <v>39684361</v>
      </c>
      <c r="O393" s="119">
        <v>1150546755</v>
      </c>
      <c r="P393" s="119">
        <v>4253159579486</v>
      </c>
      <c r="S393" s="58">
        <f>_xlfn.IFERROR(((SUM('24 DS-016894 partners'!K393:S393))/1000)-(SUM(('24 DS-016890 partners'!L393:M393,'24 DS-016890 partners'!O393))/1000),":")</f>
        <v>22351750.511</v>
      </c>
      <c r="T393" s="138"/>
      <c r="U393" s="59">
        <f>_xlfn.IFERROR((SUM('24 DS-016894 partners'!C393:J393)/1000)+(SUM('24 DS-016890 partners'!L393:M393,'24 DS-016890 partners'!O393)/1000)-(SUM('24 DS-016890 partners'!C393:H393,'24 DS-016890 partners'!K393)/1000),":")</f>
        <v>17397301.347999997</v>
      </c>
      <c r="V393" s="138"/>
      <c r="X393" s="141"/>
      <c r="Y393" s="74" t="s">
        <v>379</v>
      </c>
      <c r="AB393" s="88" t="s">
        <v>526</v>
      </c>
      <c r="AC393" s="141">
        <v>0.0495299905572579</v>
      </c>
    </row>
    <row r="394" spans="2:29" ht="12">
      <c r="B394" s="118" t="s">
        <v>473</v>
      </c>
      <c r="C394" s="120" t="s">
        <v>36</v>
      </c>
      <c r="D394" s="120" t="s">
        <v>36</v>
      </c>
      <c r="E394" s="120" t="s">
        <v>36</v>
      </c>
      <c r="F394" s="120" t="s">
        <v>36</v>
      </c>
      <c r="G394" s="120" t="s">
        <v>36</v>
      </c>
      <c r="H394" s="120" t="s">
        <v>36</v>
      </c>
      <c r="I394" s="120" t="s">
        <v>36</v>
      </c>
      <c r="J394" s="120" t="s">
        <v>36</v>
      </c>
      <c r="K394" s="120" t="s">
        <v>36</v>
      </c>
      <c r="L394" s="120" t="s">
        <v>36</v>
      </c>
      <c r="M394" s="120" t="s">
        <v>36</v>
      </c>
      <c r="N394" s="120" t="s">
        <v>36</v>
      </c>
      <c r="O394" s="120" t="s">
        <v>36</v>
      </c>
      <c r="P394" s="120" t="s">
        <v>36</v>
      </c>
      <c r="S394" s="58">
        <f>_xlfn.IFERROR(((SUM('24 DS-016894 partners'!K394:S394))/1000)-(SUM(('24 DS-016890 partners'!L394:M394,'24 DS-016890 partners'!O394))/1000),":")</f>
        <v>0</v>
      </c>
      <c r="T394" s="138"/>
      <c r="U394" s="59">
        <f>_xlfn.IFERROR((SUM('24 DS-016894 partners'!C394:J394)/1000)+(SUM('24 DS-016890 partners'!L394:M394,'24 DS-016890 partners'!O394)/1000)-(SUM('24 DS-016890 partners'!C394:H394,'24 DS-016890 partners'!K394)/1000),":")</f>
        <v>0</v>
      </c>
      <c r="V394" s="138"/>
      <c r="X394" s="141"/>
      <c r="Y394" s="74" t="s">
        <v>473</v>
      </c>
      <c r="AB394" s="88" t="s">
        <v>481</v>
      </c>
      <c r="AC394" s="141">
        <v>0.04867430555330699</v>
      </c>
    </row>
    <row r="395" spans="2:29" ht="12">
      <c r="B395" s="118" t="s">
        <v>474</v>
      </c>
      <c r="C395" s="119" t="s">
        <v>36</v>
      </c>
      <c r="D395" s="119" t="s">
        <v>36</v>
      </c>
      <c r="E395" s="119" t="s">
        <v>36</v>
      </c>
      <c r="F395" s="119" t="s">
        <v>36</v>
      </c>
      <c r="G395" s="119" t="s">
        <v>36</v>
      </c>
      <c r="H395" s="119" t="s">
        <v>36</v>
      </c>
      <c r="I395" s="119" t="s">
        <v>36</v>
      </c>
      <c r="J395" s="119" t="s">
        <v>36</v>
      </c>
      <c r="K395" s="119" t="s">
        <v>36</v>
      </c>
      <c r="L395" s="119" t="s">
        <v>36</v>
      </c>
      <c r="M395" s="119" t="s">
        <v>36</v>
      </c>
      <c r="N395" s="119" t="s">
        <v>36</v>
      </c>
      <c r="O395" s="119" t="s">
        <v>36</v>
      </c>
      <c r="P395" s="119" t="s">
        <v>36</v>
      </c>
      <c r="S395" s="58">
        <f>_xlfn.IFERROR(((SUM('24 DS-016894 partners'!K395:S395))/1000)-(SUM(('24 DS-016890 partners'!L395:M395,'24 DS-016890 partners'!O395))/1000),":")</f>
        <v>0</v>
      </c>
      <c r="T395" s="138"/>
      <c r="U395" s="59">
        <f>_xlfn.IFERROR((SUM('24 DS-016894 partners'!C395:J395)/1000)+(SUM('24 DS-016890 partners'!L395:M395,'24 DS-016890 partners'!O395)/1000)-(SUM('24 DS-016890 partners'!C395:H395,'24 DS-016890 partners'!K395)/1000),":")</f>
        <v>0</v>
      </c>
      <c r="V395" s="138"/>
      <c r="X395" s="141"/>
      <c r="Y395" s="74" t="s">
        <v>474</v>
      </c>
      <c r="AB395" s="88" t="s">
        <v>452</v>
      </c>
      <c r="AC395" s="141">
        <v>0.04848900912891703</v>
      </c>
    </row>
    <row r="396" spans="2:29" ht="12">
      <c r="B396" s="118" t="s">
        <v>475</v>
      </c>
      <c r="C396" s="120" t="s">
        <v>36</v>
      </c>
      <c r="D396" s="120" t="s">
        <v>36</v>
      </c>
      <c r="E396" s="120" t="s">
        <v>36</v>
      </c>
      <c r="F396" s="120" t="s">
        <v>36</v>
      </c>
      <c r="G396" s="120" t="s">
        <v>36</v>
      </c>
      <c r="H396" s="120" t="s">
        <v>36</v>
      </c>
      <c r="I396" s="120" t="s">
        <v>36</v>
      </c>
      <c r="J396" s="120" t="s">
        <v>36</v>
      </c>
      <c r="K396" s="120" t="s">
        <v>36</v>
      </c>
      <c r="L396" s="120" t="s">
        <v>36</v>
      </c>
      <c r="M396" s="120" t="s">
        <v>36</v>
      </c>
      <c r="N396" s="120" t="s">
        <v>36</v>
      </c>
      <c r="O396" s="120" t="s">
        <v>36</v>
      </c>
      <c r="P396" s="120" t="s">
        <v>36</v>
      </c>
      <c r="S396" s="58">
        <f>_xlfn.IFERROR(((SUM('24 DS-016894 partners'!K396:S396))/1000)-(SUM(('24 DS-016890 partners'!L396:M396,'24 DS-016890 partners'!O396))/1000),":")</f>
        <v>0</v>
      </c>
      <c r="T396" s="138"/>
      <c r="U396" s="59">
        <f>_xlfn.IFERROR((SUM('24 DS-016894 partners'!C396:J396)/1000)+(SUM('24 DS-016890 partners'!L396:M396,'24 DS-016890 partners'!O396)/1000)-(SUM('24 DS-016890 partners'!C396:H396,'24 DS-016890 partners'!K396)/1000),":")</f>
        <v>0</v>
      </c>
      <c r="V396" s="138"/>
      <c r="X396" s="141"/>
      <c r="Y396" s="74" t="s">
        <v>475</v>
      </c>
      <c r="AB396" s="88" t="s">
        <v>120</v>
      </c>
      <c r="AC396" s="141">
        <v>0.04488298051165052</v>
      </c>
    </row>
    <row r="397" spans="2:29" ht="12">
      <c r="B397" s="118" t="s">
        <v>476</v>
      </c>
      <c r="C397" s="119" t="s">
        <v>36</v>
      </c>
      <c r="D397" s="119" t="s">
        <v>36</v>
      </c>
      <c r="E397" s="119" t="s">
        <v>36</v>
      </c>
      <c r="F397" s="119" t="s">
        <v>36</v>
      </c>
      <c r="G397" s="119" t="s">
        <v>36</v>
      </c>
      <c r="H397" s="119" t="s">
        <v>36</v>
      </c>
      <c r="I397" s="119" t="s">
        <v>36</v>
      </c>
      <c r="J397" s="119" t="s">
        <v>36</v>
      </c>
      <c r="K397" s="119" t="s">
        <v>36</v>
      </c>
      <c r="L397" s="119" t="s">
        <v>36</v>
      </c>
      <c r="M397" s="119" t="s">
        <v>36</v>
      </c>
      <c r="N397" s="119" t="s">
        <v>36</v>
      </c>
      <c r="O397" s="119" t="s">
        <v>36</v>
      </c>
      <c r="P397" s="119" t="s">
        <v>36</v>
      </c>
      <c r="S397" s="58">
        <f>_xlfn.IFERROR(((SUM('24 DS-016894 partners'!K397:S397))/1000)-(SUM(('24 DS-016890 partners'!L397:M397,'24 DS-016890 partners'!O397))/1000),":")</f>
        <v>0</v>
      </c>
      <c r="T397" s="138"/>
      <c r="U397" s="59">
        <f>_xlfn.IFERROR((SUM('24 DS-016894 partners'!C397:J397)/1000)+(SUM('24 DS-016890 partners'!L397:M397,'24 DS-016890 partners'!O397)/1000)-(SUM('24 DS-016890 partners'!C397:H397,'24 DS-016890 partners'!K397)/1000),":")</f>
        <v>0</v>
      </c>
      <c r="V397" s="138"/>
      <c r="X397" s="141"/>
      <c r="Y397" s="74" t="s">
        <v>476</v>
      </c>
      <c r="AB397" s="88" t="s">
        <v>527</v>
      </c>
      <c r="AC397" s="141">
        <v>0.04408399514557202</v>
      </c>
    </row>
    <row r="398" spans="2:29" ht="12">
      <c r="B398" s="118" t="s">
        <v>24</v>
      </c>
      <c r="C398" s="120">
        <v>5276740</v>
      </c>
      <c r="D398" s="120" t="s">
        <v>36</v>
      </c>
      <c r="E398" s="120" t="s">
        <v>36</v>
      </c>
      <c r="F398" s="120" t="s">
        <v>36</v>
      </c>
      <c r="G398" s="120">
        <v>32463</v>
      </c>
      <c r="H398" s="120">
        <v>14742</v>
      </c>
      <c r="I398" s="120">
        <v>13940</v>
      </c>
      <c r="J398" s="120">
        <v>745634</v>
      </c>
      <c r="K398" s="120">
        <v>1251992</v>
      </c>
      <c r="L398" s="120">
        <v>16048296</v>
      </c>
      <c r="M398" s="120">
        <v>6389217</v>
      </c>
      <c r="N398" s="120">
        <v>449442</v>
      </c>
      <c r="O398" s="120">
        <v>12064412</v>
      </c>
      <c r="P398" s="120">
        <v>58559464047</v>
      </c>
      <c r="S398" s="58">
        <f>_xlfn.IFERROR(((SUM('24 DS-016894 partners'!K398:S398))/1000)-(SUM(('24 DS-016890 partners'!L398:M398,'24 DS-016890 partners'!O398))/1000),":")</f>
        <v>290683.488</v>
      </c>
      <c r="T398" s="138"/>
      <c r="U398" s="59">
        <f>_xlfn.IFERROR((SUM('24 DS-016894 partners'!C398:J398)/1000)+(SUM('24 DS-016890 partners'!L398:M398,'24 DS-016890 partners'!O398)/1000)-(SUM('24 DS-016890 partners'!C398:H398,'24 DS-016890 partners'!K398)/1000),":")</f>
        <v>238952.192</v>
      </c>
      <c r="V398" s="138"/>
      <c r="X398" s="141"/>
      <c r="Y398" s="74" t="s">
        <v>24</v>
      </c>
      <c r="AB398" s="88" t="s">
        <v>131</v>
      </c>
      <c r="AC398" s="141">
        <v>0.04344767547631678</v>
      </c>
    </row>
    <row r="399" spans="2:29" ht="12">
      <c r="B399" s="118" t="s">
        <v>477</v>
      </c>
      <c r="C399" s="119" t="s">
        <v>36</v>
      </c>
      <c r="D399" s="119" t="s">
        <v>36</v>
      </c>
      <c r="E399" s="119" t="s">
        <v>36</v>
      </c>
      <c r="F399" s="119" t="s">
        <v>36</v>
      </c>
      <c r="G399" s="119" t="s">
        <v>36</v>
      </c>
      <c r="H399" s="119" t="s">
        <v>36</v>
      </c>
      <c r="I399" s="119" t="s">
        <v>36</v>
      </c>
      <c r="J399" s="119" t="s">
        <v>36</v>
      </c>
      <c r="K399" s="119" t="s">
        <v>36</v>
      </c>
      <c r="L399" s="119" t="s">
        <v>36</v>
      </c>
      <c r="M399" s="119" t="s">
        <v>36</v>
      </c>
      <c r="N399" s="119" t="s">
        <v>36</v>
      </c>
      <c r="O399" s="119" t="s">
        <v>36</v>
      </c>
      <c r="P399" s="119">
        <v>54887240</v>
      </c>
      <c r="S399" s="58">
        <f>_xlfn.IFERROR(((SUM('24 DS-016894 partners'!K399:S399))/1000)-(SUM(('24 DS-016890 partners'!L399:M399,'24 DS-016890 partners'!O399))/1000),":")</f>
        <v>0</v>
      </c>
      <c r="T399" s="138">
        <f>+(S399/'Extra-Eu trade'!$D$8)*100</f>
        <v>0</v>
      </c>
      <c r="U399" s="59">
        <f>_xlfn.IFERROR((SUM('24 DS-016894 partners'!C399:J399)/1000)+(SUM('24 DS-016890 partners'!L399:M399,'24 DS-016890 partners'!O399)/1000)-(SUM('24 DS-016890 partners'!C399:H399,'24 DS-016890 partners'!K399)/1000),":")</f>
        <v>0</v>
      </c>
      <c r="V399" s="138">
        <f>+(U399/'Extra-Eu trade'!$E$8)*100</f>
        <v>0</v>
      </c>
      <c r="X399" s="141">
        <f>+((U399+S399)/('Extra-Eu trade'!$C$8))*100</f>
        <v>0</v>
      </c>
      <c r="Y399" s="74" t="s">
        <v>477</v>
      </c>
      <c r="AB399" s="88" t="s">
        <v>593</v>
      </c>
      <c r="AC399" s="141">
        <v>0.04231022242829207</v>
      </c>
    </row>
    <row r="400" spans="2:29" ht="12">
      <c r="B400" s="118" t="s">
        <v>478</v>
      </c>
      <c r="C400" s="120" t="s">
        <v>36</v>
      </c>
      <c r="D400" s="120" t="s">
        <v>36</v>
      </c>
      <c r="E400" s="120" t="s">
        <v>36</v>
      </c>
      <c r="F400" s="120" t="s">
        <v>36</v>
      </c>
      <c r="G400" s="120" t="s">
        <v>36</v>
      </c>
      <c r="H400" s="120" t="s">
        <v>36</v>
      </c>
      <c r="I400" s="120" t="s">
        <v>36</v>
      </c>
      <c r="J400" s="120" t="s">
        <v>36</v>
      </c>
      <c r="K400" s="120" t="s">
        <v>36</v>
      </c>
      <c r="L400" s="120" t="s">
        <v>36</v>
      </c>
      <c r="M400" s="120" t="s">
        <v>36</v>
      </c>
      <c r="N400" s="120" t="s">
        <v>36</v>
      </c>
      <c r="O400" s="120" t="s">
        <v>36</v>
      </c>
      <c r="P400" s="120">
        <v>27330538</v>
      </c>
      <c r="S400" s="58">
        <f>_xlfn.IFERROR(((SUM('24 DS-016894 partners'!K400:S400))/1000)-(SUM(('24 DS-016890 partners'!L400:M400,'24 DS-016890 partners'!O400))/1000),":")</f>
        <v>0</v>
      </c>
      <c r="T400" s="138">
        <f>+(S400/'Extra-Eu trade'!$D$8)*100</f>
        <v>0</v>
      </c>
      <c r="U400" s="59">
        <f>_xlfn.IFERROR((SUM('24 DS-016894 partners'!C400:J400)/1000)+(SUM('24 DS-016890 partners'!L400:M400,'24 DS-016890 partners'!O400)/1000)-(SUM('24 DS-016890 partners'!C400:H400,'24 DS-016890 partners'!K400)/1000),":")</f>
        <v>0</v>
      </c>
      <c r="V400" s="138">
        <f>+(U400/'Extra-Eu trade'!$E$8)*100</f>
        <v>0</v>
      </c>
      <c r="X400" s="141">
        <f>+((U400+S400)/('Extra-Eu trade'!$C$8))*100</f>
        <v>0</v>
      </c>
      <c r="Y400" s="74" t="s">
        <v>478</v>
      </c>
      <c r="AB400" s="88" t="s">
        <v>461</v>
      </c>
      <c r="AC400" s="141">
        <v>0.042254281063971916</v>
      </c>
    </row>
    <row r="401" spans="2:29" ht="12">
      <c r="B401" s="118" t="s">
        <v>479</v>
      </c>
      <c r="C401" s="119" t="s">
        <v>36</v>
      </c>
      <c r="D401" s="119" t="s">
        <v>36</v>
      </c>
      <c r="E401" s="119" t="s">
        <v>36</v>
      </c>
      <c r="F401" s="119" t="s">
        <v>36</v>
      </c>
      <c r="G401" s="119" t="s">
        <v>36</v>
      </c>
      <c r="H401" s="119" t="s">
        <v>36</v>
      </c>
      <c r="I401" s="119" t="s">
        <v>36</v>
      </c>
      <c r="J401" s="119" t="s">
        <v>36</v>
      </c>
      <c r="K401" s="119" t="s">
        <v>36</v>
      </c>
      <c r="L401" s="119" t="s">
        <v>36</v>
      </c>
      <c r="M401" s="119" t="s">
        <v>36</v>
      </c>
      <c r="N401" s="119" t="s">
        <v>36</v>
      </c>
      <c r="O401" s="119" t="s">
        <v>36</v>
      </c>
      <c r="P401" s="119">
        <v>1444416</v>
      </c>
      <c r="S401" s="58">
        <f>_xlfn.IFERROR(((SUM('24 DS-016894 partners'!K401:S401))/1000)-(SUM(('24 DS-016890 partners'!L401:M401,'24 DS-016890 partners'!O401))/1000),":")</f>
        <v>0</v>
      </c>
      <c r="T401" s="138">
        <f>+(S401/'Extra-Eu trade'!$D$8)*100</f>
        <v>0</v>
      </c>
      <c r="U401" s="59">
        <f>_xlfn.IFERROR((SUM('24 DS-016894 partners'!C401:J401)/1000)+(SUM('24 DS-016890 partners'!L401:M401,'24 DS-016890 partners'!O401)/1000)-(SUM('24 DS-016890 partners'!C401:H401,'24 DS-016890 partners'!K401)/1000),":")</f>
        <v>0</v>
      </c>
      <c r="V401" s="138">
        <f>+(U401/'Extra-Eu trade'!$E$8)*100</f>
        <v>0</v>
      </c>
      <c r="X401" s="141">
        <f>+((U401+S401)/('Extra-Eu trade'!$C$8))*100</f>
        <v>0</v>
      </c>
      <c r="Y401" s="74" t="s">
        <v>479</v>
      </c>
      <c r="AB401" s="88" t="s">
        <v>150</v>
      </c>
      <c r="AC401" s="141">
        <v>0.04107423653811048</v>
      </c>
    </row>
    <row r="402" spans="2:29" ht="12">
      <c r="B402" s="118" t="s">
        <v>480</v>
      </c>
      <c r="C402" s="120">
        <v>77121</v>
      </c>
      <c r="D402" s="120" t="s">
        <v>36</v>
      </c>
      <c r="E402" s="120" t="s">
        <v>36</v>
      </c>
      <c r="F402" s="120" t="s">
        <v>36</v>
      </c>
      <c r="G402" s="120">
        <v>5848</v>
      </c>
      <c r="H402" s="120">
        <v>12009</v>
      </c>
      <c r="I402" s="120">
        <v>1705</v>
      </c>
      <c r="J402" s="120">
        <v>11584</v>
      </c>
      <c r="K402" s="120">
        <v>14145</v>
      </c>
      <c r="L402" s="120">
        <v>151198</v>
      </c>
      <c r="M402" s="120">
        <v>150534</v>
      </c>
      <c r="N402" s="120">
        <v>7888</v>
      </c>
      <c r="O402" s="120">
        <v>182190</v>
      </c>
      <c r="P402" s="120">
        <v>1103671920</v>
      </c>
      <c r="S402" s="58">
        <f>_xlfn.IFERROR(((SUM('24 DS-016894 partners'!K402:S402))/1000)-(SUM(('24 DS-016890 partners'!L402:M402,'24 DS-016890 partners'!O402))/1000),":")</f>
        <v>3924.9509999999996</v>
      </c>
      <c r="T402" s="138">
        <f>+(S402/'Extra-Eu trade'!$D$8)*100</f>
        <v>0.08337896494459086</v>
      </c>
      <c r="U402" s="59">
        <f>_xlfn.IFERROR((SUM('24 DS-016894 partners'!C402:J402)/1000)+(SUM('24 DS-016890 partners'!L402:M402,'24 DS-016890 partners'!O402)/1000)-(SUM('24 DS-016890 partners'!C402:H402,'24 DS-016890 partners'!K402)/1000),":")</f>
        <v>3644.873</v>
      </c>
      <c r="V402" s="138">
        <f>+(U402/'Extra-Eu trade'!$E$8)*100</f>
        <v>0.07828315384052023</v>
      </c>
      <c r="X402" s="141">
        <f>+((U402+S402)/('Extra-Eu trade'!$C$8))*100</f>
        <v>0.0808450328796159</v>
      </c>
      <c r="Y402" s="74" t="s">
        <v>480</v>
      </c>
      <c r="AB402" s="88" t="s">
        <v>584</v>
      </c>
      <c r="AC402" s="141">
        <v>0.04090029285718602</v>
      </c>
    </row>
    <row r="403" spans="2:29" ht="12">
      <c r="B403" s="118" t="s">
        <v>360</v>
      </c>
      <c r="C403" s="119">
        <v>112403511</v>
      </c>
      <c r="D403" s="119" t="s">
        <v>36</v>
      </c>
      <c r="E403" s="119" t="s">
        <v>36</v>
      </c>
      <c r="F403" s="119" t="s">
        <v>36</v>
      </c>
      <c r="G403" s="119">
        <v>1927666</v>
      </c>
      <c r="H403" s="119">
        <v>1087470</v>
      </c>
      <c r="I403" s="119">
        <v>564293</v>
      </c>
      <c r="J403" s="119">
        <v>23564894</v>
      </c>
      <c r="K403" s="119">
        <v>5134797</v>
      </c>
      <c r="L403" s="119">
        <v>101374639</v>
      </c>
      <c r="M403" s="119">
        <v>88777657</v>
      </c>
      <c r="N403" s="119">
        <v>2864382</v>
      </c>
      <c r="O403" s="119">
        <v>167756007</v>
      </c>
      <c r="P403" s="119">
        <v>500953812335</v>
      </c>
      <c r="S403" s="58">
        <f>_xlfn.IFERROR(((SUM('24 DS-016894 partners'!K403:S403))/1000)-(SUM(('24 DS-016890 partners'!L403:M403,'24 DS-016890 partners'!O403))/1000),":")</f>
        <v>3408118.538</v>
      </c>
      <c r="T403" s="138"/>
      <c r="U403" s="59">
        <f>_xlfn.IFERROR((SUM('24 DS-016894 partners'!C403:J403)/1000)+(SUM('24 DS-016890 partners'!L403:M403,'24 DS-016890 partners'!O403)/1000)-(SUM('24 DS-016890 partners'!C403:H403,'24 DS-016890 partners'!K403)/1000),":")</f>
        <v>1907742.2750000001</v>
      </c>
      <c r="V403" s="138"/>
      <c r="X403" s="141"/>
      <c r="Y403" s="74" t="s">
        <v>360</v>
      </c>
      <c r="AB403" s="88" t="s">
        <v>102</v>
      </c>
      <c r="AC403" s="141">
        <v>0.04017283084293113</v>
      </c>
    </row>
    <row r="404" spans="2:29" ht="12">
      <c r="B404" s="118" t="s">
        <v>481</v>
      </c>
      <c r="C404" s="120" t="s">
        <v>36</v>
      </c>
      <c r="D404" s="120" t="s">
        <v>36</v>
      </c>
      <c r="E404" s="120" t="s">
        <v>36</v>
      </c>
      <c r="F404" s="120" t="s">
        <v>36</v>
      </c>
      <c r="G404" s="120" t="s">
        <v>36</v>
      </c>
      <c r="H404" s="120" t="s">
        <v>36</v>
      </c>
      <c r="I404" s="120" t="s">
        <v>36</v>
      </c>
      <c r="J404" s="120" t="s">
        <v>36</v>
      </c>
      <c r="K404" s="120" t="s">
        <v>36</v>
      </c>
      <c r="L404" s="120" t="s">
        <v>36</v>
      </c>
      <c r="M404" s="120">
        <v>1977</v>
      </c>
      <c r="N404" s="120" t="s">
        <v>36</v>
      </c>
      <c r="O404" s="120">
        <v>49701</v>
      </c>
      <c r="P404" s="120">
        <v>1020390737</v>
      </c>
      <c r="S404" s="58">
        <f>_xlfn.IFERROR(((SUM('24 DS-016894 partners'!K404:S404))/1000)-(SUM(('24 DS-016890 partners'!L404:M404,'24 DS-016890 partners'!O404))/1000),":")</f>
        <v>703.182</v>
      </c>
      <c r="T404" s="138">
        <f>+(S404/'Extra-Eu trade'!$D$8)*100</f>
        <v>0.014937915741538505</v>
      </c>
      <c r="U404" s="59">
        <f>_xlfn.IFERROR((SUM('24 DS-016894 partners'!C404:J404)/1000)+(SUM('24 DS-016890 partners'!L404:M404,'24 DS-016890 partners'!O404)/1000)-(SUM('24 DS-016890 partners'!C404:H404,'24 DS-016890 partners'!K404)/1000),":")</f>
        <v>3854.3759999999997</v>
      </c>
      <c r="V404" s="138">
        <f>+(U404/'Extra-Eu trade'!$E$8)*100</f>
        <v>0.08278277716869942</v>
      </c>
      <c r="X404" s="141">
        <f>+((U404+S404)/('Extra-Eu trade'!$C$8))*100</f>
        <v>0.04867430555330699</v>
      </c>
      <c r="Y404" s="74" t="s">
        <v>481</v>
      </c>
      <c r="AB404" s="88" t="s">
        <v>436</v>
      </c>
      <c r="AC404" s="141">
        <v>0.03637272691592316</v>
      </c>
    </row>
    <row r="405" spans="2:29" ht="12">
      <c r="B405" s="118" t="s">
        <v>26</v>
      </c>
      <c r="C405" s="119">
        <v>225244679</v>
      </c>
      <c r="D405" s="119" t="s">
        <v>36</v>
      </c>
      <c r="E405" s="119" t="s">
        <v>36</v>
      </c>
      <c r="F405" s="119" t="s">
        <v>36</v>
      </c>
      <c r="G405" s="119">
        <v>847274</v>
      </c>
      <c r="H405" s="119">
        <v>107981</v>
      </c>
      <c r="I405" s="119">
        <v>13802</v>
      </c>
      <c r="J405" s="119">
        <v>6563092</v>
      </c>
      <c r="K405" s="119">
        <v>14597581</v>
      </c>
      <c r="L405" s="119">
        <v>62607484</v>
      </c>
      <c r="M405" s="119">
        <v>51350703</v>
      </c>
      <c r="N405" s="119">
        <v>1181207</v>
      </c>
      <c r="O405" s="119">
        <v>162295751</v>
      </c>
      <c r="P405" s="119">
        <v>328864063455</v>
      </c>
      <c r="S405" s="58">
        <f>_xlfn.IFERROR(((SUM('24 DS-016894 partners'!K405:S405))/1000)-(SUM(('24 DS-016890 partners'!L405:M405,'24 DS-016890 partners'!O405))/1000),":")</f>
        <v>1529267.738</v>
      </c>
      <c r="T405" s="138">
        <f>+(S405/'Extra-Eu trade'!$D$8)*100</f>
        <v>32.48671413161483</v>
      </c>
      <c r="U405" s="59">
        <f>_xlfn.IFERROR((SUM('24 DS-016894 partners'!C405:J405)/1000)+(SUM('24 DS-016890 partners'!L405:M405,'24 DS-016890 partners'!O405)/1000)-(SUM('24 DS-016890 partners'!C405:H405,'24 DS-016890 partners'!K405)/1000),":")</f>
        <v>2543665.374</v>
      </c>
      <c r="V405" s="138">
        <f>+(U405/'Extra-Eu trade'!$E$8)*100</f>
        <v>54.63184802094515</v>
      </c>
      <c r="X405" s="147">
        <f>+((U405+S405)/('Extra-Eu trade'!$C$8))*100</f>
        <v>43.49855575983224</v>
      </c>
      <c r="Y405" s="74" t="s">
        <v>26</v>
      </c>
      <c r="AB405" s="88" t="s">
        <v>590</v>
      </c>
      <c r="AC405" s="141">
        <v>0.03265705835094557</v>
      </c>
    </row>
    <row r="406" spans="2:29" ht="12">
      <c r="B406" s="118" t="s">
        <v>482</v>
      </c>
      <c r="C406" s="120" t="s">
        <v>36</v>
      </c>
      <c r="D406" s="120" t="s">
        <v>36</v>
      </c>
      <c r="E406" s="120" t="s">
        <v>36</v>
      </c>
      <c r="F406" s="120" t="s">
        <v>36</v>
      </c>
      <c r="G406" s="120" t="s">
        <v>36</v>
      </c>
      <c r="H406" s="120" t="s">
        <v>36</v>
      </c>
      <c r="I406" s="120" t="s">
        <v>36</v>
      </c>
      <c r="J406" s="120" t="s">
        <v>36</v>
      </c>
      <c r="K406" s="120" t="s">
        <v>36</v>
      </c>
      <c r="L406" s="120" t="s">
        <v>36</v>
      </c>
      <c r="M406" s="120" t="s">
        <v>36</v>
      </c>
      <c r="N406" s="120" t="s">
        <v>36</v>
      </c>
      <c r="O406" s="120" t="s">
        <v>36</v>
      </c>
      <c r="P406" s="120">
        <v>33432157</v>
      </c>
      <c r="S406" s="58">
        <f>_xlfn.IFERROR(((SUM('24 DS-016894 partners'!K406:S406))/1000)-(SUM(('24 DS-016890 partners'!L406:M406,'24 DS-016890 partners'!O406))/1000),":")</f>
        <v>0</v>
      </c>
      <c r="T406" s="138">
        <f>+(S406/'Extra-Eu trade'!$D$8)*100</f>
        <v>0</v>
      </c>
      <c r="U406" s="59">
        <f>_xlfn.IFERROR((SUM('24 DS-016894 partners'!C406:J406)/1000)+(SUM('24 DS-016890 partners'!L406:M406,'24 DS-016890 partners'!O406)/1000)-(SUM('24 DS-016890 partners'!C406:H406,'24 DS-016890 partners'!K406)/1000),":")</f>
        <v>198.724</v>
      </c>
      <c r="V406" s="138">
        <f>+(U406/'Extra-Eu trade'!$E$8)*100</f>
        <v>0.004268116190551369</v>
      </c>
      <c r="X406" s="141">
        <f>+((U406+S406)/('Extra-Eu trade'!$C$8))*100</f>
        <v>0.002122354273226008</v>
      </c>
      <c r="Y406" s="74" t="s">
        <v>482</v>
      </c>
      <c r="AB406" s="88" t="s">
        <v>560</v>
      </c>
      <c r="AC406" s="141">
        <v>0.031138951979687017</v>
      </c>
    </row>
    <row r="407" spans="2:29" ht="12">
      <c r="B407" s="118" t="s">
        <v>119</v>
      </c>
      <c r="C407" s="119">
        <v>4214</v>
      </c>
      <c r="D407" s="119" t="s">
        <v>36</v>
      </c>
      <c r="E407" s="119" t="s">
        <v>36</v>
      </c>
      <c r="F407" s="119" t="s">
        <v>36</v>
      </c>
      <c r="G407" s="119" t="s">
        <v>36</v>
      </c>
      <c r="H407" s="119" t="s">
        <v>36</v>
      </c>
      <c r="I407" s="119" t="s">
        <v>36</v>
      </c>
      <c r="J407" s="119">
        <v>6707</v>
      </c>
      <c r="K407" s="119">
        <v>3739</v>
      </c>
      <c r="L407" s="119">
        <v>7930</v>
      </c>
      <c r="M407" s="119">
        <v>9733</v>
      </c>
      <c r="N407" s="119">
        <v>4869</v>
      </c>
      <c r="O407" s="119">
        <v>44</v>
      </c>
      <c r="P407" s="119">
        <v>3228470910</v>
      </c>
      <c r="S407" s="58">
        <f>_xlfn.IFERROR(((SUM('24 DS-016894 partners'!K407:S407))/1000)-(SUM(('24 DS-016890 partners'!L407:M407,'24 DS-016890 partners'!O407))/1000),":")</f>
        <v>7187.563</v>
      </c>
      <c r="T407" s="138">
        <f>+(S407/'Extra-Eu trade'!$D$8)*100</f>
        <v>0.1526876548048723</v>
      </c>
      <c r="U407" s="59">
        <f>_xlfn.IFERROR((SUM('24 DS-016894 partners'!C407:J407)/1000)+(SUM('24 DS-016890 partners'!L407:M407,'24 DS-016890 partners'!O407)/1000)-(SUM('24 DS-016890 partners'!C407:H407,'24 DS-016890 partners'!K407)/1000),":")</f>
        <v>250.77599999999998</v>
      </c>
      <c r="V407" s="138">
        <f>+(U407/'Extra-Eu trade'!$E$8)*100</f>
        <v>0.005386068646976259</v>
      </c>
      <c r="X407" s="141">
        <f>+((U407+S407)/('Extra-Eu trade'!$C$8))*100</f>
        <v>0.0794407850201972</v>
      </c>
      <c r="Y407" s="74" t="s">
        <v>119</v>
      </c>
      <c r="AB407" s="88" t="s">
        <v>500</v>
      </c>
      <c r="AC407" s="141">
        <v>0.030967646236331678</v>
      </c>
    </row>
    <row r="408" spans="2:29" ht="12">
      <c r="B408" s="118" t="s">
        <v>483</v>
      </c>
      <c r="C408" s="120" t="s">
        <v>36</v>
      </c>
      <c r="D408" s="120" t="s">
        <v>36</v>
      </c>
      <c r="E408" s="120" t="s">
        <v>36</v>
      </c>
      <c r="F408" s="120" t="s">
        <v>36</v>
      </c>
      <c r="G408" s="120" t="s">
        <v>36</v>
      </c>
      <c r="H408" s="120" t="s">
        <v>36</v>
      </c>
      <c r="I408" s="120" t="s">
        <v>36</v>
      </c>
      <c r="J408" s="120" t="s">
        <v>36</v>
      </c>
      <c r="K408" s="120" t="s">
        <v>36</v>
      </c>
      <c r="L408" s="120" t="s">
        <v>36</v>
      </c>
      <c r="M408" s="120" t="s">
        <v>36</v>
      </c>
      <c r="N408" s="120" t="s">
        <v>36</v>
      </c>
      <c r="O408" s="120" t="s">
        <v>36</v>
      </c>
      <c r="P408" s="120" t="s">
        <v>36</v>
      </c>
      <c r="S408" s="58">
        <f>_xlfn.IFERROR(((SUM('24 DS-016894 partners'!K408:S408))/1000)-(SUM(('24 DS-016890 partners'!L408:M408,'24 DS-016890 partners'!O408))/1000),":")</f>
        <v>0</v>
      </c>
      <c r="T408" s="138"/>
      <c r="U408" s="59">
        <f>_xlfn.IFERROR((SUM('24 DS-016894 partners'!C408:J408)/1000)+(SUM('24 DS-016890 partners'!L408:M408,'24 DS-016890 partners'!O408)/1000)-(SUM('24 DS-016890 partners'!C408:H408,'24 DS-016890 partners'!K408)/1000),":")</f>
        <v>0</v>
      </c>
      <c r="V408" s="138"/>
      <c r="X408" s="141"/>
      <c r="Y408" s="74" t="s">
        <v>483</v>
      </c>
      <c r="AB408" s="88" t="s">
        <v>491</v>
      </c>
      <c r="AC408" s="141">
        <v>0.029940527330115204</v>
      </c>
    </row>
    <row r="409" spans="2:29" ht="12">
      <c r="B409" s="118" t="s">
        <v>120</v>
      </c>
      <c r="C409" s="119">
        <v>12088</v>
      </c>
      <c r="D409" s="119" t="s">
        <v>36</v>
      </c>
      <c r="E409" s="119" t="s">
        <v>36</v>
      </c>
      <c r="F409" s="119" t="s">
        <v>36</v>
      </c>
      <c r="G409" s="119" t="s">
        <v>36</v>
      </c>
      <c r="H409" s="119" t="s">
        <v>36</v>
      </c>
      <c r="I409" s="119" t="s">
        <v>36</v>
      </c>
      <c r="J409" s="119">
        <v>323</v>
      </c>
      <c r="K409" s="119">
        <v>264</v>
      </c>
      <c r="L409" s="119">
        <v>2130</v>
      </c>
      <c r="M409" s="119">
        <v>8853</v>
      </c>
      <c r="N409" s="119" t="s">
        <v>36</v>
      </c>
      <c r="O409" s="119">
        <v>39834</v>
      </c>
      <c r="P409" s="119">
        <v>3746937099</v>
      </c>
      <c r="S409" s="58">
        <f>_xlfn.IFERROR(((SUM('24 DS-016894 partners'!K409:S409))/1000)-(SUM(('24 DS-016890 partners'!L409:M409,'24 DS-016890 partners'!O409))/1000),":")</f>
        <v>1676.326</v>
      </c>
      <c r="T409" s="138">
        <f>+(S409/'Extra-Eu trade'!$D$8)*100</f>
        <v>0.035610718908263124</v>
      </c>
      <c r="U409" s="59">
        <f>_xlfn.IFERROR((SUM('24 DS-016894 partners'!C409:J409)/1000)+(SUM('24 DS-016890 partners'!L409:M409,'24 DS-016890 partners'!O409)/1000)-(SUM('24 DS-016890 partners'!C409:H409,'24 DS-016890 partners'!K409)/1000),":")</f>
        <v>2526.2360000000003</v>
      </c>
      <c r="V409" s="138">
        <f>+(U409/'Extra-Eu trade'!$E$8)*100</f>
        <v>0.05425750675687754</v>
      </c>
      <c r="X409" s="141">
        <f>+((U409+S409)/('Extra-Eu trade'!$C$8))*100</f>
        <v>0.04488298051165052</v>
      </c>
      <c r="Y409" s="74" t="s">
        <v>120</v>
      </c>
      <c r="AB409" s="88" t="s">
        <v>488</v>
      </c>
      <c r="AC409" s="141">
        <v>0.027116898179960186</v>
      </c>
    </row>
    <row r="410" spans="2:29" ht="12">
      <c r="B410" s="118" t="s">
        <v>484</v>
      </c>
      <c r="C410" s="120">
        <v>107064</v>
      </c>
      <c r="D410" s="120" t="s">
        <v>36</v>
      </c>
      <c r="E410" s="120" t="s">
        <v>36</v>
      </c>
      <c r="F410" s="120" t="s">
        <v>36</v>
      </c>
      <c r="G410" s="120">
        <v>36</v>
      </c>
      <c r="H410" s="120">
        <v>71</v>
      </c>
      <c r="I410" s="120" t="s">
        <v>36</v>
      </c>
      <c r="J410" s="120">
        <v>4594</v>
      </c>
      <c r="K410" s="120">
        <v>1782</v>
      </c>
      <c r="L410" s="120">
        <v>156696</v>
      </c>
      <c r="M410" s="120">
        <v>199132</v>
      </c>
      <c r="N410" s="120">
        <v>22531</v>
      </c>
      <c r="O410" s="120">
        <v>262676</v>
      </c>
      <c r="P410" s="120">
        <v>8626361661</v>
      </c>
      <c r="S410" s="58">
        <f>_xlfn.IFERROR(((SUM('24 DS-016894 partners'!K410:S410))/1000)-(SUM(('24 DS-016890 partners'!L410:M410,'24 DS-016890 partners'!O410))/1000),":")</f>
        <v>2758.693</v>
      </c>
      <c r="T410" s="138">
        <f>+(S410/'Extra-Eu trade'!$D$8)*100</f>
        <v>0.05860378051595758</v>
      </c>
      <c r="U410" s="59">
        <f>_xlfn.IFERROR((SUM('24 DS-016894 partners'!C410:J410)/1000)+(SUM('24 DS-016890 partners'!L410:M410,'24 DS-016890 partners'!O410)/1000)-(SUM('24 DS-016890 partners'!C410:H410,'24 DS-016890 partners'!K410)/1000),":")</f>
        <v>3859.461</v>
      </c>
      <c r="V410" s="138">
        <f>+(U410/'Extra-Eu trade'!$E$8)*100</f>
        <v>0.0828919908058492</v>
      </c>
      <c r="X410" s="141">
        <f>+((U410+S410)/('Extra-Eu trade'!$C$8))*100</f>
        <v>0.07068128370386968</v>
      </c>
      <c r="Y410" s="74" t="s">
        <v>484</v>
      </c>
      <c r="AB410" s="88" t="s">
        <v>152</v>
      </c>
      <c r="AC410" s="141">
        <v>0.02570234420817628</v>
      </c>
    </row>
    <row r="411" spans="2:29" ht="12">
      <c r="B411" s="118" t="s">
        <v>485</v>
      </c>
      <c r="C411" s="119">
        <v>20824</v>
      </c>
      <c r="D411" s="119" t="s">
        <v>36</v>
      </c>
      <c r="E411" s="119" t="s">
        <v>36</v>
      </c>
      <c r="F411" s="119" t="s">
        <v>36</v>
      </c>
      <c r="G411" s="119">
        <v>7134</v>
      </c>
      <c r="H411" s="119">
        <v>317045</v>
      </c>
      <c r="I411" s="119">
        <v>655</v>
      </c>
      <c r="J411" s="119">
        <v>4144</v>
      </c>
      <c r="K411" s="119">
        <v>685</v>
      </c>
      <c r="L411" s="119">
        <v>183286</v>
      </c>
      <c r="M411" s="119">
        <v>164578</v>
      </c>
      <c r="N411" s="119">
        <v>12413</v>
      </c>
      <c r="O411" s="119">
        <v>86737</v>
      </c>
      <c r="P411" s="119">
        <v>965319539</v>
      </c>
      <c r="S411" s="58">
        <f>_xlfn.IFERROR(((SUM('24 DS-016894 partners'!K411:S411))/1000)-(SUM(('24 DS-016890 partners'!L411:M411,'24 DS-016890 partners'!O411))/1000),":")</f>
        <v>4056.9469999999997</v>
      </c>
      <c r="T411" s="138">
        <f>+(S411/'Extra-Eu trade'!$D$8)*100</f>
        <v>0.08618299736609784</v>
      </c>
      <c r="U411" s="59">
        <f>_xlfn.IFERROR((SUM('24 DS-016894 partners'!C411:J411)/1000)+(SUM('24 DS-016890 partners'!L411:M411,'24 DS-016890 partners'!O411)/1000)-(SUM('24 DS-016890 partners'!C411:H411,'24 DS-016890 partners'!K411)/1000),":")</f>
        <v>2382.05</v>
      </c>
      <c r="V411" s="138">
        <f>+(U411/'Extra-Eu trade'!$E$8)*100</f>
        <v>0.05116073635646872</v>
      </c>
      <c r="X411" s="141">
        <f>+((U411+S411)/('Extra-Eu trade'!$C$8))*100</f>
        <v>0.06876790321370063</v>
      </c>
      <c r="Y411" s="74" t="s">
        <v>485</v>
      </c>
      <c r="AB411" s="88" t="s">
        <v>154</v>
      </c>
      <c r="AC411" s="141">
        <v>0.025224033795338878</v>
      </c>
    </row>
    <row r="412" spans="2:29" ht="12">
      <c r="B412" s="118" t="s">
        <v>486</v>
      </c>
      <c r="C412" s="120" t="s">
        <v>36</v>
      </c>
      <c r="D412" s="120" t="s">
        <v>36</v>
      </c>
      <c r="E412" s="120" t="s">
        <v>36</v>
      </c>
      <c r="F412" s="120" t="s">
        <v>36</v>
      </c>
      <c r="G412" s="120" t="s">
        <v>36</v>
      </c>
      <c r="H412" s="120" t="s">
        <v>36</v>
      </c>
      <c r="I412" s="120" t="s">
        <v>36</v>
      </c>
      <c r="J412" s="120" t="s">
        <v>36</v>
      </c>
      <c r="K412" s="120" t="s">
        <v>36</v>
      </c>
      <c r="L412" s="120" t="s">
        <v>36</v>
      </c>
      <c r="M412" s="120" t="s">
        <v>36</v>
      </c>
      <c r="N412" s="120" t="s">
        <v>36</v>
      </c>
      <c r="O412" s="120" t="s">
        <v>36</v>
      </c>
      <c r="P412" s="120">
        <v>217905482</v>
      </c>
      <c r="S412" s="58">
        <f>_xlfn.IFERROR(((SUM('24 DS-016894 partners'!K412:S412))/1000)-(SUM(('24 DS-016890 partners'!L412:M412,'24 DS-016890 partners'!O412))/1000),":")</f>
        <v>224.361</v>
      </c>
      <c r="T412" s="138">
        <f>+(S412/'Extra-Eu trade'!$D$8)*100</f>
        <v>0.004766171081864041</v>
      </c>
      <c r="U412" s="59">
        <f>_xlfn.IFERROR((SUM('24 DS-016894 partners'!C412:J412)/1000)+(SUM('24 DS-016890 partners'!L412:M412,'24 DS-016890 partners'!O412)/1000)-(SUM('24 DS-016890 partners'!C412:H412,'24 DS-016890 partners'!K412)/1000),":")</f>
        <v>10615.249</v>
      </c>
      <c r="V412" s="138">
        <f>+(U412/'Extra-Eu trade'!$E$8)*100</f>
        <v>0.22799015782509527</v>
      </c>
      <c r="X412" s="141">
        <f>+((U412+S412)/('Extra-Eu trade'!$C$8))*100</f>
        <v>0.11576605041969451</v>
      </c>
      <c r="Y412" s="74" t="s">
        <v>486</v>
      </c>
      <c r="AB412" s="88" t="s">
        <v>571</v>
      </c>
      <c r="AC412" s="141">
        <v>0.025136116782913623</v>
      </c>
    </row>
    <row r="413" spans="2:29" ht="12">
      <c r="B413" s="118" t="s">
        <v>122</v>
      </c>
      <c r="C413" s="119">
        <v>201</v>
      </c>
      <c r="D413" s="119" t="s">
        <v>36</v>
      </c>
      <c r="E413" s="119" t="s">
        <v>36</v>
      </c>
      <c r="F413" s="119" t="s">
        <v>36</v>
      </c>
      <c r="G413" s="119">
        <v>20</v>
      </c>
      <c r="H413" s="119" t="s">
        <v>36</v>
      </c>
      <c r="I413" s="119" t="s">
        <v>36</v>
      </c>
      <c r="J413" s="119" t="s">
        <v>36</v>
      </c>
      <c r="K413" s="119" t="s">
        <v>36</v>
      </c>
      <c r="L413" s="119" t="s">
        <v>36</v>
      </c>
      <c r="M413" s="119">
        <v>50</v>
      </c>
      <c r="N413" s="119" t="s">
        <v>36</v>
      </c>
      <c r="O413" s="119">
        <v>154</v>
      </c>
      <c r="P413" s="119">
        <v>1694216277</v>
      </c>
      <c r="S413" s="58">
        <f>_xlfn.IFERROR(((SUM('24 DS-016894 partners'!K413:S413))/1000)-(SUM(('24 DS-016890 partners'!L413:M413,'24 DS-016890 partners'!O413))/1000),":")</f>
        <v>408.95099999999996</v>
      </c>
      <c r="T413" s="138">
        <f>+(S413/'Extra-Eu trade'!$D$8)*100</f>
        <v>0.008687474338674643</v>
      </c>
      <c r="U413" s="59">
        <f>_xlfn.IFERROR((SUM('24 DS-016894 partners'!C413:J413)/1000)+(SUM('24 DS-016890 partners'!L413:M413,'24 DS-016890 partners'!O413)/1000)-(SUM('24 DS-016890 partners'!C413:H413,'24 DS-016890 partners'!K413)/1000),":")</f>
        <v>32509.064</v>
      </c>
      <c r="V413" s="138">
        <f>+(U413/'Extra-Eu trade'!$E$8)*100</f>
        <v>0.6982169360423032</v>
      </c>
      <c r="X413" s="141">
        <f>+((U413+S413)/('Extra-Eu trade'!$C$8))*100</f>
        <v>0.3515614108077929</v>
      </c>
      <c r="Y413" s="74" t="s">
        <v>122</v>
      </c>
      <c r="AB413" s="88" t="s">
        <v>553</v>
      </c>
      <c r="AC413" s="141">
        <v>0.024830660700263636</v>
      </c>
    </row>
    <row r="414" spans="2:29" ht="12">
      <c r="B414" s="118" t="s">
        <v>487</v>
      </c>
      <c r="C414" s="120" t="s">
        <v>36</v>
      </c>
      <c r="D414" s="120" t="s">
        <v>36</v>
      </c>
      <c r="E414" s="120" t="s">
        <v>36</v>
      </c>
      <c r="F414" s="120" t="s">
        <v>36</v>
      </c>
      <c r="G414" s="120" t="s">
        <v>36</v>
      </c>
      <c r="H414" s="120" t="s">
        <v>36</v>
      </c>
      <c r="I414" s="120" t="s">
        <v>36</v>
      </c>
      <c r="J414" s="120" t="s">
        <v>36</v>
      </c>
      <c r="K414" s="120" t="s">
        <v>36</v>
      </c>
      <c r="L414" s="120" t="s">
        <v>36</v>
      </c>
      <c r="M414" s="120" t="s">
        <v>36</v>
      </c>
      <c r="N414" s="120" t="s">
        <v>36</v>
      </c>
      <c r="O414" s="120" t="s">
        <v>36</v>
      </c>
      <c r="P414" s="120" t="s">
        <v>36</v>
      </c>
      <c r="S414" s="58">
        <f>_xlfn.IFERROR(((SUM('24 DS-016894 partners'!K414:S414))/1000)-(SUM(('24 DS-016890 partners'!L414:M414,'24 DS-016890 partners'!O414))/1000),":")</f>
        <v>0</v>
      </c>
      <c r="T414" s="138"/>
      <c r="U414" s="59">
        <f>_xlfn.IFERROR((SUM('24 DS-016894 partners'!C414:J414)/1000)+(SUM('24 DS-016890 partners'!L414:M414,'24 DS-016890 partners'!O414)/1000)-(SUM('24 DS-016890 partners'!C414:H414,'24 DS-016890 partners'!K414)/1000),":")</f>
        <v>0</v>
      </c>
      <c r="V414" s="138"/>
      <c r="X414" s="141"/>
      <c r="Y414" s="74" t="s">
        <v>487</v>
      </c>
      <c r="AB414" s="88" t="s">
        <v>138</v>
      </c>
      <c r="AC414" s="141">
        <v>0.023530755553599396</v>
      </c>
    </row>
    <row r="415" spans="2:29" ht="12">
      <c r="B415" s="118" t="s">
        <v>488</v>
      </c>
      <c r="C415" s="119">
        <v>3025</v>
      </c>
      <c r="D415" s="119" t="s">
        <v>36</v>
      </c>
      <c r="E415" s="119" t="s">
        <v>36</v>
      </c>
      <c r="F415" s="119" t="s">
        <v>36</v>
      </c>
      <c r="G415" s="119" t="s">
        <v>36</v>
      </c>
      <c r="H415" s="119">
        <v>155</v>
      </c>
      <c r="I415" s="119" t="s">
        <v>36</v>
      </c>
      <c r="J415" s="119" t="s">
        <v>36</v>
      </c>
      <c r="K415" s="119">
        <v>1508</v>
      </c>
      <c r="L415" s="119">
        <v>917</v>
      </c>
      <c r="M415" s="119">
        <v>59911</v>
      </c>
      <c r="N415" s="119" t="s">
        <v>36</v>
      </c>
      <c r="O415" s="119">
        <v>785</v>
      </c>
      <c r="P415" s="119">
        <v>332821854</v>
      </c>
      <c r="S415" s="58">
        <f>_xlfn.IFERROR(((SUM('24 DS-016894 partners'!K415:S415))/1000)-(SUM(('24 DS-016890 partners'!L415:M415,'24 DS-016890 partners'!O415))/1000),":")</f>
        <v>1448.917</v>
      </c>
      <c r="T415" s="138">
        <f>+(S415/'Extra-Eu trade'!$D$8)*100</f>
        <v>0.0307797982065564</v>
      </c>
      <c r="U415" s="59">
        <f>_xlfn.IFERROR((SUM('24 DS-016894 partners'!C415:J415)/1000)+(SUM('24 DS-016890 partners'!L415:M415,'24 DS-016890 partners'!O415)/1000)-(SUM('24 DS-016890 partners'!C415:H415,'24 DS-016890 partners'!K415)/1000),":")</f>
        <v>1090.1399999999999</v>
      </c>
      <c r="V415" s="138">
        <f>+(U415/'Extra-Eu trade'!$E$8)*100</f>
        <v>0.023413599685833966</v>
      </c>
      <c r="X415" s="141">
        <f>+((U415+S415)/('Extra-Eu trade'!$C$8))*100</f>
        <v>0.027116898179960186</v>
      </c>
      <c r="Y415" s="74" t="s">
        <v>488</v>
      </c>
      <c r="AB415" s="88" t="s">
        <v>498</v>
      </c>
      <c r="AC415" s="141">
        <v>0.02243871347943671</v>
      </c>
    </row>
    <row r="416" spans="2:29" ht="12">
      <c r="B416" s="118" t="s">
        <v>6</v>
      </c>
      <c r="C416" s="120">
        <v>22949649</v>
      </c>
      <c r="D416" s="120" t="s">
        <v>36</v>
      </c>
      <c r="E416" s="120" t="s">
        <v>36</v>
      </c>
      <c r="F416" s="120" t="s">
        <v>36</v>
      </c>
      <c r="G416" s="120">
        <v>297808</v>
      </c>
      <c r="H416" s="120">
        <v>31905</v>
      </c>
      <c r="I416" s="120">
        <v>737</v>
      </c>
      <c r="J416" s="120">
        <v>354244</v>
      </c>
      <c r="K416" s="120">
        <v>577130</v>
      </c>
      <c r="L416" s="120">
        <v>359943</v>
      </c>
      <c r="M416" s="120">
        <v>703295</v>
      </c>
      <c r="N416" s="120">
        <v>193960</v>
      </c>
      <c r="O416" s="120">
        <v>1603273</v>
      </c>
      <c r="P416" s="120">
        <v>39784653427</v>
      </c>
      <c r="S416" s="58">
        <f>_xlfn.IFERROR(((SUM('24 DS-016894 partners'!K416:S416))/1000)-(SUM(('24 DS-016890 partners'!L416:M416,'24 DS-016890 partners'!O416))/1000),":")</f>
        <v>112904.082</v>
      </c>
      <c r="T416" s="138"/>
      <c r="U416" s="59">
        <f>_xlfn.IFERROR((SUM('24 DS-016894 partners'!C416:J416)/1000)+(SUM('24 DS-016890 partners'!L416:M416,'24 DS-016890 partners'!O416)/1000)-(SUM('24 DS-016890 partners'!C416:H416,'24 DS-016890 partners'!K416)/1000),":")</f>
        <v>53327.37300000001</v>
      </c>
      <c r="V416" s="138"/>
      <c r="X416" s="141"/>
      <c r="Y416" s="74" t="s">
        <v>6</v>
      </c>
      <c r="AB416" s="88" t="s">
        <v>501</v>
      </c>
      <c r="AC416" s="141">
        <v>0.02238589064859909</v>
      </c>
    </row>
    <row r="417" spans="2:29" ht="12">
      <c r="B417" s="118" t="s">
        <v>489</v>
      </c>
      <c r="C417" s="119" t="s">
        <v>36</v>
      </c>
      <c r="D417" s="119" t="s">
        <v>36</v>
      </c>
      <c r="E417" s="119" t="s">
        <v>36</v>
      </c>
      <c r="F417" s="119" t="s">
        <v>36</v>
      </c>
      <c r="G417" s="119" t="s">
        <v>36</v>
      </c>
      <c r="H417" s="119" t="s">
        <v>36</v>
      </c>
      <c r="I417" s="119" t="s">
        <v>36</v>
      </c>
      <c r="J417" s="119" t="s">
        <v>36</v>
      </c>
      <c r="K417" s="119" t="s">
        <v>36</v>
      </c>
      <c r="L417" s="119" t="s">
        <v>36</v>
      </c>
      <c r="M417" s="119" t="s">
        <v>36</v>
      </c>
      <c r="N417" s="119" t="s">
        <v>36</v>
      </c>
      <c r="O417" s="119" t="s">
        <v>36</v>
      </c>
      <c r="P417" s="119">
        <v>1360849</v>
      </c>
      <c r="S417" s="58">
        <f>_xlfn.IFERROR(((SUM('24 DS-016894 partners'!K417:S417))/1000)-(SUM(('24 DS-016890 partners'!L417:M417,'24 DS-016890 partners'!O417))/1000),":")</f>
        <v>0</v>
      </c>
      <c r="T417" s="138">
        <f>+(S417/'Extra-Eu trade'!$D$8)*100</f>
        <v>0</v>
      </c>
      <c r="U417" s="59">
        <f>_xlfn.IFERROR((SUM('24 DS-016894 partners'!C417:J417)/1000)+(SUM('24 DS-016890 partners'!L417:M417,'24 DS-016890 partners'!O417)/1000)-(SUM('24 DS-016890 partners'!C417:H417,'24 DS-016890 partners'!K417)/1000),":")</f>
        <v>0</v>
      </c>
      <c r="V417" s="138">
        <f>+(U417/'Extra-Eu trade'!$E$8)*100</f>
        <v>0</v>
      </c>
      <c r="X417" s="141">
        <f>+((U417+S417)/('Extra-Eu trade'!$C$8))*100</f>
        <v>0</v>
      </c>
      <c r="Y417" s="74" t="s">
        <v>489</v>
      </c>
      <c r="AB417" s="88" t="s">
        <v>492</v>
      </c>
      <c r="AC417" s="141">
        <v>0.02104324450536951</v>
      </c>
    </row>
    <row r="418" spans="2:29" ht="12">
      <c r="B418" s="118" t="s">
        <v>121</v>
      </c>
      <c r="C418" s="120" t="s">
        <v>36</v>
      </c>
      <c r="D418" s="120" t="s">
        <v>36</v>
      </c>
      <c r="E418" s="120" t="s">
        <v>36</v>
      </c>
      <c r="F418" s="120" t="s">
        <v>36</v>
      </c>
      <c r="G418" s="120" t="s">
        <v>36</v>
      </c>
      <c r="H418" s="120" t="s">
        <v>36</v>
      </c>
      <c r="I418" s="120" t="s">
        <v>36</v>
      </c>
      <c r="J418" s="120" t="s">
        <v>36</v>
      </c>
      <c r="K418" s="120" t="s">
        <v>36</v>
      </c>
      <c r="L418" s="120" t="s">
        <v>36</v>
      </c>
      <c r="M418" s="120" t="s">
        <v>36</v>
      </c>
      <c r="N418" s="120" t="s">
        <v>36</v>
      </c>
      <c r="O418" s="120" t="s">
        <v>36</v>
      </c>
      <c r="P418" s="120">
        <v>1583834799</v>
      </c>
      <c r="S418" s="58">
        <f>_xlfn.IFERROR(((SUM('24 DS-016894 partners'!K418:S418))/1000)-(SUM(('24 DS-016890 partners'!L418:M418,'24 DS-016890 partners'!O418))/1000),":")</f>
        <v>14131.247</v>
      </c>
      <c r="T418" s="138">
        <f>+(S418/'Extra-Eu trade'!$D$8)*100</f>
        <v>0.3001945115331006</v>
      </c>
      <c r="U418" s="59">
        <f>_xlfn.IFERROR((SUM('24 DS-016894 partners'!C418:J418)/1000)+(SUM('24 DS-016890 partners'!L418:M418,'24 DS-016890 partners'!O418)/1000)-(SUM('24 DS-016890 partners'!C418:H418,'24 DS-016890 partners'!K418)/1000),":")</f>
        <v>2056.307</v>
      </c>
      <c r="V418" s="138">
        <f>+(U418/'Extra-Eu trade'!$E$8)*100</f>
        <v>0.04416455586363053</v>
      </c>
      <c r="X418" s="141">
        <f>+((U418+S418)/('Extra-Eu trade'!$C$8))*100</f>
        <v>0.17288160667547334</v>
      </c>
      <c r="Y418" s="74" t="s">
        <v>121</v>
      </c>
      <c r="AB418" s="88" t="s">
        <v>512</v>
      </c>
      <c r="AC418" s="141">
        <v>0.020757044298983215</v>
      </c>
    </row>
    <row r="419" spans="2:29" ht="12">
      <c r="B419" s="118" t="s">
        <v>490</v>
      </c>
      <c r="C419" s="119" t="s">
        <v>36</v>
      </c>
      <c r="D419" s="119" t="s">
        <v>36</v>
      </c>
      <c r="E419" s="119" t="s">
        <v>36</v>
      </c>
      <c r="F419" s="119" t="s">
        <v>36</v>
      </c>
      <c r="G419" s="119" t="s">
        <v>36</v>
      </c>
      <c r="H419" s="119" t="s">
        <v>36</v>
      </c>
      <c r="I419" s="119" t="s">
        <v>36</v>
      </c>
      <c r="J419" s="119" t="s">
        <v>36</v>
      </c>
      <c r="K419" s="119" t="s">
        <v>36</v>
      </c>
      <c r="L419" s="119" t="s">
        <v>36</v>
      </c>
      <c r="M419" s="119" t="s">
        <v>36</v>
      </c>
      <c r="N419" s="119" t="s">
        <v>36</v>
      </c>
      <c r="O419" s="119" t="s">
        <v>36</v>
      </c>
      <c r="P419" s="119">
        <v>57818063</v>
      </c>
      <c r="S419" s="58">
        <f>_xlfn.IFERROR(((SUM('24 DS-016894 partners'!K419:S419))/1000)-(SUM(('24 DS-016890 partners'!L419:M419,'24 DS-016890 partners'!O419))/1000),":")</f>
        <v>0</v>
      </c>
      <c r="T419" s="138">
        <f>+(S419/'Extra-Eu trade'!$D$8)*100</f>
        <v>0</v>
      </c>
      <c r="U419" s="59">
        <f>_xlfn.IFERROR((SUM('24 DS-016894 partners'!C419:J419)/1000)+(SUM('24 DS-016890 partners'!L419:M419,'24 DS-016890 partners'!O419)/1000)-(SUM('24 DS-016890 partners'!C419:H419,'24 DS-016890 partners'!K419)/1000),":")</f>
        <v>0</v>
      </c>
      <c r="V419" s="138">
        <f>+(U419/'Extra-Eu trade'!$E$8)*100</f>
        <v>0</v>
      </c>
      <c r="X419" s="141">
        <f>+((U419+S419)/('Extra-Eu trade'!$C$8))*100</f>
        <v>0</v>
      </c>
      <c r="Y419" s="74" t="s">
        <v>490</v>
      </c>
      <c r="AB419" s="88" t="s">
        <v>530</v>
      </c>
      <c r="AC419" s="141">
        <v>0.017657200657531506</v>
      </c>
    </row>
    <row r="420" spans="2:29" ht="12">
      <c r="B420" s="118" t="s">
        <v>491</v>
      </c>
      <c r="C420" s="120">
        <v>206</v>
      </c>
      <c r="D420" s="120" t="s">
        <v>36</v>
      </c>
      <c r="E420" s="120" t="s">
        <v>36</v>
      </c>
      <c r="F420" s="120" t="s">
        <v>36</v>
      </c>
      <c r="G420" s="120">
        <v>53</v>
      </c>
      <c r="H420" s="120" t="s">
        <v>36</v>
      </c>
      <c r="I420" s="120" t="s">
        <v>36</v>
      </c>
      <c r="J420" s="120" t="s">
        <v>36</v>
      </c>
      <c r="K420" s="120">
        <v>228</v>
      </c>
      <c r="L420" s="120">
        <v>13</v>
      </c>
      <c r="M420" s="120">
        <v>4006</v>
      </c>
      <c r="N420" s="120" t="s">
        <v>36</v>
      </c>
      <c r="O420" s="120">
        <v>558</v>
      </c>
      <c r="P420" s="120">
        <v>190760216</v>
      </c>
      <c r="S420" s="58">
        <f>_xlfn.IFERROR(((SUM('24 DS-016894 partners'!K420:S420))/1000)-(SUM(('24 DS-016890 partners'!L420:M420,'24 DS-016890 partners'!O420))/1000),":")</f>
        <v>135.695</v>
      </c>
      <c r="T420" s="138">
        <f>+(S420/'Extra-Eu trade'!$D$8)*100</f>
        <v>0.002882611438501081</v>
      </c>
      <c r="U420" s="59">
        <f>_xlfn.IFERROR((SUM('24 DS-016894 partners'!C420:J420)/1000)+(SUM('24 DS-016890 partners'!L420:M420,'24 DS-016890 partners'!O420)/1000)-(SUM('24 DS-016890 partners'!C420:H420,'24 DS-016890 partners'!K420)/1000),":")</f>
        <v>2667.7490000000003</v>
      </c>
      <c r="V420" s="138">
        <f>+(U420/'Extra-Eu trade'!$E$8)*100</f>
        <v>0.05729686751085539</v>
      </c>
      <c r="X420" s="141">
        <f>+((U420+S420)/('Extra-Eu trade'!$C$8))*100</f>
        <v>0.029940527330115204</v>
      </c>
      <c r="Y420" s="74" t="s">
        <v>491</v>
      </c>
      <c r="AB420" s="88" t="s">
        <v>438</v>
      </c>
      <c r="AC420" s="141">
        <v>0.01628349733838689</v>
      </c>
    </row>
    <row r="421" spans="2:29" ht="12">
      <c r="B421" s="118" t="s">
        <v>492</v>
      </c>
      <c r="C421" s="119" t="s">
        <v>36</v>
      </c>
      <c r="D421" s="119" t="s">
        <v>36</v>
      </c>
      <c r="E421" s="119" t="s">
        <v>36</v>
      </c>
      <c r="F421" s="119" t="s">
        <v>36</v>
      </c>
      <c r="G421" s="119" t="s">
        <v>36</v>
      </c>
      <c r="H421" s="119" t="s">
        <v>36</v>
      </c>
      <c r="I421" s="119" t="s">
        <v>36</v>
      </c>
      <c r="J421" s="119" t="s">
        <v>36</v>
      </c>
      <c r="K421" s="119" t="s">
        <v>36</v>
      </c>
      <c r="L421" s="119" t="s">
        <v>36</v>
      </c>
      <c r="M421" s="119" t="s">
        <v>36</v>
      </c>
      <c r="N421" s="119" t="s">
        <v>36</v>
      </c>
      <c r="O421" s="119" t="s">
        <v>36</v>
      </c>
      <c r="P421" s="119">
        <v>226929992</v>
      </c>
      <c r="S421" s="58">
        <f>_xlfn.IFERROR(((SUM('24 DS-016894 partners'!K421:S421))/1000)-(SUM(('24 DS-016890 partners'!L421:M421,'24 DS-016890 partners'!O421))/1000),":")</f>
        <v>12.993</v>
      </c>
      <c r="T421" s="138">
        <f>+(S421/'Extra-Eu trade'!$D$8)*100</f>
        <v>0.0002760143735616239</v>
      </c>
      <c r="U421" s="59">
        <f>_xlfn.IFERROR((SUM('24 DS-016894 partners'!C421:J421)/1000)+(SUM('24 DS-016890 partners'!L421:M421,'24 DS-016890 partners'!O421)/1000)-(SUM('24 DS-016890 partners'!C421:H421,'24 DS-016890 partners'!K421)/1000),":")</f>
        <v>1957.365</v>
      </c>
      <c r="V421" s="138">
        <f>+(U421/'Extra-Eu trade'!$E$8)*100</f>
        <v>0.04203951836375366</v>
      </c>
      <c r="X421" s="141">
        <f>+((U421+S421)/('Extra-Eu trade'!$C$8))*100</f>
        <v>0.02104324450536951</v>
      </c>
      <c r="Y421" s="74" t="s">
        <v>492</v>
      </c>
      <c r="AB421" s="88" t="s">
        <v>453</v>
      </c>
      <c r="AC421" s="141">
        <v>0.01609759215917328</v>
      </c>
    </row>
    <row r="422" spans="2:29" ht="12">
      <c r="B422" s="118" t="s">
        <v>124</v>
      </c>
      <c r="C422" s="120">
        <v>262323</v>
      </c>
      <c r="D422" s="120" t="s">
        <v>36</v>
      </c>
      <c r="E422" s="120" t="s">
        <v>36</v>
      </c>
      <c r="F422" s="120" t="s">
        <v>36</v>
      </c>
      <c r="G422" s="120">
        <v>3290</v>
      </c>
      <c r="H422" s="120">
        <v>7229</v>
      </c>
      <c r="I422" s="120">
        <v>3340</v>
      </c>
      <c r="J422" s="120">
        <v>8528</v>
      </c>
      <c r="K422" s="120" t="s">
        <v>36</v>
      </c>
      <c r="L422" s="120">
        <v>1696</v>
      </c>
      <c r="M422" s="120">
        <v>89837</v>
      </c>
      <c r="N422" s="120">
        <v>4320</v>
      </c>
      <c r="O422" s="120">
        <v>1223095</v>
      </c>
      <c r="P422" s="120">
        <v>24744102375</v>
      </c>
      <c r="S422" s="58">
        <f>_xlfn.IFERROR(((SUM('24 DS-016894 partners'!K422:S422))/1000)-(SUM(('24 DS-016890 partners'!L422:M422,'24 DS-016890 partners'!O422))/1000),":")</f>
        <v>22103.108</v>
      </c>
      <c r="T422" s="138">
        <f>+(S422/'Extra-Eu trade'!$D$8)*100</f>
        <v>0.46954325470521957</v>
      </c>
      <c r="U422" s="59">
        <f>_xlfn.IFERROR((SUM('24 DS-016894 partners'!C422:J422)/1000)+(SUM('24 DS-016890 partners'!L422:M422,'24 DS-016890 partners'!O422)/1000)-(SUM('24 DS-016890 partners'!C422:H422,'24 DS-016890 partners'!K422)/1000),":")</f>
        <v>23507.587</v>
      </c>
      <c r="V422" s="138">
        <f>+(U422/'Extra-Eu trade'!$E$8)*100</f>
        <v>0.5048867407836743</v>
      </c>
      <c r="X422" s="141">
        <f>+((U422+S422)/('Extra-Eu trade'!$C$8))*100</f>
        <v>0.48711808054416234</v>
      </c>
      <c r="Y422" s="74" t="s">
        <v>124</v>
      </c>
      <c r="AB422" s="88" t="s">
        <v>439</v>
      </c>
      <c r="AC422" s="141">
        <v>0.015499559964352505</v>
      </c>
    </row>
    <row r="423" spans="2:29" ht="12">
      <c r="B423" s="118" t="s">
        <v>493</v>
      </c>
      <c r="C423" s="119" t="s">
        <v>36</v>
      </c>
      <c r="D423" s="119" t="s">
        <v>36</v>
      </c>
      <c r="E423" s="119" t="s">
        <v>36</v>
      </c>
      <c r="F423" s="119" t="s">
        <v>36</v>
      </c>
      <c r="G423" s="119" t="s">
        <v>36</v>
      </c>
      <c r="H423" s="119" t="s">
        <v>36</v>
      </c>
      <c r="I423" s="119" t="s">
        <v>36</v>
      </c>
      <c r="J423" s="119" t="s">
        <v>36</v>
      </c>
      <c r="K423" s="119" t="s">
        <v>36</v>
      </c>
      <c r="L423" s="119" t="s">
        <v>36</v>
      </c>
      <c r="M423" s="119" t="s">
        <v>36</v>
      </c>
      <c r="N423" s="119" t="s">
        <v>36</v>
      </c>
      <c r="O423" s="119" t="s">
        <v>36</v>
      </c>
      <c r="P423" s="119">
        <v>72286</v>
      </c>
      <c r="S423" s="58">
        <f>_xlfn.IFERROR(((SUM('24 DS-016894 partners'!K423:S423))/1000)-(SUM(('24 DS-016890 partners'!L423:M423,'24 DS-016890 partners'!O423))/1000),":")</f>
        <v>0</v>
      </c>
      <c r="T423" s="138">
        <f>+(S423/'Extra-Eu trade'!$D$8)*100</f>
        <v>0</v>
      </c>
      <c r="U423" s="59">
        <f>_xlfn.IFERROR((SUM('24 DS-016894 partners'!C423:J423)/1000)+(SUM('24 DS-016890 partners'!L423:M423,'24 DS-016890 partners'!O423)/1000)-(SUM('24 DS-016890 partners'!C423:H423,'24 DS-016890 partners'!K423)/1000),":")</f>
        <v>0</v>
      </c>
      <c r="V423" s="138">
        <f>+(U423/'Extra-Eu trade'!$E$8)*100</f>
        <v>0</v>
      </c>
      <c r="X423" s="141">
        <f>+((U423+S423)/('Extra-Eu trade'!$C$8))*100</f>
        <v>0</v>
      </c>
      <c r="Y423" s="74" t="s">
        <v>493</v>
      </c>
      <c r="AB423" s="88" t="s">
        <v>431</v>
      </c>
      <c r="AC423" s="141">
        <v>0.014869797759337923</v>
      </c>
    </row>
    <row r="424" spans="2:29" ht="12">
      <c r="B424" s="118" t="s">
        <v>123</v>
      </c>
      <c r="C424" s="120" t="s">
        <v>36</v>
      </c>
      <c r="D424" s="120" t="s">
        <v>36</v>
      </c>
      <c r="E424" s="120" t="s">
        <v>36</v>
      </c>
      <c r="F424" s="120" t="s">
        <v>36</v>
      </c>
      <c r="G424" s="120" t="s">
        <v>36</v>
      </c>
      <c r="H424" s="120" t="s">
        <v>36</v>
      </c>
      <c r="I424" s="120" t="s">
        <v>36</v>
      </c>
      <c r="J424" s="120" t="s">
        <v>36</v>
      </c>
      <c r="K424" s="120" t="s">
        <v>36</v>
      </c>
      <c r="L424" s="120" t="s">
        <v>36</v>
      </c>
      <c r="M424" s="120" t="s">
        <v>36</v>
      </c>
      <c r="N424" s="120" t="s">
        <v>36</v>
      </c>
      <c r="O424" s="120" t="s">
        <v>36</v>
      </c>
      <c r="P424" s="120">
        <v>681206589</v>
      </c>
      <c r="S424" s="58">
        <f>_xlfn.IFERROR(((SUM('24 DS-016894 partners'!K424:S424))/1000)-(SUM(('24 DS-016890 partners'!L424:M424,'24 DS-016890 partners'!O424))/1000),":")</f>
        <v>5402.657</v>
      </c>
      <c r="T424" s="138">
        <f>+(S424/'Extra-Eu trade'!$D$8)*100</f>
        <v>0.11477033690628202</v>
      </c>
      <c r="U424" s="59">
        <f>_xlfn.IFERROR((SUM('24 DS-016894 partners'!C424:J424)/1000)+(SUM('24 DS-016890 partners'!L424:M424,'24 DS-016890 partners'!O424)/1000)-(SUM('24 DS-016890 partners'!C424:H424,'24 DS-016890 partners'!K424)/1000),":")</f>
        <v>4023.091</v>
      </c>
      <c r="V424" s="138">
        <f>+(U424/'Extra-Eu trade'!$E$8)*100</f>
        <v>0.08640637181800637</v>
      </c>
      <c r="X424" s="141">
        <f>+((U424+S424)/('Extra-Eu trade'!$C$8))*100</f>
        <v>0.10066613265710986</v>
      </c>
      <c r="Y424" s="74" t="s">
        <v>123</v>
      </c>
      <c r="AB424" s="88" t="s">
        <v>433</v>
      </c>
      <c r="AC424" s="141">
        <v>0.014799972513075008</v>
      </c>
    </row>
    <row r="425" spans="2:29" ht="12">
      <c r="B425" s="118" t="s">
        <v>9</v>
      </c>
      <c r="C425" s="119">
        <v>1018783</v>
      </c>
      <c r="D425" s="119" t="s">
        <v>36</v>
      </c>
      <c r="E425" s="119" t="s">
        <v>36</v>
      </c>
      <c r="F425" s="119" t="s">
        <v>36</v>
      </c>
      <c r="G425" s="119">
        <v>5466</v>
      </c>
      <c r="H425" s="119">
        <v>11250</v>
      </c>
      <c r="I425" s="119">
        <v>53182</v>
      </c>
      <c r="J425" s="119">
        <v>337619</v>
      </c>
      <c r="K425" s="119">
        <v>172600</v>
      </c>
      <c r="L425" s="119">
        <v>4719718</v>
      </c>
      <c r="M425" s="119">
        <v>2179944</v>
      </c>
      <c r="N425" s="119">
        <v>97537</v>
      </c>
      <c r="O425" s="119">
        <v>5447063</v>
      </c>
      <c r="P425" s="119">
        <v>30599101027</v>
      </c>
      <c r="S425" s="58">
        <f>_xlfn.IFERROR(((SUM('24 DS-016894 partners'!K425:S425))/1000)-(SUM(('24 DS-016890 partners'!L425:M425,'24 DS-016890 partners'!O425))/1000),":")</f>
        <v>155844.231</v>
      </c>
      <c r="T425" s="138"/>
      <c r="U425" s="59">
        <f>_xlfn.IFERROR((SUM('24 DS-016894 partners'!C425:J425)/1000)+(SUM('24 DS-016890 partners'!L425:M425,'24 DS-016890 partners'!O425)/1000)-(SUM('24 DS-016890 partners'!C425:H425,'24 DS-016890 partners'!K425)/1000),":")</f>
        <v>86871.098</v>
      </c>
      <c r="V425" s="138"/>
      <c r="X425" s="141"/>
      <c r="Y425" s="74" t="s">
        <v>9</v>
      </c>
      <c r="AB425" s="88" t="s">
        <v>113</v>
      </c>
      <c r="AC425" s="141">
        <v>0.014261299253514142</v>
      </c>
    </row>
    <row r="426" spans="2:29" ht="12">
      <c r="B426" s="118" t="s">
        <v>494</v>
      </c>
      <c r="C426" s="120" t="s">
        <v>36</v>
      </c>
      <c r="D426" s="120" t="s">
        <v>36</v>
      </c>
      <c r="E426" s="120" t="s">
        <v>36</v>
      </c>
      <c r="F426" s="120" t="s">
        <v>36</v>
      </c>
      <c r="G426" s="120" t="s">
        <v>36</v>
      </c>
      <c r="H426" s="120" t="s">
        <v>36</v>
      </c>
      <c r="I426" s="120" t="s">
        <v>36</v>
      </c>
      <c r="J426" s="120" t="s">
        <v>36</v>
      </c>
      <c r="K426" s="120" t="s">
        <v>36</v>
      </c>
      <c r="L426" s="120" t="s">
        <v>36</v>
      </c>
      <c r="M426" s="120" t="s">
        <v>36</v>
      </c>
      <c r="N426" s="120" t="s">
        <v>36</v>
      </c>
      <c r="O426" s="120" t="s">
        <v>36</v>
      </c>
      <c r="P426" s="120">
        <v>152784925</v>
      </c>
      <c r="S426" s="58">
        <f>_xlfn.IFERROR(((SUM('24 DS-016894 partners'!K426:S426))/1000)-(SUM(('24 DS-016890 partners'!L426:M426,'24 DS-016890 partners'!O426))/1000),":")</f>
        <v>0.088</v>
      </c>
      <c r="T426" s="138">
        <f>+(S426/'Extra-Eu trade'!$D$8)*100</f>
        <v>1.8694115965075732E-06</v>
      </c>
      <c r="U426" s="59">
        <f>_xlfn.IFERROR((SUM('24 DS-016894 partners'!C426:J426)/1000)+(SUM('24 DS-016890 partners'!L426:M426,'24 DS-016890 partners'!O426)/1000)-(SUM('24 DS-016890 partners'!C426:H426,'24 DS-016890 partners'!K426)/1000),":")</f>
        <v>5185.213</v>
      </c>
      <c r="V426" s="138">
        <f>+(U426/'Extra-Eu trade'!$E$8)*100</f>
        <v>0.1113659726895465</v>
      </c>
      <c r="X426" s="141">
        <f>+((U426+S426)/('Extra-Eu trade'!$C$8))*100</f>
        <v>0.05537854378591963</v>
      </c>
      <c r="Y426" s="74" t="s">
        <v>494</v>
      </c>
      <c r="AB426" s="88" t="s">
        <v>541</v>
      </c>
      <c r="AC426" s="141">
        <v>0.012476718468137206</v>
      </c>
    </row>
    <row r="427" spans="2:29" ht="12">
      <c r="B427" s="118" t="s">
        <v>16</v>
      </c>
      <c r="C427" s="119">
        <v>5007397</v>
      </c>
      <c r="D427" s="119" t="s">
        <v>36</v>
      </c>
      <c r="E427" s="119" t="s">
        <v>36</v>
      </c>
      <c r="F427" s="119" t="s">
        <v>36</v>
      </c>
      <c r="G427" s="119">
        <v>8428</v>
      </c>
      <c r="H427" s="119">
        <v>7045</v>
      </c>
      <c r="I427" s="119">
        <v>52898</v>
      </c>
      <c r="J427" s="119">
        <v>119745</v>
      </c>
      <c r="K427" s="119">
        <v>522948</v>
      </c>
      <c r="L427" s="119">
        <v>10166444</v>
      </c>
      <c r="M427" s="119">
        <v>1975590</v>
      </c>
      <c r="N427" s="119">
        <v>693566</v>
      </c>
      <c r="O427" s="119">
        <v>12543958</v>
      </c>
      <c r="P427" s="119">
        <v>108410384627</v>
      </c>
      <c r="S427" s="58">
        <f>_xlfn.IFERROR(((SUM('24 DS-016894 partners'!K427:S427))/1000)-(SUM(('24 DS-016890 partners'!L427:M427,'24 DS-016890 partners'!O427))/1000),":")</f>
        <v>289965.171</v>
      </c>
      <c r="T427" s="138"/>
      <c r="U427" s="59">
        <f>_xlfn.IFERROR((SUM('24 DS-016894 partners'!C427:J427)/1000)+(SUM('24 DS-016890 partners'!L427:M427,'24 DS-016890 partners'!O427)/1000)-(SUM('24 DS-016890 partners'!C427:H427,'24 DS-016890 partners'!K427)/1000),":")</f>
        <v>172159.174</v>
      </c>
      <c r="V427" s="138"/>
      <c r="X427" s="141"/>
      <c r="Y427" s="74" t="s">
        <v>16</v>
      </c>
      <c r="AB427" s="88" t="s">
        <v>437</v>
      </c>
      <c r="AC427" s="141">
        <v>0.011674390290483254</v>
      </c>
    </row>
    <row r="428" spans="2:29" ht="12">
      <c r="B428" s="118" t="s">
        <v>495</v>
      </c>
      <c r="C428" s="120" t="s">
        <v>36</v>
      </c>
      <c r="D428" s="120" t="s">
        <v>36</v>
      </c>
      <c r="E428" s="120" t="s">
        <v>36</v>
      </c>
      <c r="F428" s="120" t="s">
        <v>36</v>
      </c>
      <c r="G428" s="120" t="s">
        <v>36</v>
      </c>
      <c r="H428" s="120" t="s">
        <v>36</v>
      </c>
      <c r="I428" s="120" t="s">
        <v>36</v>
      </c>
      <c r="J428" s="120" t="s">
        <v>36</v>
      </c>
      <c r="K428" s="120" t="s">
        <v>36</v>
      </c>
      <c r="L428" s="120" t="s">
        <v>36</v>
      </c>
      <c r="M428" s="120" t="s">
        <v>36</v>
      </c>
      <c r="N428" s="120" t="s">
        <v>36</v>
      </c>
      <c r="O428" s="120" t="s">
        <v>36</v>
      </c>
      <c r="P428" s="120">
        <v>9127375575</v>
      </c>
      <c r="S428" s="58">
        <f>_xlfn.IFERROR(((SUM('24 DS-016894 partners'!K428:S428))/1000)-(SUM(('24 DS-016890 partners'!L428:M428,'24 DS-016890 partners'!O428))/1000),":")</f>
        <v>2435.94</v>
      </c>
      <c r="T428" s="138">
        <f>+(S428/'Extra-Eu trade'!$D$8)*100</f>
        <v>0.05174743732268929</v>
      </c>
      <c r="U428" s="59">
        <f>_xlfn.IFERROR((SUM('24 DS-016894 partners'!C428:J428)/1000)+(SUM('24 DS-016890 partners'!L428:M428,'24 DS-016890 partners'!O428)/1000)-(SUM('24 DS-016890 partners'!C428:H428,'24 DS-016890 partners'!K428)/1000),":")</f>
        <v>19167.192</v>
      </c>
      <c r="V428" s="138">
        <f>+(U428/'Extra-Eu trade'!$E$8)*100</f>
        <v>0.41166543800752137</v>
      </c>
      <c r="X428" s="141">
        <f>+((U428+S428)/('Extra-Eu trade'!$C$8))*100</f>
        <v>0.2307194879091882</v>
      </c>
      <c r="Y428" s="74" t="s">
        <v>495</v>
      </c>
      <c r="AB428" s="88" t="s">
        <v>510</v>
      </c>
      <c r="AC428" s="141">
        <v>0.008975342280991583</v>
      </c>
    </row>
    <row r="429" spans="2:29" ht="12">
      <c r="B429" s="118" t="s">
        <v>361</v>
      </c>
      <c r="C429" s="119">
        <v>1305471</v>
      </c>
      <c r="D429" s="119" t="s">
        <v>36</v>
      </c>
      <c r="E429" s="119" t="s">
        <v>36</v>
      </c>
      <c r="F429" s="119" t="s">
        <v>36</v>
      </c>
      <c r="G429" s="119">
        <v>54269</v>
      </c>
      <c r="H429" s="119">
        <v>2739</v>
      </c>
      <c r="I429" s="119">
        <v>30738</v>
      </c>
      <c r="J429" s="119">
        <v>431069</v>
      </c>
      <c r="K429" s="119">
        <v>2431453</v>
      </c>
      <c r="L429" s="119">
        <v>7169256</v>
      </c>
      <c r="M429" s="119">
        <v>6978228</v>
      </c>
      <c r="N429" s="119">
        <v>127013</v>
      </c>
      <c r="O429" s="119">
        <v>22496498</v>
      </c>
      <c r="P429" s="119">
        <v>44882791932</v>
      </c>
      <c r="S429" s="58">
        <f>_xlfn.IFERROR(((SUM('24 DS-016894 partners'!K429:S429))/1000)-(SUM(('24 DS-016890 partners'!L429:M429,'24 DS-016890 partners'!O429))/1000),":")</f>
        <v>242418.82899999997</v>
      </c>
      <c r="T429" s="138"/>
      <c r="U429" s="59">
        <f>_xlfn.IFERROR((SUM('24 DS-016894 partners'!C429:J429)/1000)+(SUM('24 DS-016890 partners'!L429:M429,'24 DS-016890 partners'!O429)/1000)-(SUM('24 DS-016890 partners'!C429:H429,'24 DS-016890 partners'!K429)/1000),":")</f>
        <v>233005.05899999998</v>
      </c>
      <c r="V429" s="138"/>
      <c r="X429" s="141"/>
      <c r="Y429" s="74" t="s">
        <v>361</v>
      </c>
      <c r="AB429" s="88" t="s">
        <v>111</v>
      </c>
      <c r="AC429" s="141">
        <v>0.008084135899085567</v>
      </c>
    </row>
    <row r="430" spans="2:29" ht="12">
      <c r="B430" s="118" t="s">
        <v>496</v>
      </c>
      <c r="C430" s="120">
        <v>271363</v>
      </c>
      <c r="D430" s="120" t="s">
        <v>36</v>
      </c>
      <c r="E430" s="120" t="s">
        <v>36</v>
      </c>
      <c r="F430" s="120" t="s">
        <v>36</v>
      </c>
      <c r="G430" s="120" t="s">
        <v>36</v>
      </c>
      <c r="H430" s="120">
        <v>280</v>
      </c>
      <c r="I430" s="120" t="s">
        <v>36</v>
      </c>
      <c r="J430" s="120" t="s">
        <v>36</v>
      </c>
      <c r="K430" s="120" t="s">
        <v>36</v>
      </c>
      <c r="L430" s="120" t="s">
        <v>36</v>
      </c>
      <c r="M430" s="120" t="s">
        <v>36</v>
      </c>
      <c r="N430" s="120" t="s">
        <v>36</v>
      </c>
      <c r="O430" s="120" t="s">
        <v>36</v>
      </c>
      <c r="P430" s="120">
        <v>29237306937</v>
      </c>
      <c r="S430" s="58">
        <f>_xlfn.IFERROR(((SUM('24 DS-016894 partners'!K430:S430))/1000)-(SUM(('24 DS-016890 partners'!L430:M430,'24 DS-016890 partners'!O430))/1000),":")</f>
        <v>41558.324</v>
      </c>
      <c r="T430" s="138">
        <f>+(S430/'Extra-Eu trade'!$D$8)*100</f>
        <v>0.8828365092843068</v>
      </c>
      <c r="U430" s="59">
        <f>_xlfn.IFERROR((SUM('24 DS-016894 partners'!C430:J430)/1000)+(SUM('24 DS-016890 partners'!L430:M430,'24 DS-016890 partners'!O430)/1000)-(SUM('24 DS-016890 partners'!C430:H430,'24 DS-016890 partners'!K430)/1000),":")</f>
        <v>17341.636</v>
      </c>
      <c r="V430" s="138">
        <f>+(U430/'Extra-Eu trade'!$E$8)*100</f>
        <v>0.37245686168881703</v>
      </c>
      <c r="X430" s="141">
        <f>+((U430+S430)/('Extra-Eu trade'!$C$8))*100</f>
        <v>0.6290462239027039</v>
      </c>
      <c r="Y430" s="74" t="s">
        <v>496</v>
      </c>
      <c r="AB430" s="88" t="s">
        <v>568</v>
      </c>
      <c r="AC430" s="141">
        <v>0.00795686342130717</v>
      </c>
    </row>
    <row r="431" spans="2:29" ht="12">
      <c r="B431" s="118" t="s">
        <v>125</v>
      </c>
      <c r="C431" s="119" t="s">
        <v>36</v>
      </c>
      <c r="D431" s="119" t="s">
        <v>36</v>
      </c>
      <c r="E431" s="119" t="s">
        <v>36</v>
      </c>
      <c r="F431" s="119" t="s">
        <v>36</v>
      </c>
      <c r="G431" s="119">
        <v>3336</v>
      </c>
      <c r="H431" s="119">
        <v>6</v>
      </c>
      <c r="I431" s="119" t="s">
        <v>36</v>
      </c>
      <c r="J431" s="119" t="s">
        <v>36</v>
      </c>
      <c r="K431" s="119" t="s">
        <v>36</v>
      </c>
      <c r="L431" s="119" t="s">
        <v>36</v>
      </c>
      <c r="M431" s="119" t="s">
        <v>36</v>
      </c>
      <c r="N431" s="119" t="s">
        <v>36</v>
      </c>
      <c r="O431" s="119" t="s">
        <v>36</v>
      </c>
      <c r="P431" s="119">
        <v>47470977915</v>
      </c>
      <c r="S431" s="58">
        <f>_xlfn.IFERROR(((SUM('24 DS-016894 partners'!K431:S431))/1000)-(SUM(('24 DS-016890 partners'!L431:M431,'24 DS-016890 partners'!O431))/1000),":")</f>
        <v>86543.885</v>
      </c>
      <c r="T431" s="138">
        <f>+(S431/'Extra-Eu trade'!$D$8)*100</f>
        <v>1.8384788889297479</v>
      </c>
      <c r="U431" s="59">
        <f>_xlfn.IFERROR((SUM('24 DS-016894 partners'!C431:J431)/1000)+(SUM('24 DS-016890 partners'!L431:M431,'24 DS-016890 partners'!O431)/1000)-(SUM('24 DS-016890 partners'!C431:H431,'24 DS-016890 partners'!K431)/1000),":")</f>
        <v>5673.383000000001</v>
      </c>
      <c r="V431" s="138">
        <f>+(U431/'Extra-Eu trade'!$E$8)*100</f>
        <v>0.12185069663200672</v>
      </c>
      <c r="X431" s="141">
        <f>+((U431+S431)/('Extra-Eu trade'!$C$8))*100</f>
        <v>0.9848720476893983</v>
      </c>
      <c r="Y431" s="74" t="s">
        <v>125</v>
      </c>
      <c r="AB431" s="88" t="s">
        <v>531</v>
      </c>
      <c r="AC431" s="141">
        <v>0.006857868726263914</v>
      </c>
    </row>
    <row r="432" spans="2:29" ht="12">
      <c r="B432" s="118" t="s">
        <v>497</v>
      </c>
      <c r="C432" s="120" t="s">
        <v>36</v>
      </c>
      <c r="D432" s="120" t="s">
        <v>36</v>
      </c>
      <c r="E432" s="120" t="s">
        <v>36</v>
      </c>
      <c r="F432" s="120" t="s">
        <v>36</v>
      </c>
      <c r="G432" s="120" t="s">
        <v>36</v>
      </c>
      <c r="H432" s="120" t="s">
        <v>36</v>
      </c>
      <c r="I432" s="120" t="s">
        <v>36</v>
      </c>
      <c r="J432" s="120" t="s">
        <v>36</v>
      </c>
      <c r="K432" s="120" t="s">
        <v>36</v>
      </c>
      <c r="L432" s="120" t="s">
        <v>36</v>
      </c>
      <c r="M432" s="120" t="s">
        <v>36</v>
      </c>
      <c r="N432" s="120" t="s">
        <v>36</v>
      </c>
      <c r="O432" s="120" t="s">
        <v>36</v>
      </c>
      <c r="P432" s="120">
        <v>587867</v>
      </c>
      <c r="S432" s="58">
        <f>_xlfn.IFERROR(((SUM('24 DS-016894 partners'!K432:S432))/1000)-(SUM(('24 DS-016890 partners'!L432:M432,'24 DS-016890 partners'!O432))/1000),":")</f>
        <v>0</v>
      </c>
      <c r="T432" s="138"/>
      <c r="U432" s="59">
        <f>_xlfn.IFERROR((SUM('24 DS-016894 partners'!C432:J432)/1000)+(SUM('24 DS-016890 partners'!L432:M432,'24 DS-016890 partners'!O432)/1000)-(SUM('24 DS-016890 partners'!C432:H432,'24 DS-016890 partners'!K432)/1000),":")</f>
        <v>0</v>
      </c>
      <c r="V432" s="138"/>
      <c r="X432" s="141"/>
      <c r="Y432" s="74" t="s">
        <v>497</v>
      </c>
      <c r="AB432" s="88" t="s">
        <v>447</v>
      </c>
      <c r="AC432" s="141">
        <v>0.0067929562382268984</v>
      </c>
    </row>
    <row r="433" spans="2:29" ht="12">
      <c r="B433" s="118" t="s">
        <v>498</v>
      </c>
      <c r="C433" s="119">
        <v>13134</v>
      </c>
      <c r="D433" s="119" t="s">
        <v>36</v>
      </c>
      <c r="E433" s="119" t="s">
        <v>36</v>
      </c>
      <c r="F433" s="119" t="s">
        <v>36</v>
      </c>
      <c r="G433" s="119" t="s">
        <v>36</v>
      </c>
      <c r="H433" s="119" t="s">
        <v>36</v>
      </c>
      <c r="I433" s="119" t="s">
        <v>36</v>
      </c>
      <c r="J433" s="119">
        <v>40</v>
      </c>
      <c r="K433" s="119">
        <v>348</v>
      </c>
      <c r="L433" s="119" t="s">
        <v>36</v>
      </c>
      <c r="M433" s="119">
        <v>8778</v>
      </c>
      <c r="N433" s="119">
        <v>700</v>
      </c>
      <c r="O433" s="119">
        <v>15687</v>
      </c>
      <c r="P433" s="119">
        <v>4544707486</v>
      </c>
      <c r="S433" s="58">
        <f>_xlfn.IFERROR(((SUM('24 DS-016894 partners'!K433:S433))/1000)-(SUM(('24 DS-016890 partners'!L433:M433,'24 DS-016890 partners'!O433))/1000),":")</f>
        <v>1846.23</v>
      </c>
      <c r="T433" s="138">
        <f>+(S433/'Extra-Eu trade'!$D$8)*100</f>
        <v>0.039220042861592926</v>
      </c>
      <c r="U433" s="59">
        <f>_xlfn.IFERROR((SUM('24 DS-016894 partners'!C433:J433)/1000)+(SUM('24 DS-016890 partners'!L433:M433,'24 DS-016890 partners'!O433)/1000)-(SUM('24 DS-016890 partners'!C433:H433,'24 DS-016890 partners'!K433)/1000),":")</f>
        <v>254.79099999999997</v>
      </c>
      <c r="V433" s="138">
        <f>+(U433/'Extra-Eu trade'!$E$8)*100</f>
        <v>0.00547230124346719</v>
      </c>
      <c r="X433" s="141">
        <f>+((U433+S433)/('Extra-Eu trade'!$C$8))*100</f>
        <v>0.02243871347943671</v>
      </c>
      <c r="Y433" s="74" t="s">
        <v>498</v>
      </c>
      <c r="AB433" s="88" t="s">
        <v>472</v>
      </c>
      <c r="AC433" s="141">
        <v>0.005867990663381596</v>
      </c>
    </row>
    <row r="434" spans="2:29" ht="12">
      <c r="B434" s="118" t="s">
        <v>499</v>
      </c>
      <c r="C434" s="120" t="s">
        <v>36</v>
      </c>
      <c r="D434" s="120" t="s">
        <v>36</v>
      </c>
      <c r="E434" s="120" t="s">
        <v>36</v>
      </c>
      <c r="F434" s="120" t="s">
        <v>36</v>
      </c>
      <c r="G434" s="120" t="s">
        <v>36</v>
      </c>
      <c r="H434" s="120" t="s">
        <v>36</v>
      </c>
      <c r="I434" s="120" t="s">
        <v>36</v>
      </c>
      <c r="J434" s="120" t="s">
        <v>36</v>
      </c>
      <c r="K434" s="120" t="s">
        <v>36</v>
      </c>
      <c r="L434" s="120" t="s">
        <v>36</v>
      </c>
      <c r="M434" s="120" t="s">
        <v>36</v>
      </c>
      <c r="N434" s="120" t="s">
        <v>36</v>
      </c>
      <c r="O434" s="120" t="s">
        <v>36</v>
      </c>
      <c r="P434" s="120">
        <v>4187660477</v>
      </c>
      <c r="S434" s="58">
        <f>_xlfn.IFERROR(((SUM('24 DS-016894 partners'!K434:S434))/1000)-(SUM(('24 DS-016890 partners'!L434:M434,'24 DS-016890 partners'!O434))/1000),":")</f>
        <v>200.599</v>
      </c>
      <c r="T434" s="138">
        <f>+(S434/'Extra-Eu trade'!$D$8)*100</f>
        <v>0.004261387464179803</v>
      </c>
      <c r="U434" s="59">
        <f>_xlfn.IFERROR((SUM('24 DS-016894 partners'!C434:J434)/1000)+(SUM('24 DS-016890 partners'!L434:M434,'24 DS-016890 partners'!O434)/1000)-(SUM('24 DS-016890 partners'!C434:H434,'24 DS-016890 partners'!K434)/1000),":")</f>
        <v>0</v>
      </c>
      <c r="V434" s="138">
        <f>+(U434/'Extra-Eu trade'!$E$8)*100</f>
        <v>0</v>
      </c>
      <c r="X434" s="141">
        <f>+((U434+S434)/('Extra-Eu trade'!$C$8))*100</f>
        <v>0.002142379102951148</v>
      </c>
      <c r="Y434" s="74" t="s">
        <v>499</v>
      </c>
      <c r="AB434" s="88" t="s">
        <v>129</v>
      </c>
      <c r="AC434" s="141">
        <v>0.005775459930187668</v>
      </c>
    </row>
    <row r="435" spans="2:29" ht="12">
      <c r="B435" s="118" t="s">
        <v>27</v>
      </c>
      <c r="C435" s="119">
        <v>596557</v>
      </c>
      <c r="D435" s="119" t="s">
        <v>36</v>
      </c>
      <c r="E435" s="119" t="s">
        <v>36</v>
      </c>
      <c r="F435" s="119" t="s">
        <v>36</v>
      </c>
      <c r="G435" s="119">
        <v>1606</v>
      </c>
      <c r="H435" s="119">
        <v>2381</v>
      </c>
      <c r="I435" s="119" t="s">
        <v>36</v>
      </c>
      <c r="J435" s="119">
        <v>83563</v>
      </c>
      <c r="K435" s="119">
        <v>47304</v>
      </c>
      <c r="L435" s="119">
        <v>1416190</v>
      </c>
      <c r="M435" s="119">
        <v>1296185</v>
      </c>
      <c r="N435" s="119">
        <v>73827</v>
      </c>
      <c r="O435" s="119">
        <v>4338651</v>
      </c>
      <c r="P435" s="119">
        <v>4591275775</v>
      </c>
      <c r="S435" s="58">
        <f>_xlfn.IFERROR(((SUM('24 DS-016894 partners'!K435:S435))/1000)-(SUM(('24 DS-016890 partners'!L435:M435,'24 DS-016890 partners'!O435))/1000),":")</f>
        <v>29836.877</v>
      </c>
      <c r="T435" s="138">
        <f>+(S435/'Extra-Eu trade'!$D$8)*100</f>
        <v>0.6338341348564783</v>
      </c>
      <c r="U435" s="59">
        <f>_xlfn.IFERROR((SUM('24 DS-016894 partners'!C435:J435)/1000)+(SUM('24 DS-016890 partners'!L435:M435,'24 DS-016890 partners'!O435)/1000)-(SUM('24 DS-016890 partners'!C435:H435,'24 DS-016890 partners'!K435)/1000),":")</f>
        <v>26676.662000000004</v>
      </c>
      <c r="V435" s="138">
        <f>+(U435/'Extra-Eu trade'!$E$8)*100</f>
        <v>0.5729508916490534</v>
      </c>
      <c r="X435" s="141">
        <f>+((U435+S435)/('Extra-Eu trade'!$C$8))*100</f>
        <v>0.6035594643413713</v>
      </c>
      <c r="Y435" s="74" t="s">
        <v>27</v>
      </c>
      <c r="AB435" s="88" t="s">
        <v>132</v>
      </c>
      <c r="AC435" s="141">
        <v>0.005658450845137729</v>
      </c>
    </row>
    <row r="436" spans="2:29" ht="12">
      <c r="B436" s="118" t="s">
        <v>362</v>
      </c>
      <c r="C436" s="120">
        <v>34029482</v>
      </c>
      <c r="D436" s="120" t="s">
        <v>36</v>
      </c>
      <c r="E436" s="120" t="s">
        <v>36</v>
      </c>
      <c r="F436" s="120" t="s">
        <v>36</v>
      </c>
      <c r="G436" s="120">
        <v>1406237</v>
      </c>
      <c r="H436" s="120">
        <v>5435674</v>
      </c>
      <c r="I436" s="120">
        <v>11856</v>
      </c>
      <c r="J436" s="120">
        <v>341523</v>
      </c>
      <c r="K436" s="120">
        <v>6505065</v>
      </c>
      <c r="L436" s="120">
        <v>23680574</v>
      </c>
      <c r="M436" s="120">
        <v>24568840</v>
      </c>
      <c r="N436" s="120">
        <v>3740938</v>
      </c>
      <c r="O436" s="120">
        <v>78881396</v>
      </c>
      <c r="P436" s="120">
        <v>343646393075</v>
      </c>
      <c r="S436" s="58">
        <f>_xlfn.IFERROR(((SUM('24 DS-016894 partners'!K436:S436))/1000)-(SUM(('24 DS-016890 partners'!L436:M436,'24 DS-016890 partners'!O436))/1000),":")</f>
        <v>1257133.314</v>
      </c>
      <c r="T436" s="138"/>
      <c r="U436" s="59">
        <f>_xlfn.IFERROR((SUM('24 DS-016894 partners'!C436:J436)/1000)+(SUM('24 DS-016890 partners'!L436:M436,'24 DS-016890 partners'!O436)/1000)-(SUM('24 DS-016890 partners'!C436:H436,'24 DS-016890 partners'!K436)/1000),":")</f>
        <v>928605.7030000001</v>
      </c>
      <c r="V436" s="138"/>
      <c r="X436" s="141"/>
      <c r="Y436" s="74" t="s">
        <v>362</v>
      </c>
      <c r="AB436" s="88" t="s">
        <v>464</v>
      </c>
      <c r="AC436" s="141">
        <v>0.005131429366499599</v>
      </c>
    </row>
    <row r="437" spans="2:29" ht="12">
      <c r="B437" s="118" t="s">
        <v>500</v>
      </c>
      <c r="C437" s="119" t="s">
        <v>36</v>
      </c>
      <c r="D437" s="119" t="s">
        <v>36</v>
      </c>
      <c r="E437" s="119" t="s">
        <v>36</v>
      </c>
      <c r="F437" s="119" t="s">
        <v>36</v>
      </c>
      <c r="G437" s="119" t="s">
        <v>36</v>
      </c>
      <c r="H437" s="119" t="s">
        <v>36</v>
      </c>
      <c r="I437" s="119" t="s">
        <v>36</v>
      </c>
      <c r="J437" s="119" t="s">
        <v>36</v>
      </c>
      <c r="K437" s="119" t="s">
        <v>36</v>
      </c>
      <c r="L437" s="119" t="s">
        <v>36</v>
      </c>
      <c r="M437" s="119" t="s">
        <v>36</v>
      </c>
      <c r="N437" s="119" t="s">
        <v>36</v>
      </c>
      <c r="O437" s="119" t="s">
        <v>36</v>
      </c>
      <c r="P437" s="119">
        <v>440821074</v>
      </c>
      <c r="S437" s="58">
        <f>_xlfn.IFERROR(((SUM('24 DS-016894 partners'!K437:S437))/1000)-(SUM(('24 DS-016890 partners'!L437:M437,'24 DS-016890 partners'!O437))/1000),":")</f>
        <v>33.057</v>
      </c>
      <c r="T437" s="138">
        <f>+(S437/'Extra-Eu trade'!$D$8)*100</f>
        <v>0.0007022402175653506</v>
      </c>
      <c r="U437" s="59">
        <f>_xlfn.IFERROR((SUM('24 DS-016894 partners'!C437:J437)/1000)+(SUM('24 DS-016890 partners'!L437:M437,'24 DS-016890 partners'!O437)/1000)-(SUM('24 DS-016890 partners'!C437:H437,'24 DS-016890 partners'!K437)/1000),":")</f>
        <v>2866.56</v>
      </c>
      <c r="V437" s="138">
        <f>+(U437/'Extra-Eu trade'!$E$8)*100</f>
        <v>0.061566852253310794</v>
      </c>
      <c r="X437" s="141">
        <f>+((U437+S437)/('Extra-Eu trade'!$C$8))*100</f>
        <v>0.030967646236331678</v>
      </c>
      <c r="Y437" s="74" t="s">
        <v>500</v>
      </c>
      <c r="AB437" s="88" t="s">
        <v>521</v>
      </c>
      <c r="AC437" s="141">
        <v>0.004207040506750378</v>
      </c>
    </row>
    <row r="438" spans="2:29" ht="12">
      <c r="B438" s="118" t="s">
        <v>127</v>
      </c>
      <c r="C438" s="120">
        <v>419514</v>
      </c>
      <c r="D438" s="120" t="s">
        <v>36</v>
      </c>
      <c r="E438" s="120" t="s">
        <v>36</v>
      </c>
      <c r="F438" s="120" t="s">
        <v>36</v>
      </c>
      <c r="G438" s="120" t="s">
        <v>36</v>
      </c>
      <c r="H438" s="120">
        <v>51188</v>
      </c>
      <c r="I438" s="120" t="s">
        <v>36</v>
      </c>
      <c r="J438" s="120">
        <v>175</v>
      </c>
      <c r="K438" s="120">
        <v>426</v>
      </c>
      <c r="L438" s="120" t="s">
        <v>36</v>
      </c>
      <c r="M438" s="120">
        <v>5</v>
      </c>
      <c r="N438" s="120">
        <v>364</v>
      </c>
      <c r="O438" s="120" t="s">
        <v>36</v>
      </c>
      <c r="P438" s="120">
        <v>4151440861</v>
      </c>
      <c r="S438" s="58">
        <f>_xlfn.IFERROR(((SUM('24 DS-016894 partners'!K438:S438))/1000)-(SUM(('24 DS-016890 partners'!L438:M438,'24 DS-016890 partners'!O438))/1000),":")</f>
        <v>29252.856</v>
      </c>
      <c r="T438" s="138">
        <f>+(S438/'Extra-Eu trade'!$D$8)*100</f>
        <v>0.6214275936064334</v>
      </c>
      <c r="U438" s="59">
        <f>_xlfn.IFERROR((SUM('24 DS-016894 partners'!C438:J438)/1000)+(SUM('24 DS-016890 partners'!L438:M438,'24 DS-016890 partners'!O438)/1000)-(SUM('24 DS-016890 partners'!C438:H438,'24 DS-016890 partners'!K438)/1000),":")</f>
        <v>708.3860000000002</v>
      </c>
      <c r="V438" s="138">
        <f>+(U438/'Extra-Eu trade'!$E$8)*100</f>
        <v>0.015214436886133146</v>
      </c>
      <c r="X438" s="141">
        <f>+((U438+S438)/('Extra-Eu trade'!$C$8))*100</f>
        <v>0.3199833436819838</v>
      </c>
      <c r="Y438" s="74" t="s">
        <v>127</v>
      </c>
      <c r="AB438" s="88" t="s">
        <v>511</v>
      </c>
      <c r="AC438" s="141">
        <v>0.0041268343887579505</v>
      </c>
    </row>
    <row r="439" spans="2:29" ht="12">
      <c r="B439" s="118" t="s">
        <v>126</v>
      </c>
      <c r="C439" s="119">
        <v>408371</v>
      </c>
      <c r="D439" s="119" t="s">
        <v>36</v>
      </c>
      <c r="E439" s="119" t="s">
        <v>36</v>
      </c>
      <c r="F439" s="119" t="s">
        <v>36</v>
      </c>
      <c r="G439" s="119">
        <v>7115</v>
      </c>
      <c r="H439" s="119">
        <v>85719</v>
      </c>
      <c r="I439" s="119">
        <v>25584</v>
      </c>
      <c r="J439" s="119">
        <v>48</v>
      </c>
      <c r="K439" s="119" t="s">
        <v>36</v>
      </c>
      <c r="L439" s="119" t="s">
        <v>36</v>
      </c>
      <c r="M439" s="119">
        <v>5194</v>
      </c>
      <c r="N439" s="119" t="s">
        <v>36</v>
      </c>
      <c r="O439" s="119">
        <v>2889609</v>
      </c>
      <c r="P439" s="119">
        <v>71593718101</v>
      </c>
      <c r="S439" s="58">
        <f>_xlfn.IFERROR(((SUM('24 DS-016894 partners'!K439:S439))/1000)-(SUM(('24 DS-016890 partners'!L439:M439,'24 DS-016890 partners'!O439))/1000),":")</f>
        <v>8961.239</v>
      </c>
      <c r="T439" s="138">
        <f>+(S439/'Extra-Eu trade'!$D$8)*100</f>
        <v>0.19036641029177193</v>
      </c>
      <c r="U439" s="59">
        <f>_xlfn.IFERROR((SUM('24 DS-016894 partners'!C439:J439)/1000)+(SUM('24 DS-016890 partners'!L439:M439,'24 DS-016890 partners'!O439)/1000)-(SUM('24 DS-016890 partners'!C439:H439,'24 DS-016890 partners'!K439)/1000),":")</f>
        <v>29735.978</v>
      </c>
      <c r="V439" s="138">
        <f>+(U439/'Extra-Eu trade'!$E$8)*100</f>
        <v>0.6386576817278201</v>
      </c>
      <c r="X439" s="141">
        <f>+((U439+S439)/('Extra-Eu trade'!$C$8))*100</f>
        <v>0.41328276333962743</v>
      </c>
      <c r="Y439" s="74" t="s">
        <v>126</v>
      </c>
      <c r="AB439" s="88" t="s">
        <v>142</v>
      </c>
      <c r="AC439" s="141">
        <v>0.0036329633482354655</v>
      </c>
    </row>
    <row r="440" spans="2:29" ht="12">
      <c r="B440" s="118" t="s">
        <v>129</v>
      </c>
      <c r="C440" s="120">
        <v>43180</v>
      </c>
      <c r="D440" s="120" t="s">
        <v>36</v>
      </c>
      <c r="E440" s="120" t="s">
        <v>36</v>
      </c>
      <c r="F440" s="120" t="s">
        <v>36</v>
      </c>
      <c r="G440" s="120">
        <v>2125</v>
      </c>
      <c r="H440" s="120">
        <v>3560</v>
      </c>
      <c r="I440" s="120" t="s">
        <v>36</v>
      </c>
      <c r="J440" s="120" t="s">
        <v>36</v>
      </c>
      <c r="K440" s="120" t="s">
        <v>36</v>
      </c>
      <c r="L440" s="120" t="s">
        <v>36</v>
      </c>
      <c r="M440" s="120" t="s">
        <v>36</v>
      </c>
      <c r="N440" s="120" t="s">
        <v>36</v>
      </c>
      <c r="O440" s="120" t="s">
        <v>36</v>
      </c>
      <c r="P440" s="120">
        <v>2010185581</v>
      </c>
      <c r="S440" s="58">
        <f>_xlfn.IFERROR(((SUM('24 DS-016894 partners'!K440:S440))/1000)-(SUM(('24 DS-016890 partners'!L440:M440,'24 DS-016890 partners'!O440))/1000),":")</f>
        <v>393.978</v>
      </c>
      <c r="T440" s="138">
        <f>+(S440/'Extra-Eu trade'!$D$8)*100</f>
        <v>0.0083693982041916</v>
      </c>
      <c r="U440" s="59">
        <f>_xlfn.IFERROR((SUM('24 DS-016894 partners'!C440:J440)/1000)+(SUM('24 DS-016890 partners'!L440:M440,'24 DS-016890 partners'!O440)/1000)-(SUM('24 DS-016890 partners'!C440:H440,'24 DS-016890 partners'!K440)/1000),":")</f>
        <v>146.79999999999998</v>
      </c>
      <c r="V440" s="138">
        <f>+(U440/'Extra-Eu trade'!$E$8)*100</f>
        <v>0.0031529128679623044</v>
      </c>
      <c r="X440" s="141">
        <f>+((U440+S440)/('Extra-Eu trade'!$C$8))*100</f>
        <v>0.005775459930187668</v>
      </c>
      <c r="Y440" s="74" t="s">
        <v>129</v>
      </c>
      <c r="AB440" s="88" t="s">
        <v>565</v>
      </c>
      <c r="AC440" s="141">
        <v>0.0030543579082253744</v>
      </c>
    </row>
    <row r="441" spans="2:29" ht="12">
      <c r="B441" s="118" t="s">
        <v>501</v>
      </c>
      <c r="C441" s="119" t="s">
        <v>36</v>
      </c>
      <c r="D441" s="119" t="s">
        <v>36</v>
      </c>
      <c r="E441" s="119" t="s">
        <v>36</v>
      </c>
      <c r="F441" s="119" t="s">
        <v>36</v>
      </c>
      <c r="G441" s="119" t="s">
        <v>36</v>
      </c>
      <c r="H441" s="119" t="s">
        <v>36</v>
      </c>
      <c r="I441" s="119" t="s">
        <v>36</v>
      </c>
      <c r="J441" s="119" t="s">
        <v>36</v>
      </c>
      <c r="K441" s="119">
        <v>3</v>
      </c>
      <c r="L441" s="119" t="s">
        <v>36</v>
      </c>
      <c r="M441" s="119" t="s">
        <v>36</v>
      </c>
      <c r="N441" s="119" t="s">
        <v>36</v>
      </c>
      <c r="O441" s="119" t="s">
        <v>36</v>
      </c>
      <c r="P441" s="119">
        <v>1171040620</v>
      </c>
      <c r="S441" s="58">
        <f>_xlfn.IFERROR(((SUM('24 DS-016894 partners'!K441:S441))/1000)-(SUM(('24 DS-016890 partners'!L441:M441,'24 DS-016890 partners'!O441))/1000),":")</f>
        <v>1924.38</v>
      </c>
      <c r="T441" s="138">
        <f>+(S441/'Extra-Eu trade'!$D$8)*100</f>
        <v>0.040880207819173224</v>
      </c>
      <c r="U441" s="59">
        <f>_xlfn.IFERROR((SUM('24 DS-016894 partners'!C441:J441)/1000)+(SUM('24 DS-016890 partners'!L441:M441,'24 DS-016890 partners'!O441)/1000)-(SUM('24 DS-016890 partners'!C441:H441,'24 DS-016890 partners'!K441)/1000),":")</f>
        <v>171.69500000000002</v>
      </c>
      <c r="V441" s="138">
        <f>+(U441/'Extra-Eu trade'!$E$8)*100</f>
        <v>0.0036875979214222613</v>
      </c>
      <c r="X441" s="141">
        <f>+((U441+S441)/('Extra-Eu trade'!$C$8))*100</f>
        <v>0.02238589064859909</v>
      </c>
      <c r="Y441" s="74" t="s">
        <v>501</v>
      </c>
      <c r="AB441" s="88" t="s">
        <v>446</v>
      </c>
      <c r="AC441" s="141">
        <v>0.00299049205128866</v>
      </c>
    </row>
    <row r="442" spans="2:29" ht="12">
      <c r="B442" s="118" t="s">
        <v>502</v>
      </c>
      <c r="C442" s="120">
        <v>8</v>
      </c>
      <c r="D442" s="120" t="s">
        <v>36</v>
      </c>
      <c r="E442" s="120" t="s">
        <v>36</v>
      </c>
      <c r="F442" s="120" t="s">
        <v>36</v>
      </c>
      <c r="G442" s="120" t="s">
        <v>36</v>
      </c>
      <c r="H442" s="120" t="s">
        <v>36</v>
      </c>
      <c r="I442" s="120" t="s">
        <v>36</v>
      </c>
      <c r="J442" s="120" t="s">
        <v>36</v>
      </c>
      <c r="K442" s="120" t="s">
        <v>36</v>
      </c>
      <c r="L442" s="120" t="s">
        <v>36</v>
      </c>
      <c r="M442" s="120" t="s">
        <v>36</v>
      </c>
      <c r="N442" s="120" t="s">
        <v>36</v>
      </c>
      <c r="O442" s="120" t="s">
        <v>36</v>
      </c>
      <c r="P442" s="120">
        <v>787621744</v>
      </c>
      <c r="S442" s="58">
        <f>_xlfn.IFERROR(((SUM('24 DS-016894 partners'!K442:S442))/1000)-(SUM(('24 DS-016890 partners'!L442:M442,'24 DS-016890 partners'!O442))/1000),":")</f>
        <v>52.459</v>
      </c>
      <c r="T442" s="138">
        <f>+(S442/'Extra-Eu trade'!$D$8)*100</f>
        <v>0.0011144029879680774</v>
      </c>
      <c r="U442" s="59">
        <f>_xlfn.IFERROR((SUM('24 DS-016894 partners'!C442:J442)/1000)+(SUM('24 DS-016890 partners'!L442:M442,'24 DS-016890 partners'!O442)/1000)-(SUM('24 DS-016890 partners'!C442:H442,'24 DS-016890 partners'!K442)/1000),":")</f>
        <v>64.144</v>
      </c>
      <c r="V442" s="138">
        <f>+(U442/'Extra-Eu trade'!$E$8)*100</f>
        <v>0.001377659693478025</v>
      </c>
      <c r="X442" s="141">
        <f>+((U442+S442)/('Extra-Eu trade'!$C$8))*100</f>
        <v>0.0012453094509016136</v>
      </c>
      <c r="Y442" s="74" t="s">
        <v>502</v>
      </c>
      <c r="AB442" s="88" t="s">
        <v>577</v>
      </c>
      <c r="AC442" s="141">
        <v>0.0029189046200099322</v>
      </c>
    </row>
    <row r="443" spans="2:29" ht="12">
      <c r="B443" s="118" t="s">
        <v>503</v>
      </c>
      <c r="C443" s="119" t="s">
        <v>36</v>
      </c>
      <c r="D443" s="119" t="s">
        <v>36</v>
      </c>
      <c r="E443" s="119" t="s">
        <v>36</v>
      </c>
      <c r="F443" s="119" t="s">
        <v>36</v>
      </c>
      <c r="G443" s="119" t="s">
        <v>36</v>
      </c>
      <c r="H443" s="119" t="s">
        <v>36</v>
      </c>
      <c r="I443" s="119" t="s">
        <v>36</v>
      </c>
      <c r="J443" s="119" t="s">
        <v>36</v>
      </c>
      <c r="K443" s="119" t="s">
        <v>36</v>
      </c>
      <c r="L443" s="119" t="s">
        <v>36</v>
      </c>
      <c r="M443" s="119" t="s">
        <v>36</v>
      </c>
      <c r="N443" s="119" t="s">
        <v>36</v>
      </c>
      <c r="O443" s="119" t="s">
        <v>36</v>
      </c>
      <c r="P443" s="119">
        <v>7626819</v>
      </c>
      <c r="S443" s="58">
        <f>_xlfn.IFERROR(((SUM('24 DS-016894 partners'!K443:S443))/1000)-(SUM(('24 DS-016890 partners'!L443:M443,'24 DS-016890 partners'!O443))/1000),":")</f>
        <v>0</v>
      </c>
      <c r="T443" s="138">
        <f>+(S443/'Extra-Eu trade'!$D$8)*100</f>
        <v>0</v>
      </c>
      <c r="U443" s="59">
        <f>_xlfn.IFERROR((SUM('24 DS-016894 partners'!C443:J443)/1000)+(SUM('24 DS-016890 partners'!L443:M443,'24 DS-016890 partners'!O443)/1000)-(SUM('24 DS-016890 partners'!C443:H443,'24 DS-016890 partners'!K443)/1000),":")</f>
        <v>0</v>
      </c>
      <c r="V443" s="138">
        <f>+(U443/'Extra-Eu trade'!$E$8)*100</f>
        <v>0</v>
      </c>
      <c r="X443" s="141">
        <f>+((U443+S443)/('Extra-Eu trade'!$C$8))*100</f>
        <v>0</v>
      </c>
      <c r="Y443" s="74" t="s">
        <v>503</v>
      </c>
      <c r="AB443" s="88" t="s">
        <v>549</v>
      </c>
      <c r="AC443" s="141">
        <v>0.0027734442568865137</v>
      </c>
    </row>
    <row r="444" spans="2:29" ht="12">
      <c r="B444" s="118" t="s">
        <v>504</v>
      </c>
      <c r="C444" s="120" t="s">
        <v>36</v>
      </c>
      <c r="D444" s="120" t="s">
        <v>36</v>
      </c>
      <c r="E444" s="120" t="s">
        <v>36</v>
      </c>
      <c r="F444" s="120" t="s">
        <v>36</v>
      </c>
      <c r="G444" s="120" t="s">
        <v>36</v>
      </c>
      <c r="H444" s="120" t="s">
        <v>36</v>
      </c>
      <c r="I444" s="120" t="s">
        <v>36</v>
      </c>
      <c r="J444" s="120" t="s">
        <v>36</v>
      </c>
      <c r="K444" s="120" t="s">
        <v>36</v>
      </c>
      <c r="L444" s="120" t="s">
        <v>36</v>
      </c>
      <c r="M444" s="120" t="s">
        <v>36</v>
      </c>
      <c r="N444" s="120" t="s">
        <v>36</v>
      </c>
      <c r="O444" s="120" t="s">
        <v>36</v>
      </c>
      <c r="P444" s="120">
        <v>50515461</v>
      </c>
      <c r="S444" s="58">
        <f>_xlfn.IFERROR(((SUM('24 DS-016894 partners'!K444:S444))/1000)-(SUM(('24 DS-016890 partners'!L444:M444,'24 DS-016890 partners'!O444))/1000),":")</f>
        <v>30.295</v>
      </c>
      <c r="T444" s="138">
        <f>+(S444/'Extra-Eu trade'!$D$8)*100</f>
        <v>0.0006435661854113288</v>
      </c>
      <c r="U444" s="59">
        <f>_xlfn.IFERROR((SUM('24 DS-016894 partners'!C444:J444)/1000)+(SUM('24 DS-016890 partners'!L444:M444,'24 DS-016890 partners'!O444)/1000)-(SUM('24 DS-016890 partners'!C444:H444,'24 DS-016890 partners'!K444)/1000),":")</f>
        <v>0</v>
      </c>
      <c r="V444" s="138">
        <f>+(U444/'Extra-Eu trade'!$E$8)*100</f>
        <v>0</v>
      </c>
      <c r="X444" s="141">
        <f>+((U444+S444)/('Extra-Eu trade'!$C$8))*100</f>
        <v>0.00032354784881233225</v>
      </c>
      <c r="Y444" s="74" t="s">
        <v>504</v>
      </c>
      <c r="AB444" s="88" t="s">
        <v>459</v>
      </c>
      <c r="AC444" s="141">
        <v>0.0023948094364889694</v>
      </c>
    </row>
    <row r="445" spans="2:29" ht="12">
      <c r="B445" s="118" t="s">
        <v>505</v>
      </c>
      <c r="C445" s="119" t="s">
        <v>36</v>
      </c>
      <c r="D445" s="119" t="s">
        <v>36</v>
      </c>
      <c r="E445" s="119" t="s">
        <v>36</v>
      </c>
      <c r="F445" s="119" t="s">
        <v>36</v>
      </c>
      <c r="G445" s="119" t="s">
        <v>36</v>
      </c>
      <c r="H445" s="119" t="s">
        <v>36</v>
      </c>
      <c r="I445" s="119" t="s">
        <v>36</v>
      </c>
      <c r="J445" s="119" t="s">
        <v>36</v>
      </c>
      <c r="K445" s="119" t="s">
        <v>36</v>
      </c>
      <c r="L445" s="119" t="s">
        <v>36</v>
      </c>
      <c r="M445" s="119" t="s">
        <v>36</v>
      </c>
      <c r="N445" s="119" t="s">
        <v>36</v>
      </c>
      <c r="O445" s="119" t="s">
        <v>36</v>
      </c>
      <c r="P445" s="119">
        <v>41716712</v>
      </c>
      <c r="S445" s="58">
        <f>_xlfn.IFERROR(((SUM('24 DS-016894 partners'!K445:S445))/1000)-(SUM(('24 DS-016890 partners'!L445:M445,'24 DS-016890 partners'!O445))/1000),":")</f>
        <v>0</v>
      </c>
      <c r="T445" s="138">
        <f>+(S445/'Extra-Eu trade'!$D$8)*100</f>
        <v>0</v>
      </c>
      <c r="U445" s="59">
        <f>_xlfn.IFERROR((SUM('24 DS-016894 partners'!C445:J445)/1000)+(SUM('24 DS-016890 partners'!L445:M445,'24 DS-016890 partners'!O445)/1000)-(SUM('24 DS-016890 partners'!C445:H445,'24 DS-016890 partners'!K445)/1000),":")</f>
        <v>120.946</v>
      </c>
      <c r="V445" s="138">
        <f>+(U445/'Extra-Eu trade'!$E$8)*100</f>
        <v>0.0025976307883417496</v>
      </c>
      <c r="X445" s="141">
        <f>+((U445+S445)/('Extra-Eu trade'!$C$8))*100</f>
        <v>0.0012916922964996314</v>
      </c>
      <c r="Y445" s="74" t="s">
        <v>505</v>
      </c>
      <c r="AB445" s="88" t="s">
        <v>429</v>
      </c>
      <c r="AC445" s="141">
        <v>0.0023729049427469624</v>
      </c>
    </row>
    <row r="446" spans="2:29" ht="12">
      <c r="B446" s="118" t="s">
        <v>506</v>
      </c>
      <c r="C446" s="120" t="s">
        <v>36</v>
      </c>
      <c r="D446" s="120" t="s">
        <v>36</v>
      </c>
      <c r="E446" s="120" t="s">
        <v>36</v>
      </c>
      <c r="F446" s="120" t="s">
        <v>36</v>
      </c>
      <c r="G446" s="120" t="s">
        <v>36</v>
      </c>
      <c r="H446" s="120" t="s">
        <v>36</v>
      </c>
      <c r="I446" s="120" t="s">
        <v>36</v>
      </c>
      <c r="J446" s="120" t="s">
        <v>36</v>
      </c>
      <c r="K446" s="120" t="s">
        <v>36</v>
      </c>
      <c r="L446" s="120" t="s">
        <v>36</v>
      </c>
      <c r="M446" s="120" t="s">
        <v>36</v>
      </c>
      <c r="N446" s="120" t="s">
        <v>36</v>
      </c>
      <c r="O446" s="120" t="s">
        <v>36</v>
      </c>
      <c r="P446" s="120">
        <v>3471366</v>
      </c>
      <c r="S446" s="58">
        <f>_xlfn.IFERROR(((SUM('24 DS-016894 partners'!K446:S446))/1000)-(SUM(('24 DS-016890 partners'!L446:M446,'24 DS-016890 partners'!O446))/1000),":")</f>
        <v>0</v>
      </c>
      <c r="T446" s="138">
        <f>+(S446/'Extra-Eu trade'!$D$8)*100</f>
        <v>0</v>
      </c>
      <c r="U446" s="59">
        <f>_xlfn.IFERROR((SUM('24 DS-016894 partners'!C446:J446)/1000)+(SUM('24 DS-016890 partners'!L446:M446,'24 DS-016890 partners'!O446)/1000)-(SUM('24 DS-016890 partners'!C446:H446,'24 DS-016890 partners'!K446)/1000),":")</f>
        <v>0</v>
      </c>
      <c r="V446" s="138">
        <f>+(U446/'Extra-Eu trade'!$E$8)*100</f>
        <v>0</v>
      </c>
      <c r="X446" s="141">
        <f>+((U446+S446)/('Extra-Eu trade'!$C$8))*100</f>
        <v>0</v>
      </c>
      <c r="Y446" s="74" t="s">
        <v>506</v>
      </c>
      <c r="AB446" s="88" t="s">
        <v>499</v>
      </c>
      <c r="AC446" s="141">
        <v>0.002142379102951148</v>
      </c>
    </row>
    <row r="447" spans="2:29" ht="12">
      <c r="B447" s="118" t="s">
        <v>507</v>
      </c>
      <c r="C447" s="119" t="s">
        <v>36</v>
      </c>
      <c r="D447" s="119" t="s">
        <v>36</v>
      </c>
      <c r="E447" s="119" t="s">
        <v>36</v>
      </c>
      <c r="F447" s="119" t="s">
        <v>36</v>
      </c>
      <c r="G447" s="119" t="s">
        <v>36</v>
      </c>
      <c r="H447" s="119">
        <v>9124</v>
      </c>
      <c r="I447" s="119" t="s">
        <v>36</v>
      </c>
      <c r="J447" s="119">
        <v>11984</v>
      </c>
      <c r="K447" s="119">
        <v>5977</v>
      </c>
      <c r="L447" s="119" t="s">
        <v>36</v>
      </c>
      <c r="M447" s="119" t="s">
        <v>36</v>
      </c>
      <c r="N447" s="119" t="s">
        <v>36</v>
      </c>
      <c r="O447" s="119">
        <v>74440</v>
      </c>
      <c r="P447" s="119">
        <v>60138848136</v>
      </c>
      <c r="S447" s="58">
        <f>_xlfn.IFERROR(((SUM('24 DS-016894 partners'!K447:S447))/1000)-(SUM(('24 DS-016890 partners'!L447:M447,'24 DS-016890 partners'!O447))/1000),":")</f>
        <v>2958.4249999999997</v>
      </c>
      <c r="T447" s="138">
        <f>+(S447/'Extra-Eu trade'!$D$8)*100</f>
        <v>0.06284675002724906</v>
      </c>
      <c r="U447" s="59">
        <f>_xlfn.IFERROR((SUM('24 DS-016894 partners'!C447:J447)/1000)+(SUM('24 DS-016890 partners'!L447:M447,'24 DS-016890 partners'!O447)/1000)-(SUM('24 DS-016890 partners'!C447:H447,'24 DS-016890 partners'!K447)/1000),":")</f>
        <v>3706.601</v>
      </c>
      <c r="V447" s="138">
        <f>+(U447/'Extra-Eu trade'!$E$8)*100</f>
        <v>0.07960892363284705</v>
      </c>
      <c r="X447" s="141">
        <f>+((U447+S447)/('Extra-Eu trade'!$C$8))*100</f>
        <v>0.07118187240727063</v>
      </c>
      <c r="Y447" s="74" t="s">
        <v>507</v>
      </c>
      <c r="AB447" s="88" t="s">
        <v>482</v>
      </c>
      <c r="AC447" s="141">
        <v>0.002122354273226008</v>
      </c>
    </row>
    <row r="448" spans="2:29" ht="12">
      <c r="B448" s="118" t="s">
        <v>130</v>
      </c>
      <c r="C448" s="120">
        <v>2838360</v>
      </c>
      <c r="D448" s="120" t="s">
        <v>36</v>
      </c>
      <c r="E448" s="120" t="s">
        <v>36</v>
      </c>
      <c r="F448" s="120" t="s">
        <v>36</v>
      </c>
      <c r="G448" s="120" t="s">
        <v>36</v>
      </c>
      <c r="H448" s="120">
        <v>14200</v>
      </c>
      <c r="I448" s="120" t="s">
        <v>36</v>
      </c>
      <c r="J448" s="120">
        <v>7243</v>
      </c>
      <c r="K448" s="120">
        <v>18171</v>
      </c>
      <c r="L448" s="120">
        <v>33295</v>
      </c>
      <c r="M448" s="120">
        <v>47017</v>
      </c>
      <c r="N448" s="120" t="s">
        <v>36</v>
      </c>
      <c r="O448" s="120">
        <v>227681</v>
      </c>
      <c r="P448" s="120">
        <v>6546792225</v>
      </c>
      <c r="S448" s="58">
        <f>_xlfn.IFERROR(((SUM('24 DS-016894 partners'!K448:S448))/1000)-(SUM(('24 DS-016890 partners'!L448:M448,'24 DS-016890 partners'!O448))/1000),":")</f>
        <v>8868.222</v>
      </c>
      <c r="T448" s="138">
        <f>+(S448/'Extra-Eu trade'!$D$8)*100</f>
        <v>0.18839042099094983</v>
      </c>
      <c r="U448" s="59">
        <f>_xlfn.IFERROR((SUM('24 DS-016894 partners'!C448:J448)/1000)+(SUM('24 DS-016890 partners'!L448:M448,'24 DS-016890 partners'!O448)/1000)-(SUM('24 DS-016890 partners'!C448:H448,'24 DS-016890 partners'!K448)/1000),":")</f>
        <v>17032.554</v>
      </c>
      <c r="V448" s="138">
        <f>+(U448/'Extra-Eu trade'!$E$8)*100</f>
        <v>0.36581851962440615</v>
      </c>
      <c r="X448" s="141">
        <f>+((U448+S448)/('Extra-Eu trade'!$C$8))*100</f>
        <v>0.27661793554613245</v>
      </c>
      <c r="Y448" s="74" t="s">
        <v>130</v>
      </c>
      <c r="AB448" s="88" t="s">
        <v>444</v>
      </c>
      <c r="AC448" s="141">
        <v>0.002098676914559002</v>
      </c>
    </row>
    <row r="449" spans="2:29" ht="12">
      <c r="B449" s="118" t="s">
        <v>508</v>
      </c>
      <c r="C449" s="119" t="s">
        <v>36</v>
      </c>
      <c r="D449" s="119" t="s">
        <v>36</v>
      </c>
      <c r="E449" s="119" t="s">
        <v>36</v>
      </c>
      <c r="F449" s="119" t="s">
        <v>36</v>
      </c>
      <c r="G449" s="119" t="s">
        <v>36</v>
      </c>
      <c r="H449" s="119" t="s">
        <v>36</v>
      </c>
      <c r="I449" s="119" t="s">
        <v>36</v>
      </c>
      <c r="J449" s="119" t="s">
        <v>36</v>
      </c>
      <c r="K449" s="119" t="s">
        <v>36</v>
      </c>
      <c r="L449" s="119" t="s">
        <v>36</v>
      </c>
      <c r="M449" s="119" t="s">
        <v>36</v>
      </c>
      <c r="N449" s="119" t="s">
        <v>36</v>
      </c>
      <c r="O449" s="119" t="s">
        <v>36</v>
      </c>
      <c r="P449" s="119">
        <v>2462756854</v>
      </c>
      <c r="S449" s="58">
        <f>_xlfn.IFERROR(((SUM('24 DS-016894 partners'!K449:S449))/1000)-(SUM(('24 DS-016890 partners'!L449:M449,'24 DS-016890 partners'!O449))/1000),":")</f>
        <v>0</v>
      </c>
      <c r="T449" s="138">
        <f>+(S449/'Extra-Eu trade'!$D$8)*100</f>
        <v>0</v>
      </c>
      <c r="U449" s="59">
        <f>_xlfn.IFERROR((SUM('24 DS-016894 partners'!C449:J449)/1000)+(SUM('24 DS-016890 partners'!L449:M449,'24 DS-016890 partners'!O449)/1000)-(SUM('24 DS-016890 partners'!C449:H449,'24 DS-016890 partners'!K449)/1000),":")</f>
        <v>11.597</v>
      </c>
      <c r="V449" s="138">
        <f>+(U449/'Extra-Eu trade'!$E$8)*100</f>
        <v>0.0002490758210474036</v>
      </c>
      <c r="X449" s="141">
        <f>+((U449+S449)/('Extra-Eu trade'!$C$8))*100</f>
        <v>0.0001238549068386406</v>
      </c>
      <c r="Y449" s="74" t="s">
        <v>508</v>
      </c>
      <c r="AB449" s="88" t="s">
        <v>566</v>
      </c>
      <c r="AC449" s="141">
        <v>0.002030560453765965</v>
      </c>
    </row>
    <row r="450" spans="2:29" ht="12">
      <c r="B450" s="118" t="s">
        <v>128</v>
      </c>
      <c r="C450" s="120">
        <v>238281</v>
      </c>
      <c r="D450" s="120" t="s">
        <v>36</v>
      </c>
      <c r="E450" s="120" t="s">
        <v>36</v>
      </c>
      <c r="F450" s="120" t="s">
        <v>36</v>
      </c>
      <c r="G450" s="120" t="s">
        <v>36</v>
      </c>
      <c r="H450" s="120" t="s">
        <v>36</v>
      </c>
      <c r="I450" s="120" t="s">
        <v>36</v>
      </c>
      <c r="J450" s="120">
        <v>336</v>
      </c>
      <c r="K450" s="120">
        <v>2765</v>
      </c>
      <c r="L450" s="120">
        <v>10786</v>
      </c>
      <c r="M450" s="120">
        <v>7623</v>
      </c>
      <c r="N450" s="120">
        <v>14402</v>
      </c>
      <c r="O450" s="120">
        <v>828886</v>
      </c>
      <c r="P450" s="120">
        <v>10350146877</v>
      </c>
      <c r="S450" s="58">
        <f>_xlfn.IFERROR(((SUM('24 DS-016894 partners'!K450:S450))/1000)-(SUM(('24 DS-016890 partners'!L450:M450,'24 DS-016890 partners'!O450))/1000),":")</f>
        <v>33533.122</v>
      </c>
      <c r="T450" s="138">
        <f>+(S450/'Extra-Eu trade'!$D$8)*100</f>
        <v>0.7123546265216276</v>
      </c>
      <c r="U450" s="59">
        <f>_xlfn.IFERROR((SUM('24 DS-016894 partners'!C450:J450)/1000)+(SUM('24 DS-016890 partners'!L450:M450,'24 DS-016890 partners'!O450)/1000)-(SUM('24 DS-016890 partners'!C450:H450,'24 DS-016890 partners'!K450)/1000),":")</f>
        <v>3332.103</v>
      </c>
      <c r="V450" s="138">
        <f>+(U450/'Extra-Eu trade'!$E$8)*100</f>
        <v>0.07156560235746458</v>
      </c>
      <c r="X450" s="141">
        <f>+((U450+S450)/('Extra-Eu trade'!$C$8))*100</f>
        <v>0.39371725514879063</v>
      </c>
      <c r="Y450" s="74" t="s">
        <v>128</v>
      </c>
      <c r="AB450" s="88" t="s">
        <v>109</v>
      </c>
      <c r="AC450" s="141">
        <v>0.0019534728692560655</v>
      </c>
    </row>
    <row r="451" spans="2:29" ht="12">
      <c r="B451" s="118" t="s">
        <v>509</v>
      </c>
      <c r="C451" s="119" t="s">
        <v>36</v>
      </c>
      <c r="D451" s="119" t="s">
        <v>36</v>
      </c>
      <c r="E451" s="119" t="s">
        <v>36</v>
      </c>
      <c r="F451" s="119" t="s">
        <v>36</v>
      </c>
      <c r="G451" s="119" t="s">
        <v>36</v>
      </c>
      <c r="H451" s="119" t="s">
        <v>36</v>
      </c>
      <c r="I451" s="119" t="s">
        <v>36</v>
      </c>
      <c r="J451" s="119" t="s">
        <v>36</v>
      </c>
      <c r="K451" s="119" t="s">
        <v>36</v>
      </c>
      <c r="L451" s="119" t="s">
        <v>36</v>
      </c>
      <c r="M451" s="119" t="s">
        <v>36</v>
      </c>
      <c r="N451" s="119" t="s">
        <v>36</v>
      </c>
      <c r="O451" s="119" t="s">
        <v>36</v>
      </c>
      <c r="P451" s="119">
        <v>133870260</v>
      </c>
      <c r="S451" s="58">
        <f>_xlfn.IFERROR(((SUM('24 DS-016894 partners'!K451:S451))/1000)-(SUM(('24 DS-016890 partners'!L451:M451,'24 DS-016890 partners'!O451))/1000),":")</f>
        <v>4.466</v>
      </c>
      <c r="T451" s="138">
        <f>+(S451/'Extra-Eu trade'!$D$8)*100</f>
        <v>9.487263852275935E-05</v>
      </c>
      <c r="U451" s="59">
        <f>_xlfn.IFERROR((SUM('24 DS-016894 partners'!C451:J451)/1000)+(SUM('24 DS-016890 partners'!L451:M451,'24 DS-016890 partners'!O451)/1000)-(SUM('24 DS-016890 partners'!C451:H451,'24 DS-016890 partners'!K451)/1000),":")</f>
        <v>0</v>
      </c>
      <c r="V451" s="138">
        <f>+(U451/'Extra-Eu trade'!$E$8)*100</f>
        <v>0</v>
      </c>
      <c r="X451" s="141">
        <f>+((U451+S451)/('Extra-Eu trade'!$C$8))*100</f>
        <v>4.769647442798732E-05</v>
      </c>
      <c r="Y451" s="74" t="s">
        <v>509</v>
      </c>
      <c r="AB451" s="88" t="s">
        <v>598</v>
      </c>
      <c r="AC451" s="141">
        <v>0.0018278344175832392</v>
      </c>
    </row>
    <row r="452" spans="2:29" ht="12">
      <c r="B452" s="118" t="s">
        <v>131</v>
      </c>
      <c r="C452" s="120">
        <v>20506</v>
      </c>
      <c r="D452" s="120" t="s">
        <v>36</v>
      </c>
      <c r="E452" s="120" t="s">
        <v>36</v>
      </c>
      <c r="F452" s="120" t="s">
        <v>36</v>
      </c>
      <c r="G452" s="120" t="s">
        <v>36</v>
      </c>
      <c r="H452" s="120" t="s">
        <v>36</v>
      </c>
      <c r="I452" s="120" t="s">
        <v>36</v>
      </c>
      <c r="J452" s="120">
        <v>4602</v>
      </c>
      <c r="K452" s="120">
        <v>2481</v>
      </c>
      <c r="L452" s="120">
        <v>3172</v>
      </c>
      <c r="M452" s="120">
        <v>17781</v>
      </c>
      <c r="N452" s="120">
        <v>768</v>
      </c>
      <c r="O452" s="120" t="s">
        <v>36</v>
      </c>
      <c r="P452" s="120">
        <v>5654943001</v>
      </c>
      <c r="S452" s="58">
        <f>_xlfn.IFERROR(((SUM('24 DS-016894 partners'!K452:S452))/1000)-(SUM(('24 DS-016890 partners'!L452:M452,'24 DS-016890 partners'!O452))/1000),":")</f>
        <v>2689.111</v>
      </c>
      <c r="T452" s="138">
        <f>+(S452/'Extra-Eu trade'!$D$8)*100</f>
        <v>0.0571256282692736</v>
      </c>
      <c r="U452" s="59">
        <f>_xlfn.IFERROR((SUM('24 DS-016894 partners'!C452:J452)/1000)+(SUM('24 DS-016890 partners'!L452:M452,'24 DS-016890 partners'!O452)/1000)-(SUM('24 DS-016890 partners'!C452:H452,'24 DS-016890 partners'!K452)/1000),":")</f>
        <v>1379.058</v>
      </c>
      <c r="V452" s="138">
        <f>+(U452/'Extra-Eu trade'!$E$8)*100</f>
        <v>0.029618867260670027</v>
      </c>
      <c r="X452" s="141">
        <f>+((U452+S452)/('Extra-Eu trade'!$C$8))*100</f>
        <v>0.04344767547631678</v>
      </c>
      <c r="Y452" s="74" t="s">
        <v>131</v>
      </c>
      <c r="AB452" s="88" t="s">
        <v>575</v>
      </c>
      <c r="AC452" s="141">
        <v>0.0018248333631017645</v>
      </c>
    </row>
    <row r="453" spans="2:29" ht="12">
      <c r="B453" s="118" t="s">
        <v>510</v>
      </c>
      <c r="C453" s="119" t="s">
        <v>36</v>
      </c>
      <c r="D453" s="119" t="s">
        <v>36</v>
      </c>
      <c r="E453" s="119" t="s">
        <v>36</v>
      </c>
      <c r="F453" s="119" t="s">
        <v>36</v>
      </c>
      <c r="G453" s="119" t="s">
        <v>36</v>
      </c>
      <c r="H453" s="119" t="s">
        <v>36</v>
      </c>
      <c r="I453" s="119" t="s">
        <v>36</v>
      </c>
      <c r="J453" s="119" t="s">
        <v>36</v>
      </c>
      <c r="K453" s="119" t="s">
        <v>36</v>
      </c>
      <c r="L453" s="119" t="s">
        <v>36</v>
      </c>
      <c r="M453" s="119" t="s">
        <v>36</v>
      </c>
      <c r="N453" s="119" t="s">
        <v>36</v>
      </c>
      <c r="O453" s="119">
        <v>5609</v>
      </c>
      <c r="P453" s="119">
        <v>38652396</v>
      </c>
      <c r="S453" s="58">
        <f>_xlfn.IFERROR(((SUM('24 DS-016894 partners'!K453:S453))/1000)-(SUM(('24 DS-016890 partners'!L453:M453,'24 DS-016890 partners'!O453))/1000),":")</f>
        <v>22.320999999999998</v>
      </c>
      <c r="T453" s="138">
        <f>+(S453/'Extra-Eu trade'!$D$8)*100</f>
        <v>0.0004741720027914266</v>
      </c>
      <c r="U453" s="59">
        <f>_xlfn.IFERROR((SUM('24 DS-016894 partners'!C453:J453)/1000)+(SUM('24 DS-016890 partners'!L453:M453,'24 DS-016890 partners'!O453)/1000)-(SUM('24 DS-016890 partners'!C453:H453,'24 DS-016890 partners'!K453)/1000),":")</f>
        <v>818.0740000000001</v>
      </c>
      <c r="V453" s="138">
        <f>+(U453/'Extra-Eu trade'!$E$8)*100</f>
        <v>0.017570272762570806</v>
      </c>
      <c r="X453" s="141">
        <f>+((U453+S453)/('Extra-Eu trade'!$C$8))*100</f>
        <v>0.008975342280991583</v>
      </c>
      <c r="Y453" s="74" t="s">
        <v>510</v>
      </c>
      <c r="AB453" s="88" t="s">
        <v>517</v>
      </c>
      <c r="AC453" s="141">
        <v>0.0016888674392453596</v>
      </c>
    </row>
    <row r="454" spans="2:29" ht="12">
      <c r="B454" s="118" t="s">
        <v>511</v>
      </c>
      <c r="C454" s="120" t="s">
        <v>36</v>
      </c>
      <c r="D454" s="120" t="s">
        <v>36</v>
      </c>
      <c r="E454" s="120" t="s">
        <v>36</v>
      </c>
      <c r="F454" s="120" t="s">
        <v>36</v>
      </c>
      <c r="G454" s="120" t="s">
        <v>36</v>
      </c>
      <c r="H454" s="120" t="s">
        <v>36</v>
      </c>
      <c r="I454" s="120" t="s">
        <v>36</v>
      </c>
      <c r="J454" s="120">
        <v>20</v>
      </c>
      <c r="K454" s="120" t="s">
        <v>36</v>
      </c>
      <c r="L454" s="120" t="s">
        <v>36</v>
      </c>
      <c r="M454" s="120" t="s">
        <v>36</v>
      </c>
      <c r="N454" s="120" t="s">
        <v>36</v>
      </c>
      <c r="O454" s="120" t="s">
        <v>36</v>
      </c>
      <c r="P454" s="120">
        <v>1482687005</v>
      </c>
      <c r="S454" s="58">
        <f>_xlfn.IFERROR(((SUM('24 DS-016894 partners'!K454:S454))/1000)-(SUM(('24 DS-016890 partners'!L454:M454,'24 DS-016890 partners'!O454))/1000),":")</f>
        <v>237.861</v>
      </c>
      <c r="T454" s="138">
        <f>+(S454/'Extra-Eu trade'!$D$8)*100</f>
        <v>0.0050529558154191806</v>
      </c>
      <c r="U454" s="59">
        <f>_xlfn.IFERROR((SUM('24 DS-016894 partners'!C454:J454)/1000)+(SUM('24 DS-016890 partners'!L454:M454,'24 DS-016890 partners'!O454)/1000)-(SUM('24 DS-016890 partners'!C454:H454,'24 DS-016890 partners'!K454)/1000),":")</f>
        <v>148.55</v>
      </c>
      <c r="V454" s="138">
        <f>+(U454/'Extra-Eu trade'!$E$8)*100</f>
        <v>0.0031904986821239805</v>
      </c>
      <c r="X454" s="141">
        <f>+((U454+S454)/('Extra-Eu trade'!$C$8))*100</f>
        <v>0.0041268343887579505</v>
      </c>
      <c r="Y454" s="74" t="s">
        <v>511</v>
      </c>
      <c r="AB454" s="88" t="s">
        <v>561</v>
      </c>
      <c r="AC454" s="141">
        <v>0.0016111177003658812</v>
      </c>
    </row>
    <row r="455" spans="2:29" ht="12">
      <c r="B455" s="118" t="s">
        <v>512</v>
      </c>
      <c r="C455" s="119" t="s">
        <v>36</v>
      </c>
      <c r="D455" s="119" t="s">
        <v>36</v>
      </c>
      <c r="E455" s="119" t="s">
        <v>36</v>
      </c>
      <c r="F455" s="119" t="s">
        <v>36</v>
      </c>
      <c r="G455" s="119" t="s">
        <v>36</v>
      </c>
      <c r="H455" s="119">
        <v>4</v>
      </c>
      <c r="I455" s="119" t="s">
        <v>36</v>
      </c>
      <c r="J455" s="119" t="s">
        <v>36</v>
      </c>
      <c r="K455" s="119" t="s">
        <v>36</v>
      </c>
      <c r="L455" s="119" t="s">
        <v>36</v>
      </c>
      <c r="M455" s="119" t="s">
        <v>36</v>
      </c>
      <c r="N455" s="119" t="s">
        <v>36</v>
      </c>
      <c r="O455" s="119" t="s">
        <v>36</v>
      </c>
      <c r="P455" s="119">
        <v>1015367277</v>
      </c>
      <c r="S455" s="58">
        <f>_xlfn.IFERROR(((SUM('24 DS-016894 partners'!K455:S455))/1000)-(SUM(('24 DS-016890 partners'!L455:M455,'24 DS-016890 partners'!O455))/1000),":")</f>
        <v>1913.929</v>
      </c>
      <c r="T455" s="138">
        <f>+(S455/'Extra-Eu trade'!$D$8)*100</f>
        <v>0.04065819394877435</v>
      </c>
      <c r="U455" s="59">
        <f>_xlfn.IFERROR((SUM('24 DS-016894 partners'!C455:J455)/1000)+(SUM('24 DS-016890 partners'!L455:M455,'24 DS-016890 partners'!O455)/1000)-(SUM('24 DS-016890 partners'!C455:H455,'24 DS-016890 partners'!K455)/1000),":")</f>
        <v>29.631</v>
      </c>
      <c r="V455" s="138">
        <f>+(U455/'Extra-Eu trade'!$E$8)*100</f>
        <v>0.0006364030053854976</v>
      </c>
      <c r="X455" s="141">
        <f>+((U455+S455)/('Extra-Eu trade'!$C$8))*100</f>
        <v>0.020757044298983215</v>
      </c>
      <c r="Y455" s="74" t="s">
        <v>512</v>
      </c>
      <c r="AB455" s="88" t="s">
        <v>465</v>
      </c>
      <c r="AC455" s="141">
        <v>0.001377964602910129</v>
      </c>
    </row>
    <row r="456" spans="2:29" ht="12">
      <c r="B456" s="118" t="s">
        <v>513</v>
      </c>
      <c r="C456" s="120" t="s">
        <v>36</v>
      </c>
      <c r="D456" s="120" t="s">
        <v>36</v>
      </c>
      <c r="E456" s="120" t="s">
        <v>36</v>
      </c>
      <c r="F456" s="120" t="s">
        <v>36</v>
      </c>
      <c r="G456" s="120" t="s">
        <v>36</v>
      </c>
      <c r="H456" s="120" t="s">
        <v>36</v>
      </c>
      <c r="I456" s="120" t="s">
        <v>36</v>
      </c>
      <c r="J456" s="120" t="s">
        <v>36</v>
      </c>
      <c r="K456" s="120" t="s">
        <v>36</v>
      </c>
      <c r="L456" s="120" t="s">
        <v>36</v>
      </c>
      <c r="M456" s="120">
        <v>857</v>
      </c>
      <c r="N456" s="120" t="s">
        <v>36</v>
      </c>
      <c r="O456" s="120" t="s">
        <v>36</v>
      </c>
      <c r="P456" s="120">
        <v>1943917115</v>
      </c>
      <c r="S456" s="58">
        <f>_xlfn.IFERROR(((SUM('24 DS-016894 partners'!K456:S456))/1000)-(SUM(('24 DS-016890 partners'!L456:M456,'24 DS-016890 partners'!O456))/1000),":")</f>
        <v>682.4540000000001</v>
      </c>
      <c r="T456" s="138">
        <f>+(S456/'Extra-Eu trade'!$D$8)*100</f>
        <v>0.014497584337306586</v>
      </c>
      <c r="U456" s="59">
        <f>_xlfn.IFERROR((SUM('24 DS-016894 partners'!C456:J456)/1000)+(SUM('24 DS-016890 partners'!L456:M456,'24 DS-016890 partners'!O456)/1000)-(SUM('24 DS-016890 partners'!C456:H456,'24 DS-016890 partners'!K456)/1000),":")</f>
        <v>4090.775</v>
      </c>
      <c r="V456" s="138">
        <f>+(U456/'Extra-Eu trade'!$E$8)*100</f>
        <v>0.08786006224413145</v>
      </c>
      <c r="X456" s="141">
        <f>+((U456+S456)/('Extra-Eu trade'!$C$8))*100</f>
        <v>0.050977652247520704</v>
      </c>
      <c r="Y456" s="74" t="s">
        <v>513</v>
      </c>
      <c r="AB456" s="88" t="s">
        <v>505</v>
      </c>
      <c r="AC456" s="141">
        <v>0.0012916922964996314</v>
      </c>
    </row>
    <row r="457" spans="2:29" ht="12">
      <c r="B457" s="118" t="s">
        <v>514</v>
      </c>
      <c r="C457" s="119" t="s">
        <v>36</v>
      </c>
      <c r="D457" s="119" t="s">
        <v>36</v>
      </c>
      <c r="E457" s="119" t="s">
        <v>36</v>
      </c>
      <c r="F457" s="119" t="s">
        <v>36</v>
      </c>
      <c r="G457" s="119" t="s">
        <v>36</v>
      </c>
      <c r="H457" s="119" t="s">
        <v>36</v>
      </c>
      <c r="I457" s="119" t="s">
        <v>36</v>
      </c>
      <c r="J457" s="119" t="s">
        <v>36</v>
      </c>
      <c r="K457" s="119" t="s">
        <v>36</v>
      </c>
      <c r="L457" s="119" t="s">
        <v>36</v>
      </c>
      <c r="M457" s="119" t="s">
        <v>36</v>
      </c>
      <c r="N457" s="119" t="s">
        <v>36</v>
      </c>
      <c r="O457" s="119" t="s">
        <v>36</v>
      </c>
      <c r="P457" s="119">
        <v>13209511</v>
      </c>
      <c r="S457" s="58">
        <f>_xlfn.IFERROR(((SUM('24 DS-016894 partners'!K457:S457))/1000)-(SUM(('24 DS-016890 partners'!L457:M457,'24 DS-016890 partners'!O457))/1000),":")</f>
        <v>0</v>
      </c>
      <c r="T457" s="138">
        <f>+(S457/'Extra-Eu trade'!$D$8)*100</f>
        <v>0</v>
      </c>
      <c r="U457" s="59">
        <f>_xlfn.IFERROR((SUM('24 DS-016894 partners'!C457:J457)/1000)+(SUM('24 DS-016890 partners'!L457:M457,'24 DS-016890 partners'!O457)/1000)-(SUM('24 DS-016890 partners'!C457:H457,'24 DS-016890 partners'!K457)/1000),":")</f>
        <v>0</v>
      </c>
      <c r="V457" s="138">
        <f>+(U457/'Extra-Eu trade'!$E$8)*100</f>
        <v>0</v>
      </c>
      <c r="X457" s="141">
        <f>+((U457+S457)/('Extra-Eu trade'!$C$8))*100</f>
        <v>0</v>
      </c>
      <c r="Y457" s="74" t="s">
        <v>514</v>
      </c>
      <c r="AB457" s="88" t="s">
        <v>502</v>
      </c>
      <c r="AC457" s="141">
        <v>0.0012453094509016136</v>
      </c>
    </row>
    <row r="458" spans="2:29" ht="12">
      <c r="B458" s="118" t="s">
        <v>13</v>
      </c>
      <c r="C458" s="120">
        <v>1223838</v>
      </c>
      <c r="D458" s="120" t="s">
        <v>36</v>
      </c>
      <c r="E458" s="120" t="s">
        <v>36</v>
      </c>
      <c r="F458" s="120" t="s">
        <v>36</v>
      </c>
      <c r="G458" s="120">
        <v>5250</v>
      </c>
      <c r="H458" s="120">
        <v>1724</v>
      </c>
      <c r="I458" s="120">
        <v>2310</v>
      </c>
      <c r="J458" s="120">
        <v>101096</v>
      </c>
      <c r="K458" s="120">
        <v>222291</v>
      </c>
      <c r="L458" s="120">
        <v>6358397</v>
      </c>
      <c r="M458" s="120">
        <v>4315860</v>
      </c>
      <c r="N458" s="120">
        <v>173086</v>
      </c>
      <c r="O458" s="120">
        <v>5061176</v>
      </c>
      <c r="P458" s="120">
        <v>29937782710</v>
      </c>
      <c r="S458" s="58">
        <f>_xlfn.IFERROR(((SUM('24 DS-016894 partners'!K458:S458))/1000)-(SUM(('24 DS-016890 partners'!L458:M458,'24 DS-016890 partners'!O458))/1000),":")</f>
        <v>183583.434</v>
      </c>
      <c r="T458" s="138"/>
      <c r="U458" s="59">
        <f>_xlfn.IFERROR((SUM('24 DS-016894 partners'!C458:J458)/1000)+(SUM('24 DS-016890 partners'!L458:M458,'24 DS-016890 partners'!O458)/1000)-(SUM('24 DS-016890 partners'!C458:H458,'24 DS-016890 partners'!K458)/1000),":")</f>
        <v>106790.613</v>
      </c>
      <c r="V458" s="138"/>
      <c r="X458" s="141"/>
      <c r="Y458" s="74" t="s">
        <v>13</v>
      </c>
      <c r="AB458" s="88" t="s">
        <v>443</v>
      </c>
      <c r="AC458" s="141">
        <v>0.00116344794698524</v>
      </c>
    </row>
    <row r="459" spans="2:29" ht="12">
      <c r="B459" s="118" t="s">
        <v>15</v>
      </c>
      <c r="C459" s="119">
        <v>3660972</v>
      </c>
      <c r="D459" s="119" t="s">
        <v>36</v>
      </c>
      <c r="E459" s="119" t="s">
        <v>36</v>
      </c>
      <c r="F459" s="119" t="s">
        <v>36</v>
      </c>
      <c r="G459" s="119">
        <v>183483</v>
      </c>
      <c r="H459" s="119">
        <v>9511</v>
      </c>
      <c r="I459" s="119">
        <v>7380</v>
      </c>
      <c r="J459" s="119">
        <v>802599</v>
      </c>
      <c r="K459" s="119">
        <v>384336</v>
      </c>
      <c r="L459" s="119">
        <v>2985888</v>
      </c>
      <c r="M459" s="119">
        <v>4050463</v>
      </c>
      <c r="N459" s="119">
        <v>416089</v>
      </c>
      <c r="O459" s="119">
        <v>10450019</v>
      </c>
      <c r="P459" s="119">
        <v>26776535313</v>
      </c>
      <c r="S459" s="58">
        <f>_xlfn.IFERROR(((SUM('24 DS-016894 partners'!K459:S459))/1000)-(SUM(('24 DS-016890 partners'!L459:M459,'24 DS-016890 partners'!O459))/1000),":")</f>
        <v>112873.295</v>
      </c>
      <c r="T459" s="138"/>
      <c r="U459" s="59">
        <f>_xlfn.IFERROR((SUM('24 DS-016894 partners'!C459:J459)/1000)+(SUM('24 DS-016890 partners'!L459:M459,'24 DS-016890 partners'!O459)/1000)-(SUM('24 DS-016890 partners'!C459:H459,'24 DS-016890 partners'!K459)/1000),":")</f>
        <v>103684.654</v>
      </c>
      <c r="V459" s="138"/>
      <c r="X459" s="141"/>
      <c r="Y459" s="74" t="s">
        <v>15</v>
      </c>
      <c r="AB459" s="88" t="s">
        <v>141</v>
      </c>
      <c r="AC459" s="141">
        <v>0.0010654063806509535</v>
      </c>
    </row>
    <row r="460" spans="2:29" ht="12">
      <c r="B460" s="118" t="s">
        <v>12</v>
      </c>
      <c r="C460" s="120">
        <v>3679565</v>
      </c>
      <c r="D460" s="120" t="s">
        <v>36</v>
      </c>
      <c r="E460" s="120" t="s">
        <v>36</v>
      </c>
      <c r="F460" s="120" t="s">
        <v>36</v>
      </c>
      <c r="G460" s="120">
        <v>35277</v>
      </c>
      <c r="H460" s="120">
        <v>5</v>
      </c>
      <c r="I460" s="120">
        <v>2640</v>
      </c>
      <c r="J460" s="120">
        <v>230134</v>
      </c>
      <c r="K460" s="120">
        <v>512020</v>
      </c>
      <c r="L460" s="120">
        <v>6507704</v>
      </c>
      <c r="M460" s="120">
        <v>2422665</v>
      </c>
      <c r="N460" s="120">
        <v>142436</v>
      </c>
      <c r="O460" s="120">
        <v>7052791</v>
      </c>
      <c r="P460" s="120">
        <v>20250809679</v>
      </c>
      <c r="S460" s="58">
        <f>_xlfn.IFERROR(((SUM('24 DS-016894 partners'!K460:S460))/1000)-(SUM(('24 DS-016890 partners'!L460:M460,'24 DS-016890 partners'!O460))/1000),":")</f>
        <v>154807.152</v>
      </c>
      <c r="T460" s="138"/>
      <c r="U460" s="59">
        <f>_xlfn.IFERROR((SUM('24 DS-016894 partners'!C460:J460)/1000)+(SUM('24 DS-016890 partners'!L460:M460,'24 DS-016890 partners'!O460)/1000)-(SUM('24 DS-016890 partners'!C460:H460,'24 DS-016890 partners'!K460)/1000),":")</f>
        <v>106192.46500000001</v>
      </c>
      <c r="V460" s="138"/>
      <c r="X460" s="141"/>
      <c r="Y460" s="74" t="s">
        <v>12</v>
      </c>
      <c r="AB460" s="88" t="s">
        <v>441</v>
      </c>
      <c r="AC460" s="141">
        <v>0.0009806613012541601</v>
      </c>
    </row>
    <row r="461" spans="2:29" ht="12">
      <c r="B461" s="118" t="s">
        <v>515</v>
      </c>
      <c r="C461" s="119">
        <v>75</v>
      </c>
      <c r="D461" s="119" t="s">
        <v>36</v>
      </c>
      <c r="E461" s="119" t="s">
        <v>36</v>
      </c>
      <c r="F461" s="119" t="s">
        <v>36</v>
      </c>
      <c r="G461" s="119" t="s">
        <v>36</v>
      </c>
      <c r="H461" s="119" t="s">
        <v>36</v>
      </c>
      <c r="I461" s="119" t="s">
        <v>36</v>
      </c>
      <c r="J461" s="119" t="s">
        <v>36</v>
      </c>
      <c r="K461" s="119" t="s">
        <v>36</v>
      </c>
      <c r="L461" s="119">
        <v>392</v>
      </c>
      <c r="M461" s="119">
        <v>3480</v>
      </c>
      <c r="N461" s="119">
        <v>3121</v>
      </c>
      <c r="O461" s="119">
        <v>137</v>
      </c>
      <c r="P461" s="119">
        <v>7684917875</v>
      </c>
      <c r="S461" s="58">
        <f>_xlfn.IFERROR(((SUM('24 DS-016894 partners'!K461:S461))/1000)-(SUM(('24 DS-016890 partners'!L461:M461,'24 DS-016890 partners'!O461))/1000),":")</f>
        <v>17443.861</v>
      </c>
      <c r="T461" s="138">
        <f>+(S461/'Extra-Eu trade'!$D$8)*100</f>
        <v>0.3705654095598432</v>
      </c>
      <c r="U461" s="59">
        <f>_xlfn.IFERROR((SUM('24 DS-016894 partners'!C461:J461)/1000)+(SUM('24 DS-016890 partners'!L461:M461,'24 DS-016890 partners'!O461)/1000)-(SUM('24 DS-016890 partners'!C461:H461,'24 DS-016890 partners'!K461)/1000),":")</f>
        <v>193.202</v>
      </c>
      <c r="V461" s="138">
        <f>+(U461/'Extra-Eu trade'!$E$8)*100</f>
        <v>0.004149516838665213</v>
      </c>
      <c r="X461" s="141">
        <f>+((U461+S461)/('Extra-Eu trade'!$C$8))*100</f>
        <v>0.18836223116083775</v>
      </c>
      <c r="Y461" s="74" t="s">
        <v>515</v>
      </c>
      <c r="AB461" s="88" t="s">
        <v>567</v>
      </c>
      <c r="AC461" s="141">
        <v>0.0009482904965091469</v>
      </c>
    </row>
    <row r="462" spans="2:29" ht="12">
      <c r="B462" s="118" t="s">
        <v>136</v>
      </c>
      <c r="C462" s="120">
        <v>1470265</v>
      </c>
      <c r="D462" s="120" t="s">
        <v>36</v>
      </c>
      <c r="E462" s="120" t="s">
        <v>36</v>
      </c>
      <c r="F462" s="120" t="s">
        <v>36</v>
      </c>
      <c r="G462" s="120" t="s">
        <v>36</v>
      </c>
      <c r="H462" s="120">
        <v>43483</v>
      </c>
      <c r="I462" s="120" t="s">
        <v>36</v>
      </c>
      <c r="J462" s="120">
        <v>2724</v>
      </c>
      <c r="K462" s="120">
        <v>239461</v>
      </c>
      <c r="L462" s="120">
        <v>20108</v>
      </c>
      <c r="M462" s="120">
        <v>68204</v>
      </c>
      <c r="N462" s="120">
        <v>44633</v>
      </c>
      <c r="O462" s="120">
        <v>9246</v>
      </c>
      <c r="P462" s="120">
        <v>31632496867</v>
      </c>
      <c r="S462" s="58">
        <f>_xlfn.IFERROR(((SUM('24 DS-016894 partners'!K462:S462))/1000)-(SUM(('24 DS-016890 partners'!L462:M462,'24 DS-016890 partners'!O462))/1000),":")</f>
        <v>65276.303</v>
      </c>
      <c r="T462" s="138">
        <f>+(S462/'Extra-Eu trade'!$D$8)*100</f>
        <v>1.3866849750607055</v>
      </c>
      <c r="U462" s="59">
        <f>_xlfn.IFERROR((SUM('24 DS-016894 partners'!C462:J462)/1000)+(SUM('24 DS-016890 partners'!L462:M462,'24 DS-016890 partners'!O462)/1000)-(SUM('24 DS-016890 partners'!C462:H462,'24 DS-016890 partners'!K462)/1000),":")</f>
        <v>9244.423</v>
      </c>
      <c r="V462" s="138">
        <f>+(U462/'Extra-Eu trade'!$E$8)*100</f>
        <v>0.19854809423424177</v>
      </c>
      <c r="X462" s="141">
        <f>+((U462+S462)/('Extra-Eu trade'!$C$8))*100</f>
        <v>0.7958745862100424</v>
      </c>
      <c r="Y462" s="74" t="s">
        <v>136</v>
      </c>
      <c r="AB462" s="88" t="s">
        <v>592</v>
      </c>
      <c r="AC462" s="141">
        <v>0.0008185936793453588</v>
      </c>
    </row>
    <row r="463" spans="2:29" ht="12">
      <c r="B463" s="118" t="s">
        <v>516</v>
      </c>
      <c r="C463" s="119">
        <v>137339</v>
      </c>
      <c r="D463" s="119" t="s">
        <v>36</v>
      </c>
      <c r="E463" s="119" t="s">
        <v>36</v>
      </c>
      <c r="F463" s="119" t="s">
        <v>36</v>
      </c>
      <c r="G463" s="119" t="s">
        <v>36</v>
      </c>
      <c r="H463" s="119" t="s">
        <v>36</v>
      </c>
      <c r="I463" s="119" t="s">
        <v>36</v>
      </c>
      <c r="J463" s="119">
        <v>32073</v>
      </c>
      <c r="K463" s="119">
        <v>3290</v>
      </c>
      <c r="L463" s="119">
        <v>241423</v>
      </c>
      <c r="M463" s="119">
        <v>52146</v>
      </c>
      <c r="N463" s="119">
        <v>16861</v>
      </c>
      <c r="O463" s="119">
        <v>1059473</v>
      </c>
      <c r="P463" s="119">
        <v>4704609617</v>
      </c>
      <c r="S463" s="58">
        <f>_xlfn.IFERROR(((SUM('24 DS-016894 partners'!K463:S463))/1000)-(SUM(('24 DS-016890 partners'!L463:M463,'24 DS-016890 partners'!O463))/1000),":")</f>
        <v>23635.481</v>
      </c>
      <c r="T463" s="138">
        <f>+(S463/'Extra-Eu trade'!$D$8)*100</f>
        <v>0.5020959348913002</v>
      </c>
      <c r="U463" s="59">
        <f>_xlfn.IFERROR((SUM('24 DS-016894 partners'!C463:J463)/1000)+(SUM('24 DS-016890 partners'!L463:M463,'24 DS-016890 partners'!O463)/1000)-(SUM('24 DS-016890 partners'!C463:H463,'24 DS-016890 partners'!K463)/1000),":")</f>
        <v>17005.599</v>
      </c>
      <c r="V463" s="138">
        <f>+(U463/'Extra-Eu trade'!$E$8)*100</f>
        <v>0.36523959069827583</v>
      </c>
      <c r="X463" s="141">
        <f>+((U463+S463)/('Extra-Eu trade'!$C$8))*100</f>
        <v>0.4340430436510942</v>
      </c>
      <c r="Y463" s="74" t="s">
        <v>516</v>
      </c>
      <c r="AB463" s="88" t="s">
        <v>519</v>
      </c>
      <c r="AC463" s="141">
        <v>0.0006221474297644364</v>
      </c>
    </row>
    <row r="464" spans="2:29" ht="12">
      <c r="B464" s="118" t="s">
        <v>30</v>
      </c>
      <c r="C464" s="120">
        <v>19712</v>
      </c>
      <c r="D464" s="120" t="s">
        <v>36</v>
      </c>
      <c r="E464" s="120" t="s">
        <v>36</v>
      </c>
      <c r="F464" s="120" t="s">
        <v>36</v>
      </c>
      <c r="G464" s="120" t="s">
        <v>36</v>
      </c>
      <c r="H464" s="120">
        <v>114</v>
      </c>
      <c r="I464" s="120" t="s">
        <v>36</v>
      </c>
      <c r="J464" s="120">
        <v>20362</v>
      </c>
      <c r="K464" s="120">
        <v>923</v>
      </c>
      <c r="L464" s="120">
        <v>190368</v>
      </c>
      <c r="M464" s="120">
        <v>57716</v>
      </c>
      <c r="N464" s="120">
        <v>3380</v>
      </c>
      <c r="O464" s="120">
        <v>3783</v>
      </c>
      <c r="P464" s="120">
        <v>1796250996</v>
      </c>
      <c r="S464" s="58">
        <f>_xlfn.IFERROR(((SUM('24 DS-016894 partners'!K464:S464))/1000)-(SUM(('24 DS-016890 partners'!L464:M464,'24 DS-016890 partners'!O464))/1000),":")</f>
        <v>7754.880999999999</v>
      </c>
      <c r="T464" s="138">
        <f>+(S464/'Extra-Eu trade'!$D$8)*100</f>
        <v>0.1647393689879119</v>
      </c>
      <c r="U464" s="59">
        <f>_xlfn.IFERROR((SUM('24 DS-016894 partners'!C464:J464)/1000)+(SUM('24 DS-016890 partners'!L464:M464,'24 DS-016890 partners'!O464)/1000)-(SUM('24 DS-016890 partners'!C464:H464,'24 DS-016890 partners'!K464)/1000),":")</f>
        <v>2682.6690000000003</v>
      </c>
      <c r="V464" s="138">
        <f>+(U464/'Extra-Eu trade'!$E$8)*100</f>
        <v>0.057617313423593795</v>
      </c>
      <c r="X464" s="141">
        <f>+((U464+S464)/('Extra-Eu trade'!$C$8))*100</f>
        <v>0.11147208613207323</v>
      </c>
      <c r="Y464" s="74" t="s">
        <v>30</v>
      </c>
      <c r="AB464" s="88" t="s">
        <v>573</v>
      </c>
      <c r="AC464" s="141">
        <v>0.0006101645716569125</v>
      </c>
    </row>
    <row r="465" spans="2:29" ht="12">
      <c r="B465" s="118" t="s">
        <v>132</v>
      </c>
      <c r="C465" s="119">
        <v>1353</v>
      </c>
      <c r="D465" s="119" t="s">
        <v>36</v>
      </c>
      <c r="E465" s="119" t="s">
        <v>36</v>
      </c>
      <c r="F465" s="119" t="s">
        <v>36</v>
      </c>
      <c r="G465" s="119">
        <v>157</v>
      </c>
      <c r="H465" s="119" t="s">
        <v>36</v>
      </c>
      <c r="I465" s="119" t="s">
        <v>36</v>
      </c>
      <c r="J465" s="119" t="s">
        <v>36</v>
      </c>
      <c r="K465" s="119" t="s">
        <v>36</v>
      </c>
      <c r="L465" s="119" t="s">
        <v>36</v>
      </c>
      <c r="M465" s="119" t="s">
        <v>36</v>
      </c>
      <c r="N465" s="119" t="s">
        <v>36</v>
      </c>
      <c r="O465" s="119" t="s">
        <v>36</v>
      </c>
      <c r="P465" s="119">
        <v>739624400</v>
      </c>
      <c r="S465" s="58">
        <f>_xlfn.IFERROR(((SUM('24 DS-016894 partners'!K465:S465))/1000)-(SUM(('24 DS-016890 partners'!L465:M465,'24 DS-016890 partners'!O465))/1000),":")</f>
        <v>516.321</v>
      </c>
      <c r="T465" s="138">
        <f>+(S465/'Extra-Eu trade'!$D$8)*100</f>
        <v>0.01096836891954985</v>
      </c>
      <c r="U465" s="59">
        <f>_xlfn.IFERROR((SUM('24 DS-016894 partners'!C465:J465)/1000)+(SUM('24 DS-016890 partners'!L465:M465,'24 DS-016890 partners'!O465)/1000)-(SUM('24 DS-016890 partners'!C465:H465,'24 DS-016890 partners'!K465)/1000),":")</f>
        <v>13.501</v>
      </c>
      <c r="V465" s="138">
        <f>+(U465/'Extra-Eu trade'!$E$8)*100</f>
        <v>0.000289969186855307</v>
      </c>
      <c r="X465" s="141">
        <f>+((U465+S465)/('Extra-Eu trade'!$C$8))*100</f>
        <v>0.005658450845137729</v>
      </c>
      <c r="Y465" s="74" t="s">
        <v>132</v>
      </c>
      <c r="AB465" s="88" t="s">
        <v>529</v>
      </c>
      <c r="AC465" s="141">
        <v>0.0004786521699313783</v>
      </c>
    </row>
    <row r="466" spans="2:29" ht="12">
      <c r="B466" s="118" t="s">
        <v>517</v>
      </c>
      <c r="C466" s="120" t="s">
        <v>36</v>
      </c>
      <c r="D466" s="120" t="s">
        <v>36</v>
      </c>
      <c r="E466" s="120" t="s">
        <v>36</v>
      </c>
      <c r="F466" s="120" t="s">
        <v>36</v>
      </c>
      <c r="G466" s="120" t="s">
        <v>36</v>
      </c>
      <c r="H466" s="120" t="s">
        <v>36</v>
      </c>
      <c r="I466" s="120" t="s">
        <v>36</v>
      </c>
      <c r="J466" s="120" t="s">
        <v>36</v>
      </c>
      <c r="K466" s="120" t="s">
        <v>36</v>
      </c>
      <c r="L466" s="120" t="s">
        <v>36</v>
      </c>
      <c r="M466" s="120" t="s">
        <v>36</v>
      </c>
      <c r="N466" s="120" t="s">
        <v>36</v>
      </c>
      <c r="O466" s="120" t="s">
        <v>36</v>
      </c>
      <c r="P466" s="120">
        <v>1539676990</v>
      </c>
      <c r="S466" s="58">
        <f>_xlfn.IFERROR(((SUM('24 DS-016894 partners'!K466:S466))/1000)-(SUM(('24 DS-016890 partners'!L466:M466,'24 DS-016890 partners'!O466))/1000),":")</f>
        <v>0.299</v>
      </c>
      <c r="T466" s="138">
        <f>+(S466/'Extra-Eu trade'!$D$8)*100</f>
        <v>6.351750765406414E-06</v>
      </c>
      <c r="U466" s="59">
        <f>_xlfn.IFERROR((SUM('24 DS-016894 partners'!C466:J466)/1000)+(SUM('24 DS-016890 partners'!L466:M466,'24 DS-016890 partners'!O466)/1000)-(SUM('24 DS-016890 partners'!C466:H466,'24 DS-016890 partners'!K466)/1000),":")</f>
        <v>157.836</v>
      </c>
      <c r="V466" s="138">
        <f>+(U466/'Extra-Eu trade'!$E$8)*100</f>
        <v>0.0033899397508698795</v>
      </c>
      <c r="X466" s="141">
        <f>+((U466+S466)/('Extra-Eu trade'!$C$8))*100</f>
        <v>0.0016888674392453596</v>
      </c>
      <c r="Y466" s="74" t="s">
        <v>517</v>
      </c>
      <c r="AB466" s="88" t="s">
        <v>542</v>
      </c>
      <c r="AC466" s="141">
        <v>0.000454793252808198</v>
      </c>
    </row>
    <row r="467" spans="2:29" ht="12">
      <c r="B467" s="118" t="s">
        <v>31</v>
      </c>
      <c r="C467" s="119">
        <v>33182</v>
      </c>
      <c r="D467" s="119" t="s">
        <v>36</v>
      </c>
      <c r="E467" s="119" t="s">
        <v>36</v>
      </c>
      <c r="F467" s="119" t="s">
        <v>36</v>
      </c>
      <c r="G467" s="119" t="s">
        <v>36</v>
      </c>
      <c r="H467" s="119" t="s">
        <v>36</v>
      </c>
      <c r="I467" s="119" t="s">
        <v>36</v>
      </c>
      <c r="J467" s="119" t="s">
        <v>36</v>
      </c>
      <c r="K467" s="119">
        <v>12324</v>
      </c>
      <c r="L467" s="119">
        <v>265997</v>
      </c>
      <c r="M467" s="119">
        <v>1301</v>
      </c>
      <c r="N467" s="119" t="s">
        <v>36</v>
      </c>
      <c r="O467" s="119">
        <v>20540</v>
      </c>
      <c r="P467" s="119">
        <v>6877370881</v>
      </c>
      <c r="S467" s="58">
        <f>_xlfn.IFERROR(((SUM('24 DS-016894 partners'!K467:S467))/1000)-(SUM(('24 DS-016890 partners'!L467:M467,'24 DS-016890 partners'!O467))/1000),":")</f>
        <v>14457.511</v>
      </c>
      <c r="T467" s="138">
        <f>+(S467/'Extra-Eu trade'!$D$8)*100</f>
        <v>0.30712544000040687</v>
      </c>
      <c r="U467" s="59">
        <f>_xlfn.IFERROR((SUM('24 DS-016894 partners'!C467:J467)/1000)+(SUM('24 DS-016890 partners'!L467:M467,'24 DS-016890 partners'!O467)/1000)-(SUM('24 DS-016890 partners'!C467:H467,'24 DS-016890 partners'!K467)/1000),":")</f>
        <v>2579.7290000000003</v>
      </c>
      <c r="V467" s="138">
        <f>+(U467/'Extra-Eu trade'!$E$8)*100</f>
        <v>0.05540640844656355</v>
      </c>
      <c r="X467" s="141">
        <f>+((U467+S467)/('Extra-Eu trade'!$C$8))*100</f>
        <v>0.18195617599271893</v>
      </c>
      <c r="Y467" s="74" t="s">
        <v>31</v>
      </c>
      <c r="AB467" s="88" t="s">
        <v>504</v>
      </c>
      <c r="AC467" s="141">
        <v>0.00032354784881233225</v>
      </c>
    </row>
    <row r="468" spans="2:29" ht="12">
      <c r="B468" s="118" t="s">
        <v>518</v>
      </c>
      <c r="C468" s="120">
        <v>124</v>
      </c>
      <c r="D468" s="120" t="s">
        <v>36</v>
      </c>
      <c r="E468" s="120" t="s">
        <v>36</v>
      </c>
      <c r="F468" s="120" t="s">
        <v>36</v>
      </c>
      <c r="G468" s="120" t="s">
        <v>36</v>
      </c>
      <c r="H468" s="120" t="s">
        <v>36</v>
      </c>
      <c r="I468" s="120" t="s">
        <v>36</v>
      </c>
      <c r="J468" s="120" t="s">
        <v>36</v>
      </c>
      <c r="K468" s="120" t="s">
        <v>36</v>
      </c>
      <c r="L468" s="120">
        <v>5494</v>
      </c>
      <c r="M468" s="120">
        <v>62866</v>
      </c>
      <c r="N468" s="120" t="s">
        <v>36</v>
      </c>
      <c r="O468" s="120">
        <v>5424</v>
      </c>
      <c r="P468" s="120">
        <v>1319112813</v>
      </c>
      <c r="S468" s="58">
        <f>_xlfn.IFERROR(((SUM('24 DS-016894 partners'!K468:S468))/1000)-(SUM(('24 DS-016890 partners'!L468:M468,'24 DS-016890 partners'!O468))/1000),":")</f>
        <v>2026.505</v>
      </c>
      <c r="T468" s="138">
        <f>+(S468/'Extra-Eu trade'!$D$8)*100</f>
        <v>0.043049681220233865</v>
      </c>
      <c r="U468" s="59">
        <f>_xlfn.IFERROR((SUM('24 DS-016894 partners'!C468:J468)/1000)+(SUM('24 DS-016890 partners'!L468:M468,'24 DS-016890 partners'!O468)/1000)-(SUM('24 DS-016890 partners'!C468:H468,'24 DS-016890 partners'!K468)/1000),":")</f>
        <v>9078.008</v>
      </c>
      <c r="V468" s="138">
        <f>+(U468/'Extra-Eu trade'!$E$8)*100</f>
        <v>0.19497389808354731</v>
      </c>
      <c r="X468" s="141">
        <f>+((U468+S468)/('Extra-Eu trade'!$C$8))*100</f>
        <v>0.11859519040298984</v>
      </c>
      <c r="Y468" s="74" t="s">
        <v>518</v>
      </c>
      <c r="AB468" s="88" t="s">
        <v>450</v>
      </c>
      <c r="AC468" s="141">
        <v>0.00022687331085394861</v>
      </c>
    </row>
    <row r="469" spans="2:29" ht="12">
      <c r="B469" s="118" t="s">
        <v>519</v>
      </c>
      <c r="C469" s="119" t="s">
        <v>36</v>
      </c>
      <c r="D469" s="119" t="s">
        <v>36</v>
      </c>
      <c r="E469" s="119" t="s">
        <v>36</v>
      </c>
      <c r="F469" s="119" t="s">
        <v>36</v>
      </c>
      <c r="G469" s="119" t="s">
        <v>36</v>
      </c>
      <c r="H469" s="119" t="s">
        <v>36</v>
      </c>
      <c r="I469" s="119" t="s">
        <v>36</v>
      </c>
      <c r="J469" s="119" t="s">
        <v>36</v>
      </c>
      <c r="K469" s="119" t="s">
        <v>36</v>
      </c>
      <c r="L469" s="119" t="s">
        <v>36</v>
      </c>
      <c r="M469" s="119" t="s">
        <v>36</v>
      </c>
      <c r="N469" s="119" t="s">
        <v>36</v>
      </c>
      <c r="O469" s="119" t="s">
        <v>36</v>
      </c>
      <c r="P469" s="119">
        <v>366255467</v>
      </c>
      <c r="S469" s="58">
        <f>_xlfn.IFERROR(((SUM('24 DS-016894 partners'!K469:S469))/1000)-(SUM(('24 DS-016890 partners'!L469:M469,'24 DS-016890 partners'!O469))/1000),":")</f>
        <v>58.254</v>
      </c>
      <c r="T469" s="138">
        <f>+(S469/'Extra-Eu trade'!$D$8)*100</f>
        <v>0.0012375079902608203</v>
      </c>
      <c r="U469" s="59">
        <f>_xlfn.IFERROR((SUM('24 DS-016894 partners'!C469:J469)/1000)+(SUM('24 DS-016890 partners'!L469:M469,'24 DS-016890 partners'!O469)/1000)-(SUM('24 DS-016890 partners'!C469:H469,'24 DS-016890 partners'!K469)/1000),":")</f>
        <v>0</v>
      </c>
      <c r="V469" s="138">
        <f>+(U469/'Extra-Eu trade'!$E$8)*100</f>
        <v>0</v>
      </c>
      <c r="X469" s="141">
        <f>+((U469+S469)/('Extra-Eu trade'!$C$8))*100</f>
        <v>0.0006221474297644364</v>
      </c>
      <c r="Y469" s="74" t="s">
        <v>519</v>
      </c>
      <c r="AB469" s="88" t="s">
        <v>587</v>
      </c>
      <c r="AC469" s="141">
        <v>0.0001954102983898083</v>
      </c>
    </row>
    <row r="470" spans="2:29" ht="12">
      <c r="B470" s="118" t="s">
        <v>520</v>
      </c>
      <c r="C470" s="120" t="s">
        <v>36</v>
      </c>
      <c r="D470" s="120" t="s">
        <v>36</v>
      </c>
      <c r="E470" s="120" t="s">
        <v>36</v>
      </c>
      <c r="F470" s="120" t="s">
        <v>36</v>
      </c>
      <c r="G470" s="120" t="s">
        <v>36</v>
      </c>
      <c r="H470" s="120" t="s">
        <v>36</v>
      </c>
      <c r="I470" s="120" t="s">
        <v>36</v>
      </c>
      <c r="J470" s="120">
        <v>40</v>
      </c>
      <c r="K470" s="120">
        <v>750</v>
      </c>
      <c r="L470" s="120">
        <v>765</v>
      </c>
      <c r="M470" s="120">
        <v>1520</v>
      </c>
      <c r="N470" s="120">
        <v>190</v>
      </c>
      <c r="O470" s="120">
        <v>675</v>
      </c>
      <c r="P470" s="120">
        <v>627709055</v>
      </c>
      <c r="S470" s="58">
        <f>_xlfn.IFERROR(((SUM('24 DS-016894 partners'!K470:S470))/1000)-(SUM(('24 DS-016890 partners'!L470:M470,'24 DS-016890 partners'!O470))/1000),":")</f>
        <v>9509.925000000001</v>
      </c>
      <c r="T470" s="138">
        <f>+(S470/'Extra-Eu trade'!$D$8)*100</f>
        <v>0.20202231905587825</v>
      </c>
      <c r="U470" s="59">
        <f>_xlfn.IFERROR((SUM('24 DS-016894 partners'!C470:J470)/1000)+(SUM('24 DS-016890 partners'!L470:M470,'24 DS-016890 partners'!O470)/1000)-(SUM('24 DS-016890 partners'!C470:H470,'24 DS-016890 partners'!K470)/1000),":")</f>
        <v>778.6020000000001</v>
      </c>
      <c r="V470" s="138">
        <f>+(U470/'Extra-Eu trade'!$E$8)*100</f>
        <v>0.016722508615948137</v>
      </c>
      <c r="X470" s="141">
        <f>+((U470+S470)/('Extra-Eu trade'!$C$8))*100</f>
        <v>0.10988053402533747</v>
      </c>
      <c r="Y470" s="74" t="s">
        <v>520</v>
      </c>
      <c r="AB470" s="88" t="s">
        <v>580</v>
      </c>
      <c r="AC470" s="141">
        <v>0.00015529655948440745</v>
      </c>
    </row>
    <row r="471" spans="2:29" ht="12">
      <c r="B471" s="118" t="s">
        <v>521</v>
      </c>
      <c r="C471" s="119">
        <v>474</v>
      </c>
      <c r="D471" s="119" t="s">
        <v>36</v>
      </c>
      <c r="E471" s="119" t="s">
        <v>36</v>
      </c>
      <c r="F471" s="119" t="s">
        <v>36</v>
      </c>
      <c r="G471" s="119">
        <v>1088</v>
      </c>
      <c r="H471" s="119" t="s">
        <v>36</v>
      </c>
      <c r="I471" s="119" t="s">
        <v>36</v>
      </c>
      <c r="J471" s="119" t="s">
        <v>36</v>
      </c>
      <c r="K471" s="119" t="s">
        <v>36</v>
      </c>
      <c r="L471" s="119" t="s">
        <v>36</v>
      </c>
      <c r="M471" s="119" t="s">
        <v>36</v>
      </c>
      <c r="N471" s="119" t="s">
        <v>36</v>
      </c>
      <c r="O471" s="119">
        <v>20823</v>
      </c>
      <c r="P471" s="119">
        <v>1197345650</v>
      </c>
      <c r="S471" s="58">
        <f>_xlfn.IFERROR(((SUM('24 DS-016894 partners'!K471:S471))/1000)-(SUM(('24 DS-016890 partners'!L471:M471,'24 DS-016890 partners'!O471))/1000),":")</f>
        <v>163.505</v>
      </c>
      <c r="T471" s="138">
        <f>+(S471/'Extra-Eu trade'!$D$8)*100</f>
        <v>0.003473387989624668</v>
      </c>
      <c r="U471" s="59">
        <f>_xlfn.IFERROR((SUM('24 DS-016894 partners'!C471:J471)/1000)+(SUM('24 DS-016890 partners'!L471:M471,'24 DS-016890 partners'!O471)/1000)-(SUM('24 DS-016890 partners'!C471:H471,'24 DS-016890 partners'!K471)/1000),":")</f>
        <v>230.416</v>
      </c>
      <c r="V471" s="138">
        <f>+(U471/'Extra-Eu trade'!$E$8)*100</f>
        <v>0.004948784546215275</v>
      </c>
      <c r="X471" s="141">
        <f>+((U471+S471)/('Extra-Eu trade'!$C$8))*100</f>
        <v>0.004207040506750378</v>
      </c>
      <c r="Y471" s="74" t="s">
        <v>521</v>
      </c>
      <c r="AB471" s="88" t="s">
        <v>546</v>
      </c>
      <c r="AC471" s="141">
        <v>0.00015135567299449985</v>
      </c>
    </row>
    <row r="472" spans="2:29" ht="12">
      <c r="B472" s="118" t="s">
        <v>522</v>
      </c>
      <c r="C472" s="120" t="s">
        <v>36</v>
      </c>
      <c r="D472" s="120" t="s">
        <v>36</v>
      </c>
      <c r="E472" s="120" t="s">
        <v>36</v>
      </c>
      <c r="F472" s="120" t="s">
        <v>36</v>
      </c>
      <c r="G472" s="120" t="s">
        <v>36</v>
      </c>
      <c r="H472" s="120" t="s">
        <v>36</v>
      </c>
      <c r="I472" s="120" t="s">
        <v>36</v>
      </c>
      <c r="J472" s="120" t="s">
        <v>36</v>
      </c>
      <c r="K472" s="120" t="s">
        <v>36</v>
      </c>
      <c r="L472" s="120" t="s">
        <v>36</v>
      </c>
      <c r="M472" s="120" t="s">
        <v>36</v>
      </c>
      <c r="N472" s="120" t="s">
        <v>36</v>
      </c>
      <c r="O472" s="120" t="s">
        <v>36</v>
      </c>
      <c r="P472" s="120">
        <v>3972055</v>
      </c>
      <c r="S472" s="58">
        <f>_xlfn.IFERROR(((SUM('24 DS-016894 partners'!K472:S472))/1000)-(SUM(('24 DS-016890 partners'!L472:M472,'24 DS-016890 partners'!O472))/1000),":")</f>
        <v>0</v>
      </c>
      <c r="T472" s="138">
        <f>+(S472/'Extra-Eu trade'!$D$8)*100</f>
        <v>0</v>
      </c>
      <c r="U472" s="59">
        <f>_xlfn.IFERROR((SUM('24 DS-016894 partners'!C472:J472)/1000)+(SUM('24 DS-016890 partners'!L472:M472,'24 DS-016890 partners'!O472)/1000)-(SUM('24 DS-016890 partners'!C472:H472,'24 DS-016890 partners'!K472)/1000),":")</f>
        <v>0</v>
      </c>
      <c r="V472" s="138">
        <f>+(U472/'Extra-Eu trade'!$E$8)*100</f>
        <v>0</v>
      </c>
      <c r="X472" s="141">
        <f>+((U472+S472)/('Extra-Eu trade'!$C$8))*100</f>
        <v>0</v>
      </c>
      <c r="Y472" s="74" t="s">
        <v>522</v>
      </c>
      <c r="AB472" s="88" t="s">
        <v>594</v>
      </c>
      <c r="AC472" s="141">
        <v>0.00014537492384992463</v>
      </c>
    </row>
    <row r="473" spans="2:29" ht="12">
      <c r="B473" s="118" t="s">
        <v>523</v>
      </c>
      <c r="C473" s="119" t="s">
        <v>36</v>
      </c>
      <c r="D473" s="119" t="s">
        <v>36</v>
      </c>
      <c r="E473" s="119" t="s">
        <v>36</v>
      </c>
      <c r="F473" s="119" t="s">
        <v>36</v>
      </c>
      <c r="G473" s="119" t="s">
        <v>36</v>
      </c>
      <c r="H473" s="119" t="s">
        <v>36</v>
      </c>
      <c r="I473" s="119" t="s">
        <v>36</v>
      </c>
      <c r="J473" s="119" t="s">
        <v>36</v>
      </c>
      <c r="K473" s="119" t="s">
        <v>36</v>
      </c>
      <c r="L473" s="119" t="s">
        <v>36</v>
      </c>
      <c r="M473" s="119" t="s">
        <v>36</v>
      </c>
      <c r="N473" s="119" t="s">
        <v>36</v>
      </c>
      <c r="O473" s="119" t="s">
        <v>36</v>
      </c>
      <c r="P473" s="119" t="s">
        <v>36</v>
      </c>
      <c r="S473" s="58">
        <f>_xlfn.IFERROR(((SUM('24 DS-016894 partners'!K473:S473))/1000)-(SUM(('24 DS-016890 partners'!L473:M473,'24 DS-016890 partners'!O473))/1000),":")</f>
        <v>0</v>
      </c>
      <c r="T473" s="138">
        <f>+(S473/'Extra-Eu trade'!$D$8)*100</f>
        <v>0</v>
      </c>
      <c r="U473" s="59">
        <f>_xlfn.IFERROR((SUM('24 DS-016894 partners'!C473:J473)/1000)+(SUM('24 DS-016890 partners'!L473:M473,'24 DS-016890 partners'!O473)/1000)-(SUM('24 DS-016890 partners'!C473:H473,'24 DS-016890 partners'!K473)/1000),":")</f>
        <v>0</v>
      </c>
      <c r="V473" s="138">
        <f>+(U473/'Extra-Eu trade'!$E$8)*100</f>
        <v>0</v>
      </c>
      <c r="X473" s="141">
        <f>+((U473+S473)/('Extra-Eu trade'!$C$8))*100</f>
        <v>0</v>
      </c>
      <c r="Y473" s="74" t="s">
        <v>523</v>
      </c>
      <c r="AB473" s="88" t="s">
        <v>558</v>
      </c>
      <c r="AC473" s="141">
        <v>0.0001438476968362206</v>
      </c>
    </row>
    <row r="474" spans="2:29" ht="12">
      <c r="B474" s="118" t="s">
        <v>524</v>
      </c>
      <c r="C474" s="120" t="s">
        <v>36</v>
      </c>
      <c r="D474" s="120" t="s">
        <v>36</v>
      </c>
      <c r="E474" s="120" t="s">
        <v>36</v>
      </c>
      <c r="F474" s="120" t="s">
        <v>36</v>
      </c>
      <c r="G474" s="120" t="s">
        <v>36</v>
      </c>
      <c r="H474" s="120" t="s">
        <v>36</v>
      </c>
      <c r="I474" s="120" t="s">
        <v>36</v>
      </c>
      <c r="J474" s="120">
        <v>12</v>
      </c>
      <c r="K474" s="120" t="s">
        <v>36</v>
      </c>
      <c r="L474" s="120" t="s">
        <v>36</v>
      </c>
      <c r="M474" s="120">
        <v>18208</v>
      </c>
      <c r="N474" s="120" t="s">
        <v>36</v>
      </c>
      <c r="O474" s="120">
        <v>2733</v>
      </c>
      <c r="P474" s="120">
        <v>1233119845</v>
      </c>
      <c r="S474" s="58">
        <f>_xlfn.IFERROR(((SUM('24 DS-016894 partners'!K474:S474))/1000)-(SUM(('24 DS-016890 partners'!L474:M474,'24 DS-016890 partners'!O474))/1000),":")</f>
        <v>8025.023</v>
      </c>
      <c r="T474" s="138">
        <f>+(S474/'Extra-Eu trade'!$D$8)*100</f>
        <v>0.1704780802095454</v>
      </c>
      <c r="U474" s="59">
        <f>_xlfn.IFERROR((SUM('24 DS-016894 partners'!C474:J474)/1000)+(SUM('24 DS-016890 partners'!L474:M474,'24 DS-016890 partners'!O474)/1000)-(SUM('24 DS-016890 partners'!C474:H474,'24 DS-016890 partners'!K474)/1000),":")</f>
        <v>26412.511</v>
      </c>
      <c r="V474" s="138">
        <f>+(U474/'Extra-Eu trade'!$E$8)*100</f>
        <v>0.5672775599938413</v>
      </c>
      <c r="X474" s="141">
        <f>+((U474+S474)/('Extra-Eu trade'!$C$8))*100</f>
        <v>0.36778973573532103</v>
      </c>
      <c r="Y474" s="74" t="s">
        <v>524</v>
      </c>
      <c r="AB474" s="88" t="s">
        <v>544</v>
      </c>
      <c r="AC474" s="141">
        <v>0.00013723683304962762</v>
      </c>
    </row>
    <row r="475" spans="2:29" ht="12">
      <c r="B475" s="118" t="s">
        <v>525</v>
      </c>
      <c r="C475" s="119" t="s">
        <v>36</v>
      </c>
      <c r="D475" s="119" t="s">
        <v>36</v>
      </c>
      <c r="E475" s="119" t="s">
        <v>36</v>
      </c>
      <c r="F475" s="119" t="s">
        <v>36</v>
      </c>
      <c r="G475" s="119" t="s">
        <v>36</v>
      </c>
      <c r="H475" s="119" t="s">
        <v>36</v>
      </c>
      <c r="I475" s="119" t="s">
        <v>36</v>
      </c>
      <c r="J475" s="119" t="s">
        <v>36</v>
      </c>
      <c r="K475" s="119" t="s">
        <v>36</v>
      </c>
      <c r="L475" s="119" t="s">
        <v>36</v>
      </c>
      <c r="M475" s="119" t="s">
        <v>36</v>
      </c>
      <c r="N475" s="119" t="s">
        <v>36</v>
      </c>
      <c r="O475" s="119" t="s">
        <v>36</v>
      </c>
      <c r="P475" s="119">
        <v>1642929</v>
      </c>
      <c r="S475" s="58">
        <f>_xlfn.IFERROR(((SUM('24 DS-016894 partners'!K475:S475))/1000)-(SUM(('24 DS-016890 partners'!L475:M475,'24 DS-016890 partners'!O475))/1000),":")</f>
        <v>0</v>
      </c>
      <c r="T475" s="138">
        <f>+(S475/'Extra-Eu trade'!$D$8)*100</f>
        <v>0</v>
      </c>
      <c r="U475" s="59">
        <f>_xlfn.IFERROR((SUM('24 DS-016894 partners'!C475:J475)/1000)+(SUM('24 DS-016890 partners'!L475:M475,'24 DS-016890 partners'!O475)/1000)-(SUM('24 DS-016890 partners'!C475:H475,'24 DS-016890 partners'!K475)/1000),":")</f>
        <v>0</v>
      </c>
      <c r="V475" s="138">
        <f>+(U475/'Extra-Eu trade'!$E$8)*100</f>
        <v>0</v>
      </c>
      <c r="X475" s="141">
        <f>+((U475+S475)/('Extra-Eu trade'!$C$8))*100</f>
        <v>0</v>
      </c>
      <c r="Y475" s="74" t="s">
        <v>525</v>
      </c>
      <c r="AB475" s="88" t="s">
        <v>586</v>
      </c>
      <c r="AC475" s="141">
        <v>0.00013546396812462856</v>
      </c>
    </row>
    <row r="476" spans="2:29" ht="12">
      <c r="B476" s="118" t="s">
        <v>17</v>
      </c>
      <c r="C476" s="120">
        <v>884879</v>
      </c>
      <c r="D476" s="120" t="s">
        <v>36</v>
      </c>
      <c r="E476" s="120" t="s">
        <v>36</v>
      </c>
      <c r="F476" s="120" t="s">
        <v>36</v>
      </c>
      <c r="G476" s="120">
        <v>16656</v>
      </c>
      <c r="H476" s="120">
        <v>3248</v>
      </c>
      <c r="I476" s="120">
        <v>21888</v>
      </c>
      <c r="J476" s="120">
        <v>108366</v>
      </c>
      <c r="K476" s="120">
        <v>75193</v>
      </c>
      <c r="L476" s="120">
        <v>1028240</v>
      </c>
      <c r="M476" s="120">
        <v>1010208</v>
      </c>
      <c r="N476" s="120">
        <v>41175</v>
      </c>
      <c r="O476" s="120">
        <v>443633</v>
      </c>
      <c r="P476" s="120">
        <v>7838208404</v>
      </c>
      <c r="S476" s="58">
        <f>_xlfn.IFERROR(((SUM('24 DS-016894 partners'!K476:S476))/1000)-(SUM(('24 DS-016890 partners'!L476:M476,'24 DS-016890 partners'!O476))/1000),":")</f>
        <v>36568.777</v>
      </c>
      <c r="T476" s="138"/>
      <c r="U476" s="59">
        <f>_xlfn.IFERROR((SUM('24 DS-016894 partners'!C476:J476)/1000)+(SUM('24 DS-016890 partners'!L476:M476,'24 DS-016890 partners'!O476)/1000)-(SUM('24 DS-016890 partners'!C476:H476,'24 DS-016890 partners'!K476)/1000),":")</f>
        <v>28975.233000000004</v>
      </c>
      <c r="V476" s="138"/>
      <c r="X476" s="141"/>
      <c r="Y476" s="74" t="s">
        <v>17</v>
      </c>
      <c r="AB476" s="88" t="s">
        <v>508</v>
      </c>
      <c r="AC476" s="141">
        <v>0.0001238549068386406</v>
      </c>
    </row>
    <row r="477" spans="2:29" ht="12">
      <c r="B477" s="118" t="s">
        <v>526</v>
      </c>
      <c r="C477" s="119" t="s">
        <v>36</v>
      </c>
      <c r="D477" s="119" t="s">
        <v>36</v>
      </c>
      <c r="E477" s="119" t="s">
        <v>36</v>
      </c>
      <c r="F477" s="119" t="s">
        <v>36</v>
      </c>
      <c r="G477" s="119">
        <v>2375</v>
      </c>
      <c r="H477" s="119">
        <v>76</v>
      </c>
      <c r="I477" s="119">
        <v>25</v>
      </c>
      <c r="J477" s="119" t="s">
        <v>36</v>
      </c>
      <c r="K477" s="119" t="s">
        <v>36</v>
      </c>
      <c r="L477" s="119">
        <v>5094</v>
      </c>
      <c r="M477" s="119">
        <v>92278</v>
      </c>
      <c r="N477" s="119" t="s">
        <v>36</v>
      </c>
      <c r="O477" s="119">
        <v>9482</v>
      </c>
      <c r="P477" s="119">
        <v>1111288563</v>
      </c>
      <c r="S477" s="58">
        <f>_xlfn.IFERROR(((SUM('24 DS-016894 partners'!K477:S477))/1000)-(SUM(('24 DS-016890 partners'!L477:M477,'24 DS-016890 partners'!O477))/1000),":")</f>
        <v>2126.0480000000002</v>
      </c>
      <c r="T477" s="138">
        <f>+(S477/'Extra-Eu trade'!$D$8)*100</f>
        <v>0.04516430438558788</v>
      </c>
      <c r="U477" s="59">
        <f>_xlfn.IFERROR((SUM('24 DS-016894 partners'!C477:J477)/1000)+(SUM('24 DS-016890 partners'!L477:M477,'24 DS-016890 partners'!O477)/1000)-(SUM('24 DS-016890 partners'!C477:H477,'24 DS-016890 partners'!K477)/1000),":")</f>
        <v>2511.631</v>
      </c>
      <c r="V477" s="138">
        <f>+(U477/'Extra-Eu trade'!$E$8)*100</f>
        <v>0.05394382629068822</v>
      </c>
      <c r="X477" s="141">
        <f>+((U477+S477)/('Extra-Eu trade'!$C$8))*100</f>
        <v>0.0495299905572579</v>
      </c>
      <c r="Y477" s="74" t="s">
        <v>526</v>
      </c>
      <c r="AB477" s="88" t="s">
        <v>597</v>
      </c>
      <c r="AC477" s="141">
        <v>0.00012311799310475545</v>
      </c>
    </row>
    <row r="478" spans="2:29" ht="12">
      <c r="B478" s="118" t="s">
        <v>527</v>
      </c>
      <c r="C478" s="120">
        <v>24787</v>
      </c>
      <c r="D478" s="120" t="s">
        <v>36</v>
      </c>
      <c r="E478" s="120" t="s">
        <v>36</v>
      </c>
      <c r="F478" s="120" t="s">
        <v>36</v>
      </c>
      <c r="G478" s="120" t="s">
        <v>36</v>
      </c>
      <c r="H478" s="120">
        <v>167</v>
      </c>
      <c r="I478" s="120">
        <v>10505</v>
      </c>
      <c r="J478" s="120">
        <v>3481</v>
      </c>
      <c r="K478" s="120">
        <v>163</v>
      </c>
      <c r="L478" s="120">
        <v>2078</v>
      </c>
      <c r="M478" s="120">
        <v>156483</v>
      </c>
      <c r="N478" s="120" t="s">
        <v>36</v>
      </c>
      <c r="O478" s="120">
        <v>155332</v>
      </c>
      <c r="P478" s="120">
        <v>265092000</v>
      </c>
      <c r="S478" s="58">
        <f>_xlfn.IFERROR(((SUM('24 DS-016894 partners'!K478:S478))/1000)-(SUM(('24 DS-016890 partners'!L478:M478,'24 DS-016890 partners'!O478))/1000),":")</f>
        <v>1780.558</v>
      </c>
      <c r="T478" s="138">
        <f>+(S478/'Extra-Eu trade'!$D$8)*100</f>
        <v>0.037824951971071955</v>
      </c>
      <c r="U478" s="59">
        <f>_xlfn.IFERROR((SUM('24 DS-016894 partners'!C478:J478)/1000)+(SUM('24 DS-016890 partners'!L478:M478,'24 DS-016890 partners'!O478)/1000)-(SUM('24 DS-016890 partners'!C478:H478,'24 DS-016890 partners'!K478)/1000),":")</f>
        <v>2347.192</v>
      </c>
      <c r="V478" s="138">
        <f>+(U478/'Extra-Eu trade'!$E$8)*100</f>
        <v>0.050412069893584315</v>
      </c>
      <c r="X478" s="141">
        <f>+((U478+S478)/('Extra-Eu trade'!$C$8))*100</f>
        <v>0.04408399514557202</v>
      </c>
      <c r="Y478" s="74" t="s">
        <v>527</v>
      </c>
      <c r="AB478" s="88" t="s">
        <v>578</v>
      </c>
      <c r="AC478" s="141">
        <v>0.00010987490571319605</v>
      </c>
    </row>
    <row r="479" spans="2:29" ht="12">
      <c r="B479" s="118" t="s">
        <v>528</v>
      </c>
      <c r="C479" s="119" t="s">
        <v>36</v>
      </c>
      <c r="D479" s="119" t="s">
        <v>36</v>
      </c>
      <c r="E479" s="119" t="s">
        <v>36</v>
      </c>
      <c r="F479" s="119" t="s">
        <v>36</v>
      </c>
      <c r="G479" s="119" t="s">
        <v>36</v>
      </c>
      <c r="H479" s="119" t="s">
        <v>36</v>
      </c>
      <c r="I479" s="119" t="s">
        <v>36</v>
      </c>
      <c r="J479" s="119" t="s">
        <v>36</v>
      </c>
      <c r="K479" s="119" t="s">
        <v>36</v>
      </c>
      <c r="L479" s="119" t="s">
        <v>36</v>
      </c>
      <c r="M479" s="119" t="s">
        <v>36</v>
      </c>
      <c r="N479" s="119" t="s">
        <v>36</v>
      </c>
      <c r="O479" s="119" t="s">
        <v>36</v>
      </c>
      <c r="P479" s="119">
        <v>169546835</v>
      </c>
      <c r="S479" s="58">
        <f>_xlfn.IFERROR(((SUM('24 DS-016894 partners'!K479:S479))/1000)-(SUM(('24 DS-016890 partners'!L479:M479,'24 DS-016890 partners'!O479))/1000),":")</f>
        <v>0</v>
      </c>
      <c r="T479" s="138">
        <f>+(S479/'Extra-Eu trade'!$D$8)*100</f>
        <v>0</v>
      </c>
      <c r="U479" s="59">
        <f>_xlfn.IFERROR((SUM('24 DS-016894 partners'!C479:J479)/1000)+(SUM('24 DS-016890 partners'!L479:M479,'24 DS-016890 partners'!O479)/1000)-(SUM('24 DS-016890 partners'!C479:H479,'24 DS-016890 partners'!K479)/1000),":")</f>
        <v>0</v>
      </c>
      <c r="V479" s="138">
        <f>+(U479/'Extra-Eu trade'!$E$8)*100</f>
        <v>0</v>
      </c>
      <c r="X479" s="141">
        <f>+((U479+S479)/('Extra-Eu trade'!$C$8))*100</f>
        <v>0</v>
      </c>
      <c r="Y479" s="74" t="s">
        <v>528</v>
      </c>
      <c r="AB479" s="88" t="s">
        <v>616</v>
      </c>
      <c r="AC479" s="141">
        <v>8.362368893218556E-05</v>
      </c>
    </row>
    <row r="480" spans="2:29" ht="12">
      <c r="B480" s="118" t="s">
        <v>135</v>
      </c>
      <c r="C480" s="120" t="s">
        <v>36</v>
      </c>
      <c r="D480" s="120" t="s">
        <v>36</v>
      </c>
      <c r="E480" s="120" t="s">
        <v>36</v>
      </c>
      <c r="F480" s="120" t="s">
        <v>36</v>
      </c>
      <c r="G480" s="120" t="s">
        <v>36</v>
      </c>
      <c r="H480" s="120" t="s">
        <v>36</v>
      </c>
      <c r="I480" s="120" t="s">
        <v>36</v>
      </c>
      <c r="J480" s="120" t="s">
        <v>36</v>
      </c>
      <c r="K480" s="120" t="s">
        <v>36</v>
      </c>
      <c r="L480" s="120" t="s">
        <v>36</v>
      </c>
      <c r="M480" s="120" t="s">
        <v>36</v>
      </c>
      <c r="N480" s="120" t="s">
        <v>36</v>
      </c>
      <c r="O480" s="120" t="s">
        <v>36</v>
      </c>
      <c r="P480" s="120">
        <v>49472694378</v>
      </c>
      <c r="S480" s="58">
        <f>_xlfn.IFERROR(((SUM('24 DS-016894 partners'!K480:S480))/1000)-(SUM(('24 DS-016890 partners'!L480:M480,'24 DS-016890 partners'!O480))/1000),":")</f>
        <v>15993.841</v>
      </c>
      <c r="T480" s="138">
        <f>+(S480/'Extra-Eu trade'!$D$8)*100</f>
        <v>0.3397621799783896</v>
      </c>
      <c r="U480" s="59">
        <f>_xlfn.IFERROR((SUM('24 DS-016894 partners'!C480:J480)/1000)+(SUM('24 DS-016890 partners'!L480:M480,'24 DS-016890 partners'!O480)/1000)-(SUM('24 DS-016890 partners'!C480:H480,'24 DS-016890 partners'!K480)/1000),":")</f>
        <v>1253.49</v>
      </c>
      <c r="V480" s="138">
        <f>+(U480/'Extra-Eu trade'!$E$8)*100</f>
        <v>0.026921966967725267</v>
      </c>
      <c r="X480" s="141">
        <f>+((U480+S480)/('Extra-Eu trade'!$C$8))*100</f>
        <v>0.18419992879367064</v>
      </c>
      <c r="Y480" s="74" t="s">
        <v>135</v>
      </c>
      <c r="AB480" s="88" t="s">
        <v>509</v>
      </c>
      <c r="AC480" s="141">
        <v>4.769647442798732E-05</v>
      </c>
    </row>
    <row r="481" spans="2:29" ht="12">
      <c r="B481" s="118" t="s">
        <v>133</v>
      </c>
      <c r="C481" s="119">
        <v>623</v>
      </c>
      <c r="D481" s="119" t="s">
        <v>36</v>
      </c>
      <c r="E481" s="119" t="s">
        <v>36</v>
      </c>
      <c r="F481" s="119" t="s">
        <v>36</v>
      </c>
      <c r="G481" s="119" t="s">
        <v>36</v>
      </c>
      <c r="H481" s="119" t="s">
        <v>36</v>
      </c>
      <c r="I481" s="119" t="s">
        <v>36</v>
      </c>
      <c r="J481" s="119">
        <v>734</v>
      </c>
      <c r="K481" s="119">
        <v>127</v>
      </c>
      <c r="L481" s="119">
        <v>219</v>
      </c>
      <c r="M481" s="119">
        <v>8200</v>
      </c>
      <c r="N481" s="119">
        <v>172</v>
      </c>
      <c r="O481" s="119">
        <v>173138</v>
      </c>
      <c r="P481" s="119">
        <v>14759848624</v>
      </c>
      <c r="S481" s="58">
        <f>_xlfn.IFERROR(((SUM('24 DS-016894 partners'!K481:S481))/1000)-(SUM(('24 DS-016890 partners'!L481:M481,'24 DS-016890 partners'!O481))/1000),":")</f>
        <v>15164.746</v>
      </c>
      <c r="T481" s="138">
        <f>+(S481/'Extra-Eu trade'!$D$8)*100</f>
        <v>0.3221494548919527</v>
      </c>
      <c r="U481" s="59">
        <f>_xlfn.IFERROR((SUM('24 DS-016894 partners'!C481:J481)/1000)+(SUM('24 DS-016890 partners'!L481:M481,'24 DS-016890 partners'!O481)/1000)-(SUM('24 DS-016890 partners'!C481:H481,'24 DS-016890 partners'!K481)/1000),":")</f>
        <v>29122.013</v>
      </c>
      <c r="V481" s="138">
        <f>+(U481/'Extra-Eu trade'!$E$8)*100</f>
        <v>0.6254711820753781</v>
      </c>
      <c r="X481" s="141">
        <f>+((U481+S481)/('Extra-Eu trade'!$C$8))*100</f>
        <v>0.4729785642951046</v>
      </c>
      <c r="Y481" s="74" t="s">
        <v>133</v>
      </c>
      <c r="AB481" s="88" t="s">
        <v>440</v>
      </c>
      <c r="AC481" s="141">
        <v>6.034148690508921E-06</v>
      </c>
    </row>
    <row r="482" spans="2:29" ht="12">
      <c r="B482" s="118" t="s">
        <v>529</v>
      </c>
      <c r="C482" s="120">
        <v>4214</v>
      </c>
      <c r="D482" s="120" t="s">
        <v>36</v>
      </c>
      <c r="E482" s="120" t="s">
        <v>36</v>
      </c>
      <c r="F482" s="120" t="s">
        <v>36</v>
      </c>
      <c r="G482" s="120">
        <v>806</v>
      </c>
      <c r="H482" s="120" t="s">
        <v>36</v>
      </c>
      <c r="I482" s="120" t="s">
        <v>36</v>
      </c>
      <c r="J482" s="120" t="s">
        <v>36</v>
      </c>
      <c r="K482" s="120">
        <v>1783</v>
      </c>
      <c r="L482" s="120" t="s">
        <v>36</v>
      </c>
      <c r="M482" s="120">
        <v>3</v>
      </c>
      <c r="N482" s="120" t="s">
        <v>36</v>
      </c>
      <c r="O482" s="120">
        <v>1498</v>
      </c>
      <c r="P482" s="120">
        <v>868903828</v>
      </c>
      <c r="S482" s="58">
        <f>_xlfn.IFERROR(((SUM('24 DS-016894 partners'!K482:S482))/1000)-(SUM(('24 DS-016890 partners'!L482:M482,'24 DS-016890 partners'!O482))/1000),":")</f>
        <v>36.424</v>
      </c>
      <c r="T482" s="138">
        <f>+(S482/'Extra-Eu trade'!$D$8)*100</f>
        <v>0.0007737664544453619</v>
      </c>
      <c r="U482" s="59">
        <f>_xlfn.IFERROR((SUM('24 DS-016894 partners'!C482:J482)/1000)+(SUM('24 DS-016890 partners'!L482:M482,'24 DS-016890 partners'!O482)/1000)-(SUM('24 DS-016890 partners'!C482:H482,'24 DS-016890 partners'!K482)/1000),":")</f>
        <v>8.393999999999998</v>
      </c>
      <c r="V482" s="138">
        <f>+(U482/'Extra-Eu trade'!$E$8)*100</f>
        <v>0.0001802830423274903</v>
      </c>
      <c r="X482" s="141">
        <f>+((U482+S482)/('Extra-Eu trade'!$C$8))*100</f>
        <v>0.0004786521699313783</v>
      </c>
      <c r="Y482" s="74" t="s">
        <v>529</v>
      </c>
      <c r="AB482" s="88" t="s">
        <v>615</v>
      </c>
      <c r="AC482" s="141">
        <v>3.3855312121970395E-06</v>
      </c>
    </row>
    <row r="483" spans="2:29" ht="12">
      <c r="B483" s="118" t="s">
        <v>137</v>
      </c>
      <c r="C483" s="119" t="s">
        <v>36</v>
      </c>
      <c r="D483" s="119" t="s">
        <v>36</v>
      </c>
      <c r="E483" s="119" t="s">
        <v>36</v>
      </c>
      <c r="F483" s="119" t="s">
        <v>36</v>
      </c>
      <c r="G483" s="119" t="s">
        <v>36</v>
      </c>
      <c r="H483" s="119" t="s">
        <v>36</v>
      </c>
      <c r="I483" s="119" t="s">
        <v>36</v>
      </c>
      <c r="J483" s="119" t="s">
        <v>36</v>
      </c>
      <c r="K483" s="119" t="s">
        <v>36</v>
      </c>
      <c r="L483" s="119" t="s">
        <v>36</v>
      </c>
      <c r="M483" s="119" t="s">
        <v>36</v>
      </c>
      <c r="N483" s="119" t="s">
        <v>36</v>
      </c>
      <c r="O483" s="119" t="s">
        <v>36</v>
      </c>
      <c r="P483" s="119">
        <v>562420045</v>
      </c>
      <c r="S483" s="58">
        <f>_xlfn.IFERROR(((SUM('24 DS-016894 partners'!K483:S483))/1000)-(SUM(('24 DS-016890 partners'!L483:M483,'24 DS-016890 partners'!O483))/1000),":")</f>
        <v>0</v>
      </c>
      <c r="T483" s="138">
        <f>+(S483/'Extra-Eu trade'!$D$8)*100</f>
        <v>0</v>
      </c>
      <c r="U483" s="59">
        <f>_xlfn.IFERROR((SUM('24 DS-016894 partners'!C483:J483)/1000)+(SUM('24 DS-016890 partners'!L483:M483,'24 DS-016890 partners'!O483)/1000)-(SUM('24 DS-016890 partners'!C483:H483,'24 DS-016890 partners'!K483)/1000),":")</f>
        <v>0</v>
      </c>
      <c r="V483" s="138">
        <f>+(U483/'Extra-Eu trade'!$E$8)*100</f>
        <v>0</v>
      </c>
      <c r="X483" s="141">
        <f>+((U483+S483)/('Extra-Eu trade'!$C$8))*100</f>
        <v>0</v>
      </c>
      <c r="Y483" s="74" t="s">
        <v>137</v>
      </c>
      <c r="AB483" s="88" t="s">
        <v>442</v>
      </c>
      <c r="AC483" s="141">
        <v>1.3136288299691985E-06</v>
      </c>
    </row>
    <row r="484" spans="2:29" ht="12">
      <c r="B484" s="118" t="s">
        <v>530</v>
      </c>
      <c r="C484" s="120" t="s">
        <v>36</v>
      </c>
      <c r="D484" s="120" t="s">
        <v>36</v>
      </c>
      <c r="E484" s="120" t="s">
        <v>36</v>
      </c>
      <c r="F484" s="120" t="s">
        <v>36</v>
      </c>
      <c r="G484" s="120">
        <v>2852</v>
      </c>
      <c r="H484" s="120">
        <v>11920</v>
      </c>
      <c r="I484" s="120" t="s">
        <v>36</v>
      </c>
      <c r="J484" s="120" t="s">
        <v>36</v>
      </c>
      <c r="K484" s="120" t="s">
        <v>36</v>
      </c>
      <c r="L484" s="120" t="s">
        <v>36</v>
      </c>
      <c r="M484" s="120" t="s">
        <v>36</v>
      </c>
      <c r="N484" s="120" t="s">
        <v>36</v>
      </c>
      <c r="O484" s="120" t="s">
        <v>36</v>
      </c>
      <c r="P484" s="120">
        <v>992890472</v>
      </c>
      <c r="S484" s="58">
        <f>_xlfn.IFERROR(((SUM('24 DS-016894 partners'!K484:S484))/1000)-(SUM(('24 DS-016890 partners'!L484:M484,'24 DS-016890 partners'!O484))/1000),":")</f>
        <v>1499.983</v>
      </c>
      <c r="T484" s="138">
        <f>+(S484/'Extra-Eu trade'!$D$8)*100</f>
        <v>0.03186460925868431</v>
      </c>
      <c r="U484" s="59">
        <f>_xlfn.IFERROR((SUM('24 DS-016894 partners'!C484:J484)/1000)+(SUM('24 DS-016890 partners'!L484:M484,'24 DS-016890 partners'!O484)/1000)-(SUM('24 DS-016890 partners'!C484:H484,'24 DS-016890 partners'!K484)/1000),":")</f>
        <v>153.327</v>
      </c>
      <c r="V484" s="138">
        <f>+(U484/'Extra-Eu trade'!$E$8)*100</f>
        <v>0.0032930972159813097</v>
      </c>
      <c r="X484" s="141">
        <f>+((U484+S484)/('Extra-Eu trade'!$C$8))*100</f>
        <v>0.017657200657531506</v>
      </c>
      <c r="Y484" s="74" t="s">
        <v>530</v>
      </c>
      <c r="AB484" s="88" t="s">
        <v>471</v>
      </c>
      <c r="AC484" s="141">
        <v>3.203972756022435E-07</v>
      </c>
    </row>
    <row r="485" spans="2:29" ht="12">
      <c r="B485" s="118" t="s">
        <v>531</v>
      </c>
      <c r="C485" s="119">
        <v>53</v>
      </c>
      <c r="D485" s="119" t="s">
        <v>36</v>
      </c>
      <c r="E485" s="119" t="s">
        <v>36</v>
      </c>
      <c r="F485" s="119" t="s">
        <v>36</v>
      </c>
      <c r="G485" s="119" t="s">
        <v>36</v>
      </c>
      <c r="H485" s="119" t="s">
        <v>36</v>
      </c>
      <c r="I485" s="119" t="s">
        <v>36</v>
      </c>
      <c r="J485" s="119" t="s">
        <v>36</v>
      </c>
      <c r="K485" s="119" t="s">
        <v>36</v>
      </c>
      <c r="L485" s="119">
        <v>60198</v>
      </c>
      <c r="M485" s="119">
        <v>82176</v>
      </c>
      <c r="N485" s="119" t="s">
        <v>36</v>
      </c>
      <c r="O485" s="119">
        <v>128</v>
      </c>
      <c r="P485" s="119">
        <v>397438853</v>
      </c>
      <c r="S485" s="58">
        <f>_xlfn.IFERROR(((SUM('24 DS-016894 partners'!K485:S485))/1000)-(SUM(('24 DS-016890 partners'!L485:M485,'24 DS-016890 partners'!O485))/1000),":")</f>
        <v>268.554</v>
      </c>
      <c r="T485" s="138">
        <f>+(S485/'Extra-Eu trade'!$D$8)*100</f>
        <v>0.005704976839641987</v>
      </c>
      <c r="U485" s="59">
        <f>_xlfn.IFERROR((SUM('24 DS-016894 partners'!C485:J485)/1000)+(SUM('24 DS-016890 partners'!L485:M485,'24 DS-016890 partners'!O485)/1000)-(SUM('24 DS-016890 partners'!C485:H485,'24 DS-016890 partners'!K485)/1000),":")</f>
        <v>373.574</v>
      </c>
      <c r="V485" s="138">
        <f>+(U485/'Extra-Eu trade'!$E$8)*100</f>
        <v>0.008023475965505109</v>
      </c>
      <c r="X485" s="141">
        <f>+((U485+S485)/('Extra-Eu trade'!$C$8))*100</f>
        <v>0.006857868726263914</v>
      </c>
      <c r="Y485" s="74" t="s">
        <v>531</v>
      </c>
      <c r="AB485" s="88" t="s">
        <v>576</v>
      </c>
      <c r="AC485" s="141">
        <v>2.563178204817948E-07</v>
      </c>
    </row>
    <row r="486" spans="2:29" ht="12">
      <c r="B486" s="118" t="s">
        <v>532</v>
      </c>
      <c r="C486" s="120" t="s">
        <v>36</v>
      </c>
      <c r="D486" s="120" t="s">
        <v>36</v>
      </c>
      <c r="E486" s="120" t="s">
        <v>36</v>
      </c>
      <c r="F486" s="120" t="s">
        <v>36</v>
      </c>
      <c r="G486" s="120" t="s">
        <v>36</v>
      </c>
      <c r="H486" s="120" t="s">
        <v>36</v>
      </c>
      <c r="I486" s="120" t="s">
        <v>36</v>
      </c>
      <c r="J486" s="120" t="s">
        <v>36</v>
      </c>
      <c r="K486" s="120" t="s">
        <v>36</v>
      </c>
      <c r="L486" s="120" t="s">
        <v>36</v>
      </c>
      <c r="M486" s="120" t="s">
        <v>36</v>
      </c>
      <c r="N486" s="120" t="s">
        <v>36</v>
      </c>
      <c r="O486" s="120" t="s">
        <v>36</v>
      </c>
      <c r="P486" s="120">
        <v>79459</v>
      </c>
      <c r="S486" s="58">
        <f>_xlfn.IFERROR(((SUM('24 DS-016894 partners'!K486:S486))/1000)-(SUM(('24 DS-016890 partners'!L486:M486,'24 DS-016890 partners'!O486))/1000),":")</f>
        <v>0</v>
      </c>
      <c r="T486" s="138">
        <f>+(S486/'Extra-Eu trade'!$D$8)*100</f>
        <v>0</v>
      </c>
      <c r="U486" s="59">
        <f>_xlfn.IFERROR((SUM('24 DS-016894 partners'!C486:J486)/1000)+(SUM('24 DS-016890 partners'!L486:M486,'24 DS-016890 partners'!O486)/1000)-(SUM('24 DS-016890 partners'!C486:H486,'24 DS-016890 partners'!K486)/1000),":")</f>
        <v>0</v>
      </c>
      <c r="V486" s="138">
        <f>+(U486/'Extra-Eu trade'!$E$8)*100</f>
        <v>0</v>
      </c>
      <c r="X486" s="141">
        <f>+((U486+S486)/('Extra-Eu trade'!$C$8))*100</f>
        <v>0</v>
      </c>
      <c r="Y486" s="74" t="s">
        <v>532</v>
      </c>
      <c r="AB486" s="88" t="s">
        <v>428</v>
      </c>
      <c r="AC486" s="141">
        <v>0</v>
      </c>
    </row>
    <row r="487" spans="2:29" ht="12">
      <c r="B487" s="118" t="s">
        <v>533</v>
      </c>
      <c r="C487" s="119">
        <v>127633</v>
      </c>
      <c r="D487" s="119" t="s">
        <v>36</v>
      </c>
      <c r="E487" s="119" t="s">
        <v>36</v>
      </c>
      <c r="F487" s="119" t="s">
        <v>36</v>
      </c>
      <c r="G487" s="119" t="s">
        <v>36</v>
      </c>
      <c r="H487" s="119">
        <v>71</v>
      </c>
      <c r="I487" s="119" t="s">
        <v>36</v>
      </c>
      <c r="J487" s="119">
        <v>1293</v>
      </c>
      <c r="K487" s="119">
        <v>2761</v>
      </c>
      <c r="L487" s="119">
        <v>2654</v>
      </c>
      <c r="M487" s="119">
        <v>9664</v>
      </c>
      <c r="N487" s="119" t="s">
        <v>36</v>
      </c>
      <c r="O487" s="119">
        <v>7502</v>
      </c>
      <c r="P487" s="119">
        <v>18504121260</v>
      </c>
      <c r="S487" s="58">
        <f>_xlfn.IFERROR(((SUM('24 DS-016894 partners'!K487:S487))/1000)-(SUM(('24 DS-016890 partners'!L487:M487,'24 DS-016890 partners'!O487))/1000),":")</f>
        <v>2690.142</v>
      </c>
      <c r="T487" s="138">
        <f>+(S487/'Extra-Eu trade'!$D$8)*100</f>
        <v>0.057147530125591775</v>
      </c>
      <c r="U487" s="59">
        <f>_xlfn.IFERROR((SUM('24 DS-016894 partners'!C487:J487)/1000)+(SUM('24 DS-016890 partners'!L487:M487,'24 DS-016890 partners'!O487)/1000)-(SUM('24 DS-016890 partners'!C487:H487,'24 DS-016890 partners'!K487)/1000),":")</f>
        <v>4787.324</v>
      </c>
      <c r="V487" s="138">
        <f>+(U487/'Extra-Eu trade'!$E$8)*100</f>
        <v>0.102820268683275</v>
      </c>
      <c r="X487" s="141">
        <f>+((U487+S487)/('Extra-Eu trade'!$C$8))*100</f>
        <v>0.07985865782694684</v>
      </c>
      <c r="Y487" s="74" t="s">
        <v>533</v>
      </c>
      <c r="AB487" s="88" t="s">
        <v>430</v>
      </c>
      <c r="AC487" s="141">
        <v>0</v>
      </c>
    </row>
    <row r="488" spans="2:29" ht="12">
      <c r="B488" s="118" t="s">
        <v>139</v>
      </c>
      <c r="C488" s="120" t="s">
        <v>36</v>
      </c>
      <c r="D488" s="120" t="s">
        <v>36</v>
      </c>
      <c r="E488" s="120" t="s">
        <v>36</v>
      </c>
      <c r="F488" s="120" t="s">
        <v>36</v>
      </c>
      <c r="G488" s="120" t="s">
        <v>36</v>
      </c>
      <c r="H488" s="120" t="s">
        <v>36</v>
      </c>
      <c r="I488" s="120" t="s">
        <v>36</v>
      </c>
      <c r="J488" s="120" t="s">
        <v>36</v>
      </c>
      <c r="K488" s="120" t="s">
        <v>36</v>
      </c>
      <c r="L488" s="120" t="s">
        <v>36</v>
      </c>
      <c r="M488" s="120" t="s">
        <v>36</v>
      </c>
      <c r="N488" s="120" t="s">
        <v>36</v>
      </c>
      <c r="O488" s="120" t="s">
        <v>36</v>
      </c>
      <c r="P488" s="120">
        <v>278830981</v>
      </c>
      <c r="S488" s="58">
        <f>_xlfn.IFERROR(((SUM('24 DS-016894 partners'!K488:S488))/1000)-(SUM(('24 DS-016890 partners'!L488:M488,'24 DS-016890 partners'!O488))/1000),":")</f>
        <v>991.109</v>
      </c>
      <c r="T488" s="138">
        <f>+(S488/'Extra-Eu trade'!$D$8)*100</f>
        <v>0.021054439295488916</v>
      </c>
      <c r="U488" s="59">
        <f>_xlfn.IFERROR((SUM('24 DS-016894 partners'!C488:J488)/1000)+(SUM('24 DS-016890 partners'!L488:M488,'24 DS-016890 partners'!O488)/1000)-(SUM('24 DS-016890 partners'!C488:H488,'24 DS-016890 partners'!K488)/1000),":")</f>
        <v>7757.792</v>
      </c>
      <c r="V488" s="138">
        <f>+(U488/'Extra-Eu trade'!$E$8)*100</f>
        <v>0.16661881623824948</v>
      </c>
      <c r="X488" s="141">
        <f>+((U488+S488)/('Extra-Eu trade'!$C$8))*100</f>
        <v>0.09343746816379146</v>
      </c>
      <c r="Y488" s="74" t="s">
        <v>139</v>
      </c>
      <c r="AB488" s="88" t="s">
        <v>432</v>
      </c>
      <c r="AC488" s="141">
        <v>0</v>
      </c>
    </row>
    <row r="489" spans="2:29" ht="12">
      <c r="B489" s="118" t="s">
        <v>14</v>
      </c>
      <c r="C489" s="119">
        <v>43675713</v>
      </c>
      <c r="D489" s="119" t="s">
        <v>36</v>
      </c>
      <c r="E489" s="119" t="s">
        <v>36</v>
      </c>
      <c r="F489" s="119" t="s">
        <v>36</v>
      </c>
      <c r="G489" s="119">
        <v>313352</v>
      </c>
      <c r="H489" s="119">
        <v>110352</v>
      </c>
      <c r="I489" s="119">
        <v>1603746</v>
      </c>
      <c r="J489" s="119">
        <v>7328927</v>
      </c>
      <c r="K489" s="119">
        <v>3994545</v>
      </c>
      <c r="L489" s="119">
        <v>44301244</v>
      </c>
      <c r="M489" s="119">
        <v>38258932</v>
      </c>
      <c r="N489" s="119">
        <v>2662495</v>
      </c>
      <c r="O489" s="119">
        <v>86069693</v>
      </c>
      <c r="P489" s="119">
        <v>343237118875</v>
      </c>
      <c r="S489" s="58">
        <f>_xlfn.IFERROR(((SUM('24 DS-016894 partners'!K489:S489))/1000)-(SUM(('24 DS-016890 partners'!L489:M489,'24 DS-016890 partners'!O489))/1000),":")</f>
        <v>1582294.135</v>
      </c>
      <c r="T489" s="138"/>
      <c r="U489" s="59">
        <f>_xlfn.IFERROR((SUM('24 DS-016894 partners'!C489:J489)/1000)+(SUM('24 DS-016890 partners'!L489:M489,'24 DS-016890 partners'!O489)/1000)-(SUM('24 DS-016890 partners'!C489:H489,'24 DS-016890 partners'!K489)/1000),":")</f>
        <v>1422391.059</v>
      </c>
      <c r="V489" s="138"/>
      <c r="X489" s="141"/>
      <c r="Y489" s="74" t="s">
        <v>14</v>
      </c>
      <c r="AB489" s="88" t="s">
        <v>434</v>
      </c>
      <c r="AC489" s="141">
        <v>0</v>
      </c>
    </row>
    <row r="490" spans="2:29" ht="12">
      <c r="B490" s="118" t="s">
        <v>534</v>
      </c>
      <c r="C490" s="120">
        <v>17778590</v>
      </c>
      <c r="D490" s="120" t="s">
        <v>36</v>
      </c>
      <c r="E490" s="120" t="s">
        <v>36</v>
      </c>
      <c r="F490" s="120" t="s">
        <v>36</v>
      </c>
      <c r="G490" s="120">
        <v>486279</v>
      </c>
      <c r="H490" s="120">
        <v>292519</v>
      </c>
      <c r="I490" s="120">
        <v>140</v>
      </c>
      <c r="J490" s="120">
        <v>797764</v>
      </c>
      <c r="K490" s="120">
        <v>221933</v>
      </c>
      <c r="L490" s="120">
        <v>20939272</v>
      </c>
      <c r="M490" s="120">
        <v>8466016</v>
      </c>
      <c r="N490" s="120">
        <v>578069</v>
      </c>
      <c r="O490" s="120">
        <v>46208445</v>
      </c>
      <c r="P490" s="120">
        <v>67570550722</v>
      </c>
      <c r="S490" s="58">
        <f>_xlfn.IFERROR(((SUM('24 DS-016894 partners'!K490:S490))/1000)-(SUM(('24 DS-016890 partners'!L490:M490,'24 DS-016890 partners'!O490))/1000),":")</f>
        <v>327735.472</v>
      </c>
      <c r="T490" s="138">
        <f>+(S490/'Extra-Eu trade'!$D$8)*100</f>
        <v>6.962187408450944</v>
      </c>
      <c r="U490" s="59">
        <f>_xlfn.IFERROR((SUM('24 DS-016894 partners'!C490:J490)/1000)+(SUM('24 DS-016890 partners'!L490:M490,'24 DS-016890 partners'!O490)/1000)-(SUM('24 DS-016890 partners'!C490:H490,'24 DS-016890 partners'!K490)/1000),":")</f>
        <v>295167.619</v>
      </c>
      <c r="V490" s="138">
        <f>+(U490/'Extra-Eu trade'!$E$8)*100</f>
        <v>6.339494442444788</v>
      </c>
      <c r="X490" s="141">
        <f>+((U490+S490)/('Extra-Eu trade'!$C$8))*100</f>
        <v>6.652548444020547</v>
      </c>
      <c r="Y490" s="74" t="s">
        <v>534</v>
      </c>
      <c r="AB490" s="88" t="s">
        <v>435</v>
      </c>
      <c r="AC490" s="141">
        <v>0</v>
      </c>
    </row>
    <row r="491" spans="2:29" ht="12">
      <c r="B491" s="118" t="s">
        <v>535</v>
      </c>
      <c r="C491" s="119" t="s">
        <v>36</v>
      </c>
      <c r="D491" s="119" t="s">
        <v>36</v>
      </c>
      <c r="E491" s="119" t="s">
        <v>36</v>
      </c>
      <c r="F491" s="119" t="s">
        <v>36</v>
      </c>
      <c r="G491" s="119" t="s">
        <v>36</v>
      </c>
      <c r="H491" s="119" t="s">
        <v>36</v>
      </c>
      <c r="I491" s="119" t="s">
        <v>36</v>
      </c>
      <c r="J491" s="119" t="s">
        <v>36</v>
      </c>
      <c r="K491" s="119" t="s">
        <v>36</v>
      </c>
      <c r="L491" s="119" t="s">
        <v>36</v>
      </c>
      <c r="M491" s="119" t="s">
        <v>36</v>
      </c>
      <c r="N491" s="119" t="s">
        <v>36</v>
      </c>
      <c r="O491" s="119" t="s">
        <v>36</v>
      </c>
      <c r="P491" s="119">
        <v>206507906</v>
      </c>
      <c r="S491" s="58">
        <f>_xlfn.IFERROR(((SUM('24 DS-016894 partners'!K491:S491))/1000)-(SUM(('24 DS-016890 partners'!L491:M491,'24 DS-016890 partners'!O491))/1000),":")</f>
        <v>0</v>
      </c>
      <c r="T491" s="138">
        <f>+(S491/'Extra-Eu trade'!$D$8)*100</f>
        <v>0</v>
      </c>
      <c r="U491" s="59">
        <f>_xlfn.IFERROR((SUM('24 DS-016894 partners'!C491:J491)/1000)+(SUM('24 DS-016890 partners'!L491:M491,'24 DS-016890 partners'!O491)/1000)-(SUM('24 DS-016890 partners'!C491:H491,'24 DS-016890 partners'!K491)/1000),":")</f>
        <v>0</v>
      </c>
      <c r="V491" s="138">
        <f>+(U491/'Extra-Eu trade'!$E$8)*100</f>
        <v>0</v>
      </c>
      <c r="X491" s="141">
        <f>+((U491+S491)/('Extra-Eu trade'!$C$8))*100</f>
        <v>0</v>
      </c>
      <c r="Y491" s="74" t="s">
        <v>535</v>
      </c>
      <c r="AB491" s="88" t="s">
        <v>445</v>
      </c>
      <c r="AC491" s="141">
        <v>0</v>
      </c>
    </row>
    <row r="492" spans="2:29" ht="12">
      <c r="B492" s="118" t="s">
        <v>536</v>
      </c>
      <c r="C492" s="120" t="s">
        <v>36</v>
      </c>
      <c r="D492" s="120" t="s">
        <v>36</v>
      </c>
      <c r="E492" s="120" t="s">
        <v>36</v>
      </c>
      <c r="F492" s="120" t="s">
        <v>36</v>
      </c>
      <c r="G492" s="120" t="s">
        <v>36</v>
      </c>
      <c r="H492" s="120" t="s">
        <v>36</v>
      </c>
      <c r="I492" s="120" t="s">
        <v>36</v>
      </c>
      <c r="J492" s="120" t="s">
        <v>36</v>
      </c>
      <c r="K492" s="120" t="s">
        <v>36</v>
      </c>
      <c r="L492" s="120" t="s">
        <v>36</v>
      </c>
      <c r="M492" s="120" t="s">
        <v>36</v>
      </c>
      <c r="N492" s="120" t="s">
        <v>36</v>
      </c>
      <c r="O492" s="120" t="s">
        <v>36</v>
      </c>
      <c r="P492" s="120">
        <v>593499</v>
      </c>
      <c r="S492" s="58">
        <f>_xlfn.IFERROR(((SUM('24 DS-016894 partners'!K492:S492))/1000)-(SUM(('24 DS-016890 partners'!L492:M492,'24 DS-016890 partners'!O492))/1000),":")</f>
        <v>0</v>
      </c>
      <c r="T492" s="138">
        <f>+(S492/'Extra-Eu trade'!$D$8)*100</f>
        <v>0</v>
      </c>
      <c r="U492" s="59">
        <f>_xlfn.IFERROR((SUM('24 DS-016894 partners'!C492:J492)/1000)+(SUM('24 DS-016890 partners'!L492:M492,'24 DS-016890 partners'!O492)/1000)-(SUM('24 DS-016890 partners'!C492:H492,'24 DS-016890 partners'!K492)/1000),":")</f>
        <v>0</v>
      </c>
      <c r="V492" s="138">
        <f>+(U492/'Extra-Eu trade'!$E$8)*100</f>
        <v>0</v>
      </c>
      <c r="X492" s="141">
        <f>+((U492+S492)/('Extra-Eu trade'!$C$8))*100</f>
        <v>0</v>
      </c>
      <c r="Y492" s="74" t="s">
        <v>536</v>
      </c>
      <c r="AB492" s="88" t="s">
        <v>448</v>
      </c>
      <c r="AC492" s="141">
        <v>0</v>
      </c>
    </row>
    <row r="493" spans="2:29" ht="12">
      <c r="B493" s="118" t="s">
        <v>537</v>
      </c>
      <c r="C493" s="119" t="s">
        <v>36</v>
      </c>
      <c r="D493" s="119" t="s">
        <v>36</v>
      </c>
      <c r="E493" s="119" t="s">
        <v>36</v>
      </c>
      <c r="F493" s="119" t="s">
        <v>36</v>
      </c>
      <c r="G493" s="119" t="s">
        <v>36</v>
      </c>
      <c r="H493" s="119" t="s">
        <v>36</v>
      </c>
      <c r="I493" s="119" t="s">
        <v>36</v>
      </c>
      <c r="J493" s="119" t="s">
        <v>36</v>
      </c>
      <c r="K493" s="119" t="s">
        <v>36</v>
      </c>
      <c r="L493" s="119" t="s">
        <v>36</v>
      </c>
      <c r="M493" s="119" t="s">
        <v>36</v>
      </c>
      <c r="N493" s="119" t="s">
        <v>36</v>
      </c>
      <c r="O493" s="119" t="s">
        <v>36</v>
      </c>
      <c r="P493" s="119">
        <v>89731</v>
      </c>
      <c r="S493" s="58">
        <f>_xlfn.IFERROR(((SUM('24 DS-016894 partners'!K493:S493))/1000)-(SUM(('24 DS-016890 partners'!L493:M493,'24 DS-016890 partners'!O493))/1000),":")</f>
        <v>0</v>
      </c>
      <c r="T493" s="138">
        <f>+(S493/'Extra-Eu trade'!$D$8)*100</f>
        <v>0</v>
      </c>
      <c r="U493" s="59">
        <f>_xlfn.IFERROR((SUM('24 DS-016894 partners'!C493:J493)/1000)+(SUM('24 DS-016890 partners'!L493:M493,'24 DS-016890 partners'!O493)/1000)-(SUM('24 DS-016890 partners'!C493:H493,'24 DS-016890 partners'!K493)/1000),":")</f>
        <v>0</v>
      </c>
      <c r="V493" s="138">
        <f>+(U493/'Extra-Eu trade'!$E$8)*100</f>
        <v>0</v>
      </c>
      <c r="X493" s="141">
        <f>+((U493+S493)/('Extra-Eu trade'!$C$8))*100</f>
        <v>0</v>
      </c>
      <c r="Y493" s="74" t="s">
        <v>537</v>
      </c>
      <c r="AB493" s="88" t="s">
        <v>449</v>
      </c>
      <c r="AC493" s="141">
        <v>0</v>
      </c>
    </row>
    <row r="494" spans="2:29" ht="12">
      <c r="B494" s="118" t="s">
        <v>138</v>
      </c>
      <c r="C494" s="120" t="s">
        <v>36</v>
      </c>
      <c r="D494" s="120" t="s">
        <v>36</v>
      </c>
      <c r="E494" s="120" t="s">
        <v>36</v>
      </c>
      <c r="F494" s="120" t="s">
        <v>36</v>
      </c>
      <c r="G494" s="120">
        <v>11778</v>
      </c>
      <c r="H494" s="120" t="s">
        <v>36</v>
      </c>
      <c r="I494" s="120">
        <v>2927</v>
      </c>
      <c r="J494" s="120" t="s">
        <v>36</v>
      </c>
      <c r="K494" s="120" t="s">
        <v>36</v>
      </c>
      <c r="L494" s="120" t="s">
        <v>36</v>
      </c>
      <c r="M494" s="120" t="s">
        <v>36</v>
      </c>
      <c r="N494" s="120" t="s">
        <v>36</v>
      </c>
      <c r="O494" s="120" t="s">
        <v>36</v>
      </c>
      <c r="P494" s="120">
        <v>6258210440</v>
      </c>
      <c r="S494" s="58">
        <f>_xlfn.IFERROR(((SUM('24 DS-016894 partners'!K494:S494))/1000)-(SUM(('24 DS-016890 partners'!L494:M494,'24 DS-016890 partners'!O494))/1000),":")</f>
        <v>2135.116</v>
      </c>
      <c r="T494" s="138">
        <f>+(S494/'Extra-Eu trade'!$D$8)*100</f>
        <v>0.04535693875328255</v>
      </c>
      <c r="U494" s="59">
        <f>_xlfn.IFERROR((SUM('24 DS-016894 partners'!C494:J494)/1000)+(SUM('24 DS-016890 partners'!L494:M494,'24 DS-016890 partners'!O494)/1000)-(SUM('24 DS-016890 partners'!C494:H494,'24 DS-016890 partners'!K494)/1000),":")</f>
        <v>68.157</v>
      </c>
      <c r="V494" s="138">
        <f>+(U494/'Extra-Eu trade'!$E$8)*100</f>
        <v>0.001463849334752771</v>
      </c>
      <c r="X494" s="141">
        <f>+((U494+S494)/('Extra-Eu trade'!$C$8))*100</f>
        <v>0.023530755553599396</v>
      </c>
      <c r="Y494" s="74" t="s">
        <v>138</v>
      </c>
      <c r="AB494" s="88" t="s">
        <v>451</v>
      </c>
      <c r="AC494" s="141">
        <v>0</v>
      </c>
    </row>
    <row r="495" spans="2:29" ht="12">
      <c r="B495" s="118" t="s">
        <v>140</v>
      </c>
      <c r="C495" s="119">
        <v>52218</v>
      </c>
      <c r="D495" s="119" t="s">
        <v>36</v>
      </c>
      <c r="E495" s="119" t="s">
        <v>36</v>
      </c>
      <c r="F495" s="119" t="s">
        <v>36</v>
      </c>
      <c r="G495" s="119" t="s">
        <v>36</v>
      </c>
      <c r="H495" s="119">
        <v>137</v>
      </c>
      <c r="I495" s="119" t="s">
        <v>36</v>
      </c>
      <c r="J495" s="119">
        <v>4825</v>
      </c>
      <c r="K495" s="119">
        <v>159</v>
      </c>
      <c r="L495" s="119">
        <v>3082</v>
      </c>
      <c r="M495" s="119">
        <v>863</v>
      </c>
      <c r="N495" s="119">
        <v>2187</v>
      </c>
      <c r="O495" s="119">
        <v>45194</v>
      </c>
      <c r="P495" s="119">
        <v>2965009836</v>
      </c>
      <c r="S495" s="58">
        <f>_xlfn.IFERROR(((SUM('24 DS-016894 partners'!K495:S495))/1000)-(SUM(('24 DS-016890 partners'!L495:M495,'24 DS-016890 partners'!O495))/1000),":")</f>
        <v>5906.241</v>
      </c>
      <c r="T495" s="138">
        <f>+(S495/'Extra-Eu trade'!$D$8)*100</f>
        <v>0.125468129740551</v>
      </c>
      <c r="U495" s="59">
        <f>_xlfn.IFERROR((SUM('24 DS-016894 partners'!C495:J495)/1000)+(SUM('24 DS-016890 partners'!L495:M495,'24 DS-016890 partners'!O495)/1000)-(SUM('24 DS-016890 partners'!C495:H495,'24 DS-016890 partners'!K495)/1000),":")</f>
        <v>3557.646</v>
      </c>
      <c r="V495" s="138">
        <f>+(U495/'Extra-Eu trade'!$E$8)*100</f>
        <v>0.07640972651944565</v>
      </c>
      <c r="X495" s="141">
        <f>+((U495+S495)/('Extra-Eu trade'!$C$8))*100</f>
        <v>0.10107345371358298</v>
      </c>
      <c r="Y495" s="74" t="s">
        <v>140</v>
      </c>
      <c r="AB495" s="88" t="s">
        <v>457</v>
      </c>
      <c r="AC495" s="141">
        <v>0</v>
      </c>
    </row>
    <row r="496" spans="2:29" ht="12">
      <c r="B496" s="118" t="s">
        <v>538</v>
      </c>
      <c r="C496" s="120" t="s">
        <v>36</v>
      </c>
      <c r="D496" s="120" t="s">
        <v>36</v>
      </c>
      <c r="E496" s="120" t="s">
        <v>36</v>
      </c>
      <c r="F496" s="120" t="s">
        <v>36</v>
      </c>
      <c r="G496" s="120" t="s">
        <v>36</v>
      </c>
      <c r="H496" s="120" t="s">
        <v>36</v>
      </c>
      <c r="I496" s="120" t="s">
        <v>36</v>
      </c>
      <c r="J496" s="120" t="s">
        <v>36</v>
      </c>
      <c r="K496" s="120" t="s">
        <v>36</v>
      </c>
      <c r="L496" s="120" t="s">
        <v>36</v>
      </c>
      <c r="M496" s="120" t="s">
        <v>36</v>
      </c>
      <c r="N496" s="120" t="s">
        <v>36</v>
      </c>
      <c r="O496" s="120" t="s">
        <v>36</v>
      </c>
      <c r="P496" s="120">
        <v>3677735529</v>
      </c>
      <c r="S496" s="58">
        <f>_xlfn.IFERROR(((SUM('24 DS-016894 partners'!K496:S496))/1000)-(SUM(('24 DS-016890 partners'!L496:M496,'24 DS-016890 partners'!O496))/1000),":")</f>
        <v>8540.33</v>
      </c>
      <c r="T496" s="138">
        <f>+(S496/'Extra-Eu trade'!$D$8)*100</f>
        <v>0.18142490840910822</v>
      </c>
      <c r="U496" s="59">
        <f>_xlfn.IFERROR((SUM('24 DS-016894 partners'!C496:J496)/1000)+(SUM('24 DS-016890 partners'!L496:M496,'24 DS-016890 partners'!O496)/1000)-(SUM('24 DS-016890 partners'!C496:H496,'24 DS-016890 partners'!K496)/1000),":")</f>
        <v>3569.335</v>
      </c>
      <c r="V496" s="138">
        <f>+(U496/'Extra-Eu trade'!$E$8)*100</f>
        <v>0.07666077828043756</v>
      </c>
      <c r="X496" s="141">
        <f>+((U496+S496)/('Extra-Eu trade'!$C$8))*100</f>
        <v>0.12933012248186143</v>
      </c>
      <c r="Y496" s="74" t="s">
        <v>538</v>
      </c>
      <c r="AB496" s="88" t="s">
        <v>458</v>
      </c>
      <c r="AC496" s="141">
        <v>0</v>
      </c>
    </row>
    <row r="497" spans="2:29" ht="12">
      <c r="B497" s="118" t="s">
        <v>142</v>
      </c>
      <c r="C497" s="119" t="s">
        <v>36</v>
      </c>
      <c r="D497" s="119" t="s">
        <v>36</v>
      </c>
      <c r="E497" s="119" t="s">
        <v>36</v>
      </c>
      <c r="F497" s="119" t="s">
        <v>36</v>
      </c>
      <c r="G497" s="119" t="s">
        <v>36</v>
      </c>
      <c r="H497" s="119" t="s">
        <v>36</v>
      </c>
      <c r="I497" s="119">
        <v>44057</v>
      </c>
      <c r="J497" s="119" t="s">
        <v>36</v>
      </c>
      <c r="K497" s="119" t="s">
        <v>36</v>
      </c>
      <c r="L497" s="119" t="s">
        <v>36</v>
      </c>
      <c r="M497" s="119" t="s">
        <v>36</v>
      </c>
      <c r="N497" s="119" t="s">
        <v>36</v>
      </c>
      <c r="O497" s="119" t="s">
        <v>36</v>
      </c>
      <c r="P497" s="119">
        <v>4532113770</v>
      </c>
      <c r="S497" s="58">
        <f>_xlfn.IFERROR(((SUM('24 DS-016894 partners'!K497:S497))/1000)-(SUM(('24 DS-016890 partners'!L497:M497,'24 DS-016890 partners'!O497))/1000),":")</f>
        <v>253.728</v>
      </c>
      <c r="T497" s="138">
        <f>+(S497/'Extra-Eu trade'!$D$8)*100</f>
        <v>0.005390023472257654</v>
      </c>
      <c r="U497" s="59">
        <f>_xlfn.IFERROR((SUM('24 DS-016894 partners'!C497:J497)/1000)+(SUM('24 DS-016890 partners'!L497:M497,'24 DS-016890 partners'!O497)/1000)-(SUM('24 DS-016890 partners'!C497:H497,'24 DS-016890 partners'!K497)/1000),":")</f>
        <v>86.44</v>
      </c>
      <c r="V497" s="138">
        <f>+(U497/'Extra-Eu trade'!$E$8)*100</f>
        <v>0.0018565244435058694</v>
      </c>
      <c r="X497" s="141">
        <f>+((U497+S497)/('Extra-Eu trade'!$C$8))*100</f>
        <v>0.0036329633482354655</v>
      </c>
      <c r="Y497" s="74" t="s">
        <v>142</v>
      </c>
      <c r="AB497" s="88" t="s">
        <v>462</v>
      </c>
      <c r="AC497" s="141">
        <v>0</v>
      </c>
    </row>
    <row r="498" spans="2:29" ht="12">
      <c r="B498" s="118" t="s">
        <v>539</v>
      </c>
      <c r="C498" s="120" t="s">
        <v>36</v>
      </c>
      <c r="D498" s="120" t="s">
        <v>36</v>
      </c>
      <c r="E498" s="120" t="s">
        <v>36</v>
      </c>
      <c r="F498" s="120" t="s">
        <v>36</v>
      </c>
      <c r="G498" s="120">
        <v>8268</v>
      </c>
      <c r="H498" s="120">
        <v>4030</v>
      </c>
      <c r="I498" s="120" t="s">
        <v>36</v>
      </c>
      <c r="J498" s="120" t="s">
        <v>36</v>
      </c>
      <c r="K498" s="120" t="s">
        <v>36</v>
      </c>
      <c r="L498" s="120" t="s">
        <v>36</v>
      </c>
      <c r="M498" s="120" t="s">
        <v>36</v>
      </c>
      <c r="N498" s="120" t="s">
        <v>36</v>
      </c>
      <c r="O498" s="120">
        <v>188</v>
      </c>
      <c r="P498" s="120">
        <v>843500491</v>
      </c>
      <c r="S498" s="58">
        <f>_xlfn.IFERROR(((SUM('24 DS-016894 partners'!K498:S498))/1000)-(SUM(('24 DS-016890 partners'!L498:M498,'24 DS-016890 partners'!O498))/1000),":")</f>
        <v>338.309</v>
      </c>
      <c r="T498" s="138"/>
      <c r="U498" s="59">
        <f>_xlfn.IFERROR((SUM('24 DS-016894 partners'!C498:J498)/1000)+(SUM('24 DS-016890 partners'!L498:M498,'24 DS-016890 partners'!O498)/1000)-(SUM('24 DS-016890 partners'!C498:H498,'24 DS-016890 partners'!K498)/1000),":")</f>
        <v>252.96499999999997</v>
      </c>
      <c r="V498" s="138"/>
      <c r="X498" s="141"/>
      <c r="Y498" s="74" t="s">
        <v>539</v>
      </c>
      <c r="AB498" s="88" t="s">
        <v>470</v>
      </c>
      <c r="AC498" s="141">
        <v>0</v>
      </c>
    </row>
    <row r="499" spans="2:29" ht="12">
      <c r="B499" s="118" t="s">
        <v>540</v>
      </c>
      <c r="C499" s="119" t="s">
        <v>36</v>
      </c>
      <c r="D499" s="119" t="s">
        <v>36</v>
      </c>
      <c r="E499" s="119" t="s">
        <v>36</v>
      </c>
      <c r="F499" s="119" t="s">
        <v>36</v>
      </c>
      <c r="G499" s="119" t="s">
        <v>36</v>
      </c>
      <c r="H499" s="119" t="s">
        <v>36</v>
      </c>
      <c r="I499" s="119" t="s">
        <v>36</v>
      </c>
      <c r="J499" s="119" t="s">
        <v>36</v>
      </c>
      <c r="K499" s="119" t="s">
        <v>36</v>
      </c>
      <c r="L499" s="119" t="s">
        <v>36</v>
      </c>
      <c r="M499" s="119" t="s">
        <v>36</v>
      </c>
      <c r="N499" s="119" t="s">
        <v>36</v>
      </c>
      <c r="O499" s="119" t="s">
        <v>36</v>
      </c>
      <c r="P499" s="119">
        <v>79795540</v>
      </c>
      <c r="S499" s="58">
        <f>_xlfn.IFERROR(((SUM('24 DS-016894 partners'!K499:S499))/1000)-(SUM(('24 DS-016890 partners'!L499:M499,'24 DS-016890 partners'!O499))/1000),":")</f>
        <v>0</v>
      </c>
      <c r="T499" s="138">
        <f>+(S499/'Extra-Eu trade'!$D$8)*100</f>
        <v>0</v>
      </c>
      <c r="U499" s="59">
        <f>_xlfn.IFERROR((SUM('24 DS-016894 partners'!C499:J499)/1000)+(SUM('24 DS-016890 partners'!L499:M499,'24 DS-016890 partners'!O499)/1000)-(SUM('24 DS-016890 partners'!C499:H499,'24 DS-016890 partners'!K499)/1000),":")</f>
        <v>0</v>
      </c>
      <c r="V499" s="138">
        <f>+(U499/'Extra-Eu trade'!$E$8)*100</f>
        <v>0</v>
      </c>
      <c r="X499" s="141">
        <f>+((U499+S499)/('Extra-Eu trade'!$C$8))*100</f>
        <v>0</v>
      </c>
      <c r="Y499" s="74" t="s">
        <v>540</v>
      </c>
      <c r="AB499" s="88" t="s">
        <v>477</v>
      </c>
      <c r="AC499" s="141">
        <v>0</v>
      </c>
    </row>
    <row r="500" spans="2:29" ht="12">
      <c r="B500" s="118" t="s">
        <v>541</v>
      </c>
      <c r="C500" s="120" t="s">
        <v>36</v>
      </c>
      <c r="D500" s="120" t="s">
        <v>36</v>
      </c>
      <c r="E500" s="120" t="s">
        <v>36</v>
      </c>
      <c r="F500" s="120" t="s">
        <v>36</v>
      </c>
      <c r="G500" s="120">
        <v>81683</v>
      </c>
      <c r="H500" s="120">
        <v>7</v>
      </c>
      <c r="I500" s="120" t="s">
        <v>36</v>
      </c>
      <c r="J500" s="120" t="s">
        <v>36</v>
      </c>
      <c r="K500" s="120" t="s">
        <v>36</v>
      </c>
      <c r="L500" s="120" t="s">
        <v>36</v>
      </c>
      <c r="M500" s="120" t="s">
        <v>36</v>
      </c>
      <c r="N500" s="120" t="s">
        <v>36</v>
      </c>
      <c r="O500" s="120">
        <v>1908</v>
      </c>
      <c r="P500" s="120">
        <v>7590663263</v>
      </c>
      <c r="S500" s="58">
        <f>_xlfn.IFERROR(((SUM('24 DS-016894 partners'!K500:S500))/1000)-(SUM(('24 DS-016890 partners'!L500:M500,'24 DS-016890 partners'!O500))/1000),":")</f>
        <v>531.8</v>
      </c>
      <c r="T500" s="138">
        <f>+(S500/'Extra-Eu trade'!$D$8)*100</f>
        <v>0.011297194170712812</v>
      </c>
      <c r="U500" s="59">
        <f>_xlfn.IFERROR((SUM('24 DS-016894 partners'!C500:J500)/1000)+(SUM('24 DS-016890 partners'!L500:M500,'24 DS-016890 partners'!O500)/1000)-(SUM('24 DS-016890 partners'!C500:H500,'24 DS-016890 partners'!K500)/1000),":")</f>
        <v>636.442</v>
      </c>
      <c r="V500" s="138">
        <f>+(U500/'Extra-Eu trade'!$E$8)*100</f>
        <v>0.013669251849534502</v>
      </c>
      <c r="X500" s="141">
        <f>+((U500+S500)/('Extra-Eu trade'!$C$8))*100</f>
        <v>0.012476718468137206</v>
      </c>
      <c r="Y500" s="74" t="s">
        <v>541</v>
      </c>
      <c r="AB500" s="88" t="s">
        <v>478</v>
      </c>
      <c r="AC500" s="141">
        <v>0</v>
      </c>
    </row>
    <row r="501" spans="2:29" ht="12">
      <c r="B501" s="118" t="s">
        <v>141</v>
      </c>
      <c r="C501" s="119" t="s">
        <v>36</v>
      </c>
      <c r="D501" s="119" t="s">
        <v>36</v>
      </c>
      <c r="E501" s="119" t="s">
        <v>36</v>
      </c>
      <c r="F501" s="119" t="s">
        <v>36</v>
      </c>
      <c r="G501" s="119" t="s">
        <v>36</v>
      </c>
      <c r="H501" s="119" t="s">
        <v>36</v>
      </c>
      <c r="I501" s="119" t="s">
        <v>36</v>
      </c>
      <c r="J501" s="119" t="s">
        <v>36</v>
      </c>
      <c r="K501" s="119" t="s">
        <v>36</v>
      </c>
      <c r="L501" s="119" t="s">
        <v>36</v>
      </c>
      <c r="M501" s="119" t="s">
        <v>36</v>
      </c>
      <c r="N501" s="119" t="s">
        <v>36</v>
      </c>
      <c r="O501" s="119" t="s">
        <v>36</v>
      </c>
      <c r="P501" s="119">
        <v>5386816309</v>
      </c>
      <c r="S501" s="58">
        <f>_xlfn.IFERROR(((SUM('24 DS-016894 partners'!K501:S501))/1000)-(SUM(('24 DS-016890 partners'!L501:M501,'24 DS-016890 partners'!O501))/1000),":")</f>
        <v>99.753</v>
      </c>
      <c r="T501" s="138">
        <f>+(S501/'Extra-Eu trade'!$D$8)*100</f>
        <v>0.002119084261209318</v>
      </c>
      <c r="U501" s="59">
        <f>_xlfn.IFERROR((SUM('24 DS-016894 partners'!C501:J501)/1000)+(SUM('24 DS-016890 partners'!L501:M501,'24 DS-016890 partners'!O501)/1000)-(SUM('24 DS-016890 partners'!C501:H501,'24 DS-016890 partners'!K501)/1000),":")</f>
        <v>0.005</v>
      </c>
      <c r="V501" s="138">
        <f>+(U501/'Extra-Eu trade'!$E$8)*100</f>
        <v>1.0738804046193136E-07</v>
      </c>
      <c r="X501" s="141">
        <f>+((U501+S501)/('Extra-Eu trade'!$C$8))*100</f>
        <v>0.0010654063806509535</v>
      </c>
      <c r="Y501" s="74" t="s">
        <v>141</v>
      </c>
      <c r="AB501" s="88" t="s">
        <v>479</v>
      </c>
      <c r="AC501" s="141">
        <v>0</v>
      </c>
    </row>
    <row r="502" spans="2:29" ht="12">
      <c r="B502" s="118" t="s">
        <v>19</v>
      </c>
      <c r="C502" s="120">
        <v>4077118</v>
      </c>
      <c r="D502" s="120" t="s">
        <v>36</v>
      </c>
      <c r="E502" s="120" t="s">
        <v>36</v>
      </c>
      <c r="F502" s="120" t="s">
        <v>36</v>
      </c>
      <c r="G502" s="120">
        <v>64265</v>
      </c>
      <c r="H502" s="120">
        <v>25011</v>
      </c>
      <c r="I502" s="120">
        <v>845650</v>
      </c>
      <c r="J502" s="120">
        <v>2383786</v>
      </c>
      <c r="K502" s="120">
        <v>647457</v>
      </c>
      <c r="L502" s="120">
        <v>66050525</v>
      </c>
      <c r="M502" s="120">
        <v>15832467</v>
      </c>
      <c r="N502" s="120">
        <v>729535</v>
      </c>
      <c r="O502" s="120">
        <v>48650044</v>
      </c>
      <c r="P502" s="120">
        <v>245670505245</v>
      </c>
      <c r="S502" s="58">
        <f>_xlfn.IFERROR(((SUM('24 DS-016894 partners'!K502:S502))/1000)-(SUM(('24 DS-016890 partners'!L502:M502,'24 DS-016890 partners'!O502))/1000),":")</f>
        <v>1343032.2519999999</v>
      </c>
      <c r="T502" s="138"/>
      <c r="U502" s="59">
        <f>_xlfn.IFERROR((SUM('24 DS-016894 partners'!C502:J502)/1000)+(SUM('24 DS-016890 partners'!L502:M502,'24 DS-016890 partners'!O502)/1000)-(SUM('24 DS-016890 partners'!C502:H502,'24 DS-016890 partners'!K502)/1000),":")</f>
        <v>872576.3629999999</v>
      </c>
      <c r="V502" s="138"/>
      <c r="X502" s="141"/>
      <c r="Y502" s="74" t="s">
        <v>19</v>
      </c>
      <c r="AB502" s="88" t="s">
        <v>489</v>
      </c>
      <c r="AC502" s="141">
        <v>0</v>
      </c>
    </row>
    <row r="503" spans="2:29" ht="12">
      <c r="B503" s="118" t="s">
        <v>542</v>
      </c>
      <c r="C503" s="119" t="s">
        <v>36</v>
      </c>
      <c r="D503" s="119" t="s">
        <v>36</v>
      </c>
      <c r="E503" s="119" t="s">
        <v>36</v>
      </c>
      <c r="F503" s="119" t="s">
        <v>36</v>
      </c>
      <c r="G503" s="119">
        <v>1075</v>
      </c>
      <c r="H503" s="119" t="s">
        <v>36</v>
      </c>
      <c r="I503" s="119" t="s">
        <v>36</v>
      </c>
      <c r="J503" s="119" t="s">
        <v>36</v>
      </c>
      <c r="K503" s="119" t="s">
        <v>36</v>
      </c>
      <c r="L503" s="119" t="s">
        <v>36</v>
      </c>
      <c r="M503" s="119" t="s">
        <v>36</v>
      </c>
      <c r="N503" s="119" t="s">
        <v>36</v>
      </c>
      <c r="O503" s="119" t="s">
        <v>36</v>
      </c>
      <c r="P503" s="119">
        <v>39387085</v>
      </c>
      <c r="S503" s="58">
        <f>_xlfn.IFERROR(((SUM('24 DS-016894 partners'!K503:S503))/1000)-(SUM(('24 DS-016890 partners'!L503:M503,'24 DS-016890 partners'!O503))/1000),":")</f>
        <v>25.486</v>
      </c>
      <c r="T503" s="138">
        <f>+(S503/'Extra-Eu trade'!$D$8)*100</f>
        <v>0.0005414070903249093</v>
      </c>
      <c r="U503" s="59">
        <f>_xlfn.IFERROR((SUM('24 DS-016894 partners'!C503:J503)/1000)+(SUM('24 DS-016890 partners'!L503:M503,'24 DS-016890 partners'!O503)/1000)-(SUM('24 DS-016890 partners'!C503:H503,'24 DS-016890 partners'!K503)/1000),":")</f>
        <v>17.098</v>
      </c>
      <c r="V503" s="138">
        <f>+(U503/'Extra-Eu trade'!$E$8)*100</f>
        <v>0.0003672241431636205</v>
      </c>
      <c r="X503" s="141">
        <f>+((U503+S503)/('Extra-Eu trade'!$C$8))*100</f>
        <v>0.000454793252808198</v>
      </c>
      <c r="Y503" s="74" t="s">
        <v>542</v>
      </c>
      <c r="AB503" s="88" t="s">
        <v>490</v>
      </c>
      <c r="AC503" s="141">
        <v>0</v>
      </c>
    </row>
    <row r="504" spans="2:29" ht="12">
      <c r="B504" s="118" t="s">
        <v>543</v>
      </c>
      <c r="C504" s="120" t="s">
        <v>36</v>
      </c>
      <c r="D504" s="120" t="s">
        <v>36</v>
      </c>
      <c r="E504" s="120" t="s">
        <v>36</v>
      </c>
      <c r="F504" s="120" t="s">
        <v>36</v>
      </c>
      <c r="G504" s="120" t="s">
        <v>36</v>
      </c>
      <c r="H504" s="120" t="s">
        <v>36</v>
      </c>
      <c r="I504" s="120" t="s">
        <v>36</v>
      </c>
      <c r="J504" s="120" t="s">
        <v>36</v>
      </c>
      <c r="K504" s="120" t="s">
        <v>36</v>
      </c>
      <c r="L504" s="120" t="s">
        <v>36</v>
      </c>
      <c r="M504" s="120" t="s">
        <v>36</v>
      </c>
      <c r="N504" s="120" t="s">
        <v>36</v>
      </c>
      <c r="O504" s="120" t="s">
        <v>36</v>
      </c>
      <c r="P504" s="120">
        <v>1195375</v>
      </c>
      <c r="S504" s="58">
        <f>_xlfn.IFERROR(((SUM('24 DS-016894 partners'!K504:S504))/1000)-(SUM(('24 DS-016890 partners'!L504:M504,'24 DS-016890 partners'!O504))/1000),":")</f>
        <v>0</v>
      </c>
      <c r="T504" s="138">
        <f>+(S504/'Extra-Eu trade'!$D$8)*100</f>
        <v>0</v>
      </c>
      <c r="U504" s="59">
        <f>_xlfn.IFERROR((SUM('24 DS-016894 partners'!C504:J504)/1000)+(SUM('24 DS-016890 partners'!L504:M504,'24 DS-016890 partners'!O504)/1000)-(SUM('24 DS-016890 partners'!C504:H504,'24 DS-016890 partners'!K504)/1000),":")</f>
        <v>0</v>
      </c>
      <c r="V504" s="138">
        <f>+(U504/'Extra-Eu trade'!$E$8)*100</f>
        <v>0</v>
      </c>
      <c r="X504" s="141">
        <f>+((U504+S504)/('Extra-Eu trade'!$C$8))*100</f>
        <v>0</v>
      </c>
      <c r="Y504" s="74" t="s">
        <v>543</v>
      </c>
      <c r="AB504" s="88" t="s">
        <v>493</v>
      </c>
      <c r="AC504" s="141">
        <v>0</v>
      </c>
    </row>
    <row r="505" spans="2:29" ht="12">
      <c r="B505" s="118" t="s">
        <v>544</v>
      </c>
      <c r="C505" s="119" t="s">
        <v>36</v>
      </c>
      <c r="D505" s="119" t="s">
        <v>36</v>
      </c>
      <c r="E505" s="119" t="s">
        <v>36</v>
      </c>
      <c r="F505" s="119" t="s">
        <v>36</v>
      </c>
      <c r="G505" s="119" t="s">
        <v>36</v>
      </c>
      <c r="H505" s="119" t="s">
        <v>36</v>
      </c>
      <c r="I505" s="119" t="s">
        <v>36</v>
      </c>
      <c r="J505" s="119" t="s">
        <v>36</v>
      </c>
      <c r="K505" s="119" t="s">
        <v>36</v>
      </c>
      <c r="L505" s="119" t="s">
        <v>36</v>
      </c>
      <c r="M505" s="119" t="s">
        <v>36</v>
      </c>
      <c r="N505" s="119" t="s">
        <v>36</v>
      </c>
      <c r="O505" s="119" t="s">
        <v>36</v>
      </c>
      <c r="P505" s="119">
        <v>420123167</v>
      </c>
      <c r="S505" s="58">
        <f>_xlfn.IFERROR(((SUM('24 DS-016894 partners'!K505:S505))/1000)-(SUM(('24 DS-016890 partners'!L505:M505,'24 DS-016890 partners'!O505))/1000),":")</f>
        <v>12.85</v>
      </c>
      <c r="T505" s="138">
        <f>+(S505/'Extra-Eu trade'!$D$8)*100</f>
        <v>0.00027297657971729904</v>
      </c>
      <c r="U505" s="59">
        <f>_xlfn.IFERROR((SUM('24 DS-016894 partners'!C505:J505)/1000)+(SUM('24 DS-016890 partners'!L505:M505,'24 DS-016890 partners'!O505)/1000)-(SUM('24 DS-016890 partners'!C505:H505,'24 DS-016890 partners'!K505)/1000),":")</f>
        <v>0</v>
      </c>
      <c r="V505" s="138">
        <f>+(U505/'Extra-Eu trade'!$E$8)*100</f>
        <v>0</v>
      </c>
      <c r="X505" s="141">
        <f>+((U505+S505)/('Extra-Eu trade'!$C$8))*100</f>
        <v>0.00013723683304962762</v>
      </c>
      <c r="Y505" s="74" t="s">
        <v>544</v>
      </c>
      <c r="AB505" s="88" t="s">
        <v>503</v>
      </c>
      <c r="AC505" s="141">
        <v>0</v>
      </c>
    </row>
    <row r="506" spans="2:29" ht="12">
      <c r="B506" s="118" t="s">
        <v>20</v>
      </c>
      <c r="C506" s="120">
        <v>9292423</v>
      </c>
      <c r="D506" s="120" t="s">
        <v>36</v>
      </c>
      <c r="E506" s="120" t="s">
        <v>36</v>
      </c>
      <c r="F506" s="120" t="s">
        <v>36</v>
      </c>
      <c r="G506" s="120">
        <v>688765</v>
      </c>
      <c r="H506" s="120">
        <v>5923737</v>
      </c>
      <c r="I506" s="120">
        <v>271506</v>
      </c>
      <c r="J506" s="120">
        <v>169091</v>
      </c>
      <c r="K506" s="120">
        <v>777683</v>
      </c>
      <c r="L506" s="120">
        <v>19317760</v>
      </c>
      <c r="M506" s="120">
        <v>22566815</v>
      </c>
      <c r="N506" s="120">
        <v>340650</v>
      </c>
      <c r="O506" s="120">
        <v>32380382</v>
      </c>
      <c r="P506" s="120">
        <v>75967602635</v>
      </c>
      <c r="S506" s="58">
        <f>_xlfn.IFERROR(((SUM('24 DS-016894 partners'!K506:S506))/1000)-(SUM(('24 DS-016890 partners'!L506:M506,'24 DS-016890 partners'!O506))/1000),":")</f>
        <v>412759.265</v>
      </c>
      <c r="T506" s="138"/>
      <c r="U506" s="59">
        <f>_xlfn.IFERROR((SUM('24 DS-016894 partners'!C506:J506)/1000)+(SUM('24 DS-016890 partners'!L506:M506,'24 DS-016890 partners'!O506)/1000)-(SUM('24 DS-016890 partners'!C506:H506,'24 DS-016890 partners'!K506)/1000),":")</f>
        <v>254853.55299999996</v>
      </c>
      <c r="V506" s="138"/>
      <c r="X506" s="141"/>
      <c r="Y506" s="74" t="s">
        <v>20</v>
      </c>
      <c r="AB506" s="88" t="s">
        <v>506</v>
      </c>
      <c r="AC506" s="141">
        <v>0</v>
      </c>
    </row>
    <row r="507" spans="2:29" ht="12">
      <c r="B507" s="118" t="s">
        <v>545</v>
      </c>
      <c r="C507" s="119" t="s">
        <v>36</v>
      </c>
      <c r="D507" s="119" t="s">
        <v>36</v>
      </c>
      <c r="E507" s="119" t="s">
        <v>36</v>
      </c>
      <c r="F507" s="119" t="s">
        <v>36</v>
      </c>
      <c r="G507" s="119" t="s">
        <v>36</v>
      </c>
      <c r="H507" s="119" t="s">
        <v>36</v>
      </c>
      <c r="I507" s="119" t="s">
        <v>36</v>
      </c>
      <c r="J507" s="119" t="s">
        <v>36</v>
      </c>
      <c r="K507" s="119" t="s">
        <v>36</v>
      </c>
      <c r="L507" s="119" t="s">
        <v>36</v>
      </c>
      <c r="M507" s="119" t="s">
        <v>36</v>
      </c>
      <c r="N507" s="119" t="s">
        <v>36</v>
      </c>
      <c r="O507" s="119" t="s">
        <v>36</v>
      </c>
      <c r="P507" s="119">
        <v>12754240</v>
      </c>
      <c r="S507" s="58">
        <f>_xlfn.IFERROR(((SUM('24 DS-016894 partners'!K507:S507))/1000)-(SUM(('24 DS-016890 partners'!L507:M507,'24 DS-016890 partners'!O507))/1000),":")</f>
        <v>0</v>
      </c>
      <c r="T507" s="138">
        <f>+(S507/'Extra-Eu trade'!$D$8)*100</f>
        <v>0</v>
      </c>
      <c r="U507" s="59">
        <f>_xlfn.IFERROR((SUM('24 DS-016894 partners'!C507:J507)/1000)+(SUM('24 DS-016890 partners'!L507:M507,'24 DS-016890 partners'!O507)/1000)-(SUM('24 DS-016890 partners'!C507:H507,'24 DS-016890 partners'!K507)/1000),":")</f>
        <v>0</v>
      </c>
      <c r="V507" s="138">
        <f>+(U507/'Extra-Eu trade'!$E$8)*100</f>
        <v>0</v>
      </c>
      <c r="X507" s="141">
        <f>+((U507+S507)/('Extra-Eu trade'!$C$8))*100</f>
        <v>0</v>
      </c>
      <c r="Y507" s="74" t="s">
        <v>545</v>
      </c>
      <c r="AB507" s="88" t="s">
        <v>514</v>
      </c>
      <c r="AC507" s="141">
        <v>0</v>
      </c>
    </row>
    <row r="508" spans="2:29" ht="12">
      <c r="B508" s="118" t="s">
        <v>546</v>
      </c>
      <c r="C508" s="120" t="s">
        <v>36</v>
      </c>
      <c r="D508" s="120" t="s">
        <v>36</v>
      </c>
      <c r="E508" s="120" t="s">
        <v>36</v>
      </c>
      <c r="F508" s="120" t="s">
        <v>36</v>
      </c>
      <c r="G508" s="120" t="s">
        <v>36</v>
      </c>
      <c r="H508" s="120" t="s">
        <v>36</v>
      </c>
      <c r="I508" s="120" t="s">
        <v>36</v>
      </c>
      <c r="J508" s="120" t="s">
        <v>36</v>
      </c>
      <c r="K508" s="120" t="s">
        <v>36</v>
      </c>
      <c r="L508" s="120" t="s">
        <v>36</v>
      </c>
      <c r="M508" s="120" t="s">
        <v>36</v>
      </c>
      <c r="N508" s="120" t="s">
        <v>36</v>
      </c>
      <c r="O508" s="120" t="s">
        <v>36</v>
      </c>
      <c r="P508" s="120">
        <v>797130099</v>
      </c>
      <c r="S508" s="58">
        <f>_xlfn.IFERROR(((SUM('24 DS-016894 partners'!K508:S508))/1000)-(SUM(('24 DS-016890 partners'!L508:M508,'24 DS-016890 partners'!O508))/1000),":")</f>
        <v>14.029</v>
      </c>
      <c r="T508" s="138">
        <f>+(S508/'Extra-Eu trade'!$D$8)*100</f>
        <v>0.0002980224464477812</v>
      </c>
      <c r="U508" s="59">
        <f>_xlfn.IFERROR((SUM('24 DS-016894 partners'!C508:J508)/1000)+(SUM('24 DS-016890 partners'!L508:M508,'24 DS-016890 partners'!O508)/1000)-(SUM('24 DS-016890 partners'!C508:H508,'24 DS-016890 partners'!K508)/1000),":")</f>
        <v>0.143</v>
      </c>
      <c r="V508" s="138">
        <f>+(U508/'Extra-Eu trade'!$E$8)*100</f>
        <v>3.0712979572112367E-06</v>
      </c>
      <c r="X508" s="141">
        <f>+((U508+S508)/('Extra-Eu trade'!$C$8))*100</f>
        <v>0.00015135567299449985</v>
      </c>
      <c r="Y508" s="74" t="s">
        <v>546</v>
      </c>
      <c r="AB508" s="88" t="s">
        <v>522</v>
      </c>
      <c r="AC508" s="141">
        <v>0</v>
      </c>
    </row>
    <row r="509" spans="2:29" ht="12">
      <c r="B509" s="118" t="s">
        <v>143</v>
      </c>
      <c r="C509" s="119">
        <v>1092969</v>
      </c>
      <c r="D509" s="119" t="s">
        <v>36</v>
      </c>
      <c r="E509" s="119" t="s">
        <v>36</v>
      </c>
      <c r="F509" s="119" t="s">
        <v>36</v>
      </c>
      <c r="G509" s="119" t="s">
        <v>36</v>
      </c>
      <c r="H509" s="119">
        <v>350</v>
      </c>
      <c r="I509" s="119" t="s">
        <v>36</v>
      </c>
      <c r="J509" s="119">
        <v>11154</v>
      </c>
      <c r="K509" s="119">
        <v>14358</v>
      </c>
      <c r="L509" s="119">
        <v>39530</v>
      </c>
      <c r="M509" s="119">
        <v>3101600</v>
      </c>
      <c r="N509" s="119">
        <v>10974</v>
      </c>
      <c r="O509" s="119">
        <v>487578</v>
      </c>
      <c r="P509" s="119">
        <v>9135608042</v>
      </c>
      <c r="S509" s="58">
        <f>_xlfn.IFERROR(((SUM('24 DS-016894 partners'!K509:S509))/1000)-(SUM(('24 DS-016890 partners'!L509:M509,'24 DS-016890 partners'!O509))/1000),":")</f>
        <v>24868.159</v>
      </c>
      <c r="T509" s="138">
        <f>+(S509/'Extra-Eu trade'!$D$8)*100</f>
        <v>0.5282821002090248</v>
      </c>
      <c r="U509" s="59">
        <f>_xlfn.IFERROR((SUM('24 DS-016894 partners'!C509:J509)/1000)+(SUM('24 DS-016890 partners'!L509:M509,'24 DS-016890 partners'!O509)/1000)-(SUM('24 DS-016890 partners'!C509:H509,'24 DS-016890 partners'!K509)/1000),":")</f>
        <v>31558.611999999997</v>
      </c>
      <c r="V509" s="138">
        <f>+(U509/'Extra-Eu trade'!$E$8)*100</f>
        <v>0.6778035004756784</v>
      </c>
      <c r="X509" s="141">
        <f>+((U509+S509)/('Extra-Eu trade'!$C$8))*100</f>
        <v>0.602632789981056</v>
      </c>
      <c r="Y509" s="74" t="s">
        <v>143</v>
      </c>
      <c r="AB509" s="88" t="s">
        <v>523</v>
      </c>
      <c r="AC509" s="141">
        <v>0</v>
      </c>
    </row>
    <row r="510" spans="2:29" ht="12">
      <c r="B510" s="118" t="s">
        <v>547</v>
      </c>
      <c r="C510" s="120" t="s">
        <v>36</v>
      </c>
      <c r="D510" s="120" t="s">
        <v>36</v>
      </c>
      <c r="E510" s="120" t="s">
        <v>36</v>
      </c>
      <c r="F510" s="120" t="s">
        <v>36</v>
      </c>
      <c r="G510" s="120" t="s">
        <v>36</v>
      </c>
      <c r="H510" s="120" t="s">
        <v>36</v>
      </c>
      <c r="I510" s="120" t="s">
        <v>36</v>
      </c>
      <c r="J510" s="120" t="s">
        <v>36</v>
      </c>
      <c r="K510" s="120" t="s">
        <v>36</v>
      </c>
      <c r="L510" s="120" t="s">
        <v>36</v>
      </c>
      <c r="M510" s="120" t="s">
        <v>36</v>
      </c>
      <c r="N510" s="120" t="s">
        <v>36</v>
      </c>
      <c r="O510" s="120" t="s">
        <v>36</v>
      </c>
      <c r="P510" s="120">
        <v>2138296995</v>
      </c>
      <c r="S510" s="58">
        <f>_xlfn.IFERROR(((SUM('24 DS-016894 partners'!K510:S510))/1000)-(SUM(('24 DS-016890 partners'!L510:M510,'24 DS-016890 partners'!O510))/1000),":")</f>
        <v>0</v>
      </c>
      <c r="T510" s="138">
        <f>+(S510/'Extra-Eu trade'!$D$8)*100</f>
        <v>0</v>
      </c>
      <c r="U510" s="59">
        <f>_xlfn.IFERROR((SUM('24 DS-016894 partners'!C510:J510)/1000)+(SUM('24 DS-016890 partners'!L510:M510,'24 DS-016890 partners'!O510)/1000)-(SUM('24 DS-016890 partners'!C510:H510,'24 DS-016890 partners'!K510)/1000),":")</f>
        <v>0</v>
      </c>
      <c r="V510" s="138">
        <f>+(U510/'Extra-Eu trade'!$E$8)*100</f>
        <v>0</v>
      </c>
      <c r="X510" s="141">
        <f>+((U510+S510)/('Extra-Eu trade'!$C$8))*100</f>
        <v>0</v>
      </c>
      <c r="Y510" s="74" t="s">
        <v>547</v>
      </c>
      <c r="AB510" s="88" t="s">
        <v>525</v>
      </c>
      <c r="AC510" s="141">
        <v>0</v>
      </c>
    </row>
    <row r="511" spans="2:29" ht="12">
      <c r="B511" s="118" t="s">
        <v>548</v>
      </c>
      <c r="C511" s="119" t="s">
        <v>36</v>
      </c>
      <c r="D511" s="119" t="s">
        <v>36</v>
      </c>
      <c r="E511" s="119" t="s">
        <v>36</v>
      </c>
      <c r="F511" s="119" t="s">
        <v>36</v>
      </c>
      <c r="G511" s="119" t="s">
        <v>36</v>
      </c>
      <c r="H511" s="119" t="s">
        <v>36</v>
      </c>
      <c r="I511" s="119" t="s">
        <v>36</v>
      </c>
      <c r="J511" s="119" t="s">
        <v>36</v>
      </c>
      <c r="K511" s="119" t="s">
        <v>36</v>
      </c>
      <c r="L511" s="119" t="s">
        <v>36</v>
      </c>
      <c r="M511" s="119" t="s">
        <v>36</v>
      </c>
      <c r="N511" s="119" t="s">
        <v>36</v>
      </c>
      <c r="O511" s="119" t="s">
        <v>36</v>
      </c>
      <c r="P511" s="119" t="s">
        <v>36</v>
      </c>
      <c r="S511" s="58">
        <f>_xlfn.IFERROR(((SUM('24 DS-016894 partners'!K511:S511))/1000)-(SUM(('24 DS-016890 partners'!L511:M511,'24 DS-016890 partners'!O511))/1000),":")</f>
        <v>0</v>
      </c>
      <c r="T511" s="138">
        <f>+(S511/'Extra-Eu trade'!$D$8)*100</f>
        <v>0</v>
      </c>
      <c r="U511" s="59">
        <f>_xlfn.IFERROR((SUM('24 DS-016894 partners'!C511:J511)/1000)+(SUM('24 DS-016890 partners'!L511:M511,'24 DS-016890 partners'!O511)/1000)-(SUM('24 DS-016890 partners'!C511:H511,'24 DS-016890 partners'!K511)/1000),":")</f>
        <v>0</v>
      </c>
      <c r="V511" s="138">
        <f>+(U511/'Extra-Eu trade'!$E$8)*100</f>
        <v>0</v>
      </c>
      <c r="X511" s="141">
        <f>+((U511+S511)/('Extra-Eu trade'!$C$8))*100</f>
        <v>0</v>
      </c>
      <c r="Y511" s="74" t="s">
        <v>548</v>
      </c>
      <c r="AB511" s="88" t="s">
        <v>528</v>
      </c>
      <c r="AC511" s="141">
        <v>0</v>
      </c>
    </row>
    <row r="512" spans="2:29" ht="12">
      <c r="B512" s="118" t="s">
        <v>549</v>
      </c>
      <c r="C512" s="120">
        <v>1422</v>
      </c>
      <c r="D512" s="120" t="s">
        <v>36</v>
      </c>
      <c r="E512" s="120" t="s">
        <v>36</v>
      </c>
      <c r="F512" s="120" t="s">
        <v>36</v>
      </c>
      <c r="G512" s="120" t="s">
        <v>36</v>
      </c>
      <c r="H512" s="120" t="s">
        <v>36</v>
      </c>
      <c r="I512" s="120" t="s">
        <v>36</v>
      </c>
      <c r="J512" s="120" t="s">
        <v>36</v>
      </c>
      <c r="K512" s="120" t="s">
        <v>36</v>
      </c>
      <c r="L512" s="120">
        <v>24771</v>
      </c>
      <c r="M512" s="120" t="s">
        <v>36</v>
      </c>
      <c r="N512" s="120" t="s">
        <v>36</v>
      </c>
      <c r="O512" s="120" t="s">
        <v>36</v>
      </c>
      <c r="P512" s="120">
        <v>20144930946</v>
      </c>
      <c r="S512" s="58">
        <f>_xlfn.IFERROR(((SUM('24 DS-016894 partners'!K512:S512))/1000)-(SUM(('24 DS-016890 partners'!L512:M512,'24 DS-016890 partners'!O512))/1000),":")</f>
        <v>94.444</v>
      </c>
      <c r="T512" s="138">
        <f>+(S512/'Extra-Eu trade'!$D$8)*100</f>
        <v>0.00200630350932456</v>
      </c>
      <c r="U512" s="59">
        <f>_xlfn.IFERROR((SUM('24 DS-016894 partners'!C512:J512)/1000)+(SUM('24 DS-016890 partners'!L512:M512,'24 DS-016890 partners'!O512)/1000)-(SUM('24 DS-016890 partners'!C512:H512,'24 DS-016890 partners'!K512)/1000),":")</f>
        <v>165.244</v>
      </c>
      <c r="V512" s="138">
        <f>+(U512/'Extra-Eu trade'!$E$8)*100</f>
        <v>0.003549045871618277</v>
      </c>
      <c r="X512" s="141">
        <f>+((U512+S512)/('Extra-Eu trade'!$C$8))*100</f>
        <v>0.0027734442568865137</v>
      </c>
      <c r="Y512" s="74" t="s">
        <v>549</v>
      </c>
      <c r="AB512" s="88" t="s">
        <v>137</v>
      </c>
      <c r="AC512" s="141">
        <v>0</v>
      </c>
    </row>
    <row r="513" spans="2:29" ht="12">
      <c r="B513" s="118" t="s">
        <v>550</v>
      </c>
      <c r="C513" s="119">
        <v>70028</v>
      </c>
      <c r="D513" s="119" t="s">
        <v>36</v>
      </c>
      <c r="E513" s="119" t="s">
        <v>36</v>
      </c>
      <c r="F513" s="119" t="s">
        <v>36</v>
      </c>
      <c r="G513" s="119">
        <v>144</v>
      </c>
      <c r="H513" s="119" t="s">
        <v>36</v>
      </c>
      <c r="I513" s="119" t="s">
        <v>36</v>
      </c>
      <c r="J513" s="119">
        <v>7153</v>
      </c>
      <c r="K513" s="119">
        <v>3059</v>
      </c>
      <c r="L513" s="119">
        <v>224439</v>
      </c>
      <c r="M513" s="119">
        <v>267606</v>
      </c>
      <c r="N513" s="119">
        <v>14359</v>
      </c>
      <c r="O513" s="119">
        <v>194868</v>
      </c>
      <c r="P513" s="119">
        <v>28315723469</v>
      </c>
      <c r="S513" s="58">
        <f>_xlfn.IFERROR(((SUM('24 DS-016894 partners'!K513:S513))/1000)-(SUM(('24 DS-016890 partners'!L513:M513,'24 DS-016890 partners'!O513))/1000),":")</f>
        <v>2465.68</v>
      </c>
      <c r="T513" s="138">
        <f>+(S513/'Extra-Eu trade'!$D$8)*100</f>
        <v>0.05237921346905447</v>
      </c>
      <c r="U513" s="59">
        <f>_xlfn.IFERROR((SUM('24 DS-016894 partners'!C513:J513)/1000)+(SUM('24 DS-016890 partners'!L513:M513,'24 DS-016890 partners'!O513)/1000)-(SUM('24 DS-016890 partners'!C513:H513,'24 DS-016890 partners'!K513)/1000),":")</f>
        <v>3500.919</v>
      </c>
      <c r="V513" s="138">
        <f>+(U513/'Extra-Eu trade'!$E$8)*100</f>
        <v>0.07519136624518885</v>
      </c>
      <c r="X513" s="141">
        <f>+((U513+S513)/('Extra-Eu trade'!$C$8))*100</f>
        <v>0.06372273547370236</v>
      </c>
      <c r="Y513" s="74" t="s">
        <v>550</v>
      </c>
      <c r="AB513" s="88" t="s">
        <v>532</v>
      </c>
      <c r="AC513" s="141">
        <v>0</v>
      </c>
    </row>
    <row r="514" spans="2:29" ht="12">
      <c r="B514" s="118" t="s">
        <v>551</v>
      </c>
      <c r="C514" s="120" t="s">
        <v>36</v>
      </c>
      <c r="D514" s="120" t="s">
        <v>36</v>
      </c>
      <c r="E514" s="120" t="s">
        <v>36</v>
      </c>
      <c r="F514" s="120" t="s">
        <v>36</v>
      </c>
      <c r="G514" s="120" t="s">
        <v>36</v>
      </c>
      <c r="H514" s="120" t="s">
        <v>36</v>
      </c>
      <c r="I514" s="120" t="s">
        <v>36</v>
      </c>
      <c r="J514" s="120" t="s">
        <v>36</v>
      </c>
      <c r="K514" s="120" t="s">
        <v>36</v>
      </c>
      <c r="L514" s="120" t="s">
        <v>36</v>
      </c>
      <c r="M514" s="120" t="s">
        <v>36</v>
      </c>
      <c r="N514" s="120" t="s">
        <v>36</v>
      </c>
      <c r="O514" s="120" t="s">
        <v>36</v>
      </c>
      <c r="P514" s="120" t="s">
        <v>36</v>
      </c>
      <c r="S514" s="58">
        <f>_xlfn.IFERROR(((SUM('24 DS-016894 partners'!K514:S514))/1000)-(SUM(('24 DS-016890 partners'!L514:M514,'24 DS-016890 partners'!O514))/1000),":")</f>
        <v>0</v>
      </c>
      <c r="T514" s="138">
        <f>+(S514/'Extra-Eu trade'!$D$8)*100</f>
        <v>0</v>
      </c>
      <c r="U514" s="59">
        <f>_xlfn.IFERROR((SUM('24 DS-016894 partners'!C514:J514)/1000)+(SUM('24 DS-016890 partners'!L514:M514,'24 DS-016890 partners'!O514)/1000)-(SUM('24 DS-016890 partners'!C514:H514,'24 DS-016890 partners'!K514)/1000),":")</f>
        <v>0</v>
      </c>
      <c r="V514" s="138">
        <f>+(U514/'Extra-Eu trade'!$E$8)*100</f>
        <v>0</v>
      </c>
      <c r="X514" s="141">
        <f>+((U514+S514)/('Extra-Eu trade'!$C$8))*100</f>
        <v>0</v>
      </c>
      <c r="Y514" s="74" t="s">
        <v>551</v>
      </c>
      <c r="AB514" s="88" t="s">
        <v>535</v>
      </c>
      <c r="AC514" s="141">
        <v>0</v>
      </c>
    </row>
    <row r="515" spans="2:29" ht="12">
      <c r="B515" s="118" t="s">
        <v>552</v>
      </c>
      <c r="C515" s="119">
        <v>181097</v>
      </c>
      <c r="D515" s="119" t="s">
        <v>36</v>
      </c>
      <c r="E515" s="119" t="s">
        <v>36</v>
      </c>
      <c r="F515" s="119" t="s">
        <v>36</v>
      </c>
      <c r="G515" s="119" t="s">
        <v>36</v>
      </c>
      <c r="H515" s="119">
        <v>50</v>
      </c>
      <c r="I515" s="119" t="s">
        <v>36</v>
      </c>
      <c r="J515" s="119">
        <v>86546</v>
      </c>
      <c r="K515" s="119">
        <v>125546</v>
      </c>
      <c r="L515" s="119">
        <v>525038</v>
      </c>
      <c r="M515" s="119">
        <v>1091705</v>
      </c>
      <c r="N515" s="119">
        <v>623801</v>
      </c>
      <c r="O515" s="119">
        <v>109088</v>
      </c>
      <c r="P515" s="119">
        <v>6763304989</v>
      </c>
      <c r="S515" s="58">
        <f>_xlfn.IFERROR(((SUM('24 DS-016894 partners'!K515:S515))/1000)-(SUM(('24 DS-016890 partners'!L515:M515,'24 DS-016890 partners'!O515))/1000),":")</f>
        <v>31540.624000000003</v>
      </c>
      <c r="T515" s="138"/>
      <c r="U515" s="59">
        <f>_xlfn.IFERROR((SUM('24 DS-016894 partners'!C515:J515)/1000)+(SUM('24 DS-016890 partners'!L515:M515,'24 DS-016890 partners'!O515)/1000)-(SUM('24 DS-016890 partners'!C515:H515,'24 DS-016890 partners'!K515)/1000),":")</f>
        <v>28926.146</v>
      </c>
      <c r="V515" s="138"/>
      <c r="X515" s="141"/>
      <c r="Y515" s="74" t="s">
        <v>552</v>
      </c>
      <c r="AB515" s="88" t="s">
        <v>536</v>
      </c>
      <c r="AC515" s="141">
        <v>0</v>
      </c>
    </row>
    <row r="516" spans="2:29" ht="12">
      <c r="B516" s="118" t="s">
        <v>553</v>
      </c>
      <c r="C516" s="120" t="s">
        <v>36</v>
      </c>
      <c r="D516" s="120" t="s">
        <v>36</v>
      </c>
      <c r="E516" s="120" t="s">
        <v>36</v>
      </c>
      <c r="F516" s="120" t="s">
        <v>36</v>
      </c>
      <c r="G516" s="120">
        <v>73</v>
      </c>
      <c r="H516" s="120">
        <v>2000</v>
      </c>
      <c r="I516" s="120">
        <v>118</v>
      </c>
      <c r="J516" s="120">
        <v>3067</v>
      </c>
      <c r="K516" s="120">
        <v>175</v>
      </c>
      <c r="L516" s="120" t="s">
        <v>36</v>
      </c>
      <c r="M516" s="120" t="s">
        <v>36</v>
      </c>
      <c r="N516" s="120" t="s">
        <v>36</v>
      </c>
      <c r="O516" s="120">
        <v>31905</v>
      </c>
      <c r="P516" s="120">
        <v>13738290211</v>
      </c>
      <c r="S516" s="58">
        <f>_xlfn.IFERROR(((SUM('24 DS-016894 partners'!K516:S516))/1000)-(SUM(('24 DS-016890 partners'!L516:M516,'24 DS-016890 partners'!O516))/1000),":")</f>
        <v>1023.8700000000001</v>
      </c>
      <c r="T516" s="138">
        <f>+(S516/'Extra-Eu trade'!$D$8)*100</f>
        <v>0.021750391492229654</v>
      </c>
      <c r="U516" s="59">
        <f>_xlfn.IFERROR((SUM('24 DS-016894 partners'!C516:J516)/1000)+(SUM('24 DS-016890 partners'!L516:M516,'24 DS-016890 partners'!O516)/1000)-(SUM('24 DS-016890 partners'!C516:H516,'24 DS-016890 partners'!K516)/1000),":")</f>
        <v>1301.118</v>
      </c>
      <c r="V516" s="138">
        <f>+(U516/'Extra-Eu trade'!$E$8)*100</f>
        <v>0.027944902485949438</v>
      </c>
      <c r="X516" s="141">
        <f>+((U516+S516)/('Extra-Eu trade'!$C$8))*100</f>
        <v>0.024830660700263636</v>
      </c>
      <c r="Y516" s="74" t="s">
        <v>553</v>
      </c>
      <c r="AB516" s="88" t="s">
        <v>537</v>
      </c>
      <c r="AC516" s="141">
        <v>0</v>
      </c>
    </row>
    <row r="517" spans="2:29" ht="12">
      <c r="B517" s="118" t="s">
        <v>554</v>
      </c>
      <c r="C517" s="119" t="s">
        <v>36</v>
      </c>
      <c r="D517" s="119" t="s">
        <v>36</v>
      </c>
      <c r="E517" s="119" t="s">
        <v>36</v>
      </c>
      <c r="F517" s="119" t="s">
        <v>36</v>
      </c>
      <c r="G517" s="119" t="s">
        <v>36</v>
      </c>
      <c r="H517" s="119" t="s">
        <v>36</v>
      </c>
      <c r="I517" s="119" t="s">
        <v>36</v>
      </c>
      <c r="J517" s="119" t="s">
        <v>36</v>
      </c>
      <c r="K517" s="119" t="s">
        <v>36</v>
      </c>
      <c r="L517" s="119" t="s">
        <v>36</v>
      </c>
      <c r="M517" s="119" t="s">
        <v>36</v>
      </c>
      <c r="N517" s="119" t="s">
        <v>36</v>
      </c>
      <c r="O517" s="119" t="s">
        <v>36</v>
      </c>
      <c r="P517" s="119" t="s">
        <v>36</v>
      </c>
      <c r="S517" s="58">
        <f>_xlfn.IFERROR(((SUM('24 DS-016894 partners'!K517:S517))/1000)-(SUM(('24 DS-016890 partners'!L517:M517,'24 DS-016890 partners'!O517))/1000),":")</f>
        <v>0</v>
      </c>
      <c r="T517" s="138">
        <f>+(S517/'Extra-Eu trade'!$D$8)*100</f>
        <v>0</v>
      </c>
      <c r="U517" s="59">
        <f>_xlfn.IFERROR((SUM('24 DS-016894 partners'!C517:J517)/1000)+(SUM('24 DS-016890 partners'!L517:M517,'24 DS-016890 partners'!O517)/1000)-(SUM('24 DS-016890 partners'!C517:H517,'24 DS-016890 partners'!K517)/1000),":")</f>
        <v>0</v>
      </c>
      <c r="V517" s="138">
        <f>+(U517/'Extra-Eu trade'!$E$8)*100</f>
        <v>0</v>
      </c>
      <c r="X517" s="141">
        <f>+((U517+S517)/('Extra-Eu trade'!$C$8))*100</f>
        <v>0</v>
      </c>
      <c r="Y517" s="74" t="s">
        <v>554</v>
      </c>
      <c r="AB517" s="88" t="s">
        <v>540</v>
      </c>
      <c r="AC517" s="141">
        <v>0</v>
      </c>
    </row>
    <row r="518" spans="2:29" ht="12">
      <c r="B518" s="118" t="s">
        <v>555</v>
      </c>
      <c r="C518" s="120" t="s">
        <v>36</v>
      </c>
      <c r="D518" s="120" t="s">
        <v>36</v>
      </c>
      <c r="E518" s="120" t="s">
        <v>36</v>
      </c>
      <c r="F518" s="120" t="s">
        <v>36</v>
      </c>
      <c r="G518" s="120" t="s">
        <v>36</v>
      </c>
      <c r="H518" s="120" t="s">
        <v>36</v>
      </c>
      <c r="I518" s="120" t="s">
        <v>36</v>
      </c>
      <c r="J518" s="120" t="s">
        <v>36</v>
      </c>
      <c r="K518" s="120" t="s">
        <v>36</v>
      </c>
      <c r="L518" s="120" t="s">
        <v>36</v>
      </c>
      <c r="M518" s="120" t="s">
        <v>36</v>
      </c>
      <c r="N518" s="120" t="s">
        <v>36</v>
      </c>
      <c r="O518" s="120" t="s">
        <v>36</v>
      </c>
      <c r="P518" s="120">
        <v>3850379894</v>
      </c>
      <c r="S518" s="58">
        <f>_xlfn.IFERROR(((SUM('24 DS-016894 partners'!K518:S518))/1000)-(SUM(('24 DS-016890 partners'!L518:M518,'24 DS-016890 partners'!O518))/1000),":")</f>
        <v>0</v>
      </c>
      <c r="T518" s="138">
        <f>+(S518/'Extra-Eu trade'!$D$8)*100</f>
        <v>0</v>
      </c>
      <c r="U518" s="59">
        <f>_xlfn.IFERROR((SUM('24 DS-016894 partners'!C518:J518)/1000)+(SUM('24 DS-016890 partners'!L518:M518,'24 DS-016890 partners'!O518)/1000)-(SUM('24 DS-016890 partners'!C518:H518,'24 DS-016890 partners'!K518)/1000),":")</f>
        <v>0</v>
      </c>
      <c r="V518" s="138">
        <f>+(U518/'Extra-Eu trade'!$E$8)*100</f>
        <v>0</v>
      </c>
      <c r="X518" s="141">
        <f>+((U518+S518)/('Extra-Eu trade'!$C$8))*100</f>
        <v>0</v>
      </c>
      <c r="Y518" s="74" t="s">
        <v>555</v>
      </c>
      <c r="AB518" s="88" t="s">
        <v>543</v>
      </c>
      <c r="AC518" s="141">
        <v>0</v>
      </c>
    </row>
    <row r="519" spans="2:29" ht="12">
      <c r="B519" s="118" t="s">
        <v>556</v>
      </c>
      <c r="C519" s="119" t="s">
        <v>36</v>
      </c>
      <c r="D519" s="119" t="s">
        <v>36</v>
      </c>
      <c r="E519" s="119" t="s">
        <v>36</v>
      </c>
      <c r="F519" s="119" t="s">
        <v>36</v>
      </c>
      <c r="G519" s="119" t="s">
        <v>36</v>
      </c>
      <c r="H519" s="119" t="s">
        <v>36</v>
      </c>
      <c r="I519" s="119" t="s">
        <v>36</v>
      </c>
      <c r="J519" s="119" t="s">
        <v>36</v>
      </c>
      <c r="K519" s="119" t="s">
        <v>36</v>
      </c>
      <c r="L519" s="119" t="s">
        <v>36</v>
      </c>
      <c r="M519" s="119" t="s">
        <v>36</v>
      </c>
      <c r="N519" s="119" t="s">
        <v>36</v>
      </c>
      <c r="O519" s="119" t="s">
        <v>36</v>
      </c>
      <c r="P519" s="119">
        <v>7645143478</v>
      </c>
      <c r="S519" s="58">
        <f>_xlfn.IFERROR(((SUM('24 DS-016894 partners'!K519:S519))/1000)-(SUM(('24 DS-016890 partners'!L519:M519,'24 DS-016890 partners'!O519))/1000),":")</f>
        <v>0</v>
      </c>
      <c r="T519" s="138">
        <f>+(S519/'Extra-Eu trade'!$D$8)*100</f>
        <v>0</v>
      </c>
      <c r="U519" s="59">
        <f>_xlfn.IFERROR((SUM('24 DS-016894 partners'!C519:J519)/1000)+(SUM('24 DS-016890 partners'!L519:M519,'24 DS-016890 partners'!O519)/1000)-(SUM('24 DS-016890 partners'!C519:H519,'24 DS-016890 partners'!K519)/1000),":")</f>
        <v>0</v>
      </c>
      <c r="V519" s="138">
        <f>+(U519/'Extra-Eu trade'!$E$8)*100</f>
        <v>0</v>
      </c>
      <c r="X519" s="141">
        <f>+((U519+S519)/('Extra-Eu trade'!$C$8))*100</f>
        <v>0</v>
      </c>
      <c r="Y519" s="74" t="s">
        <v>556</v>
      </c>
      <c r="AB519" s="88" t="s">
        <v>545</v>
      </c>
      <c r="AC519" s="141">
        <v>0</v>
      </c>
    </row>
    <row r="520" spans="2:29" ht="12">
      <c r="B520" s="118" t="s">
        <v>557</v>
      </c>
      <c r="C520" s="120" t="s">
        <v>36</v>
      </c>
      <c r="D520" s="120" t="s">
        <v>36</v>
      </c>
      <c r="E520" s="120" t="s">
        <v>36</v>
      </c>
      <c r="F520" s="120" t="s">
        <v>36</v>
      </c>
      <c r="G520" s="120" t="s">
        <v>36</v>
      </c>
      <c r="H520" s="120" t="s">
        <v>36</v>
      </c>
      <c r="I520" s="120" t="s">
        <v>36</v>
      </c>
      <c r="J520" s="120" t="s">
        <v>36</v>
      </c>
      <c r="K520" s="120" t="s">
        <v>36</v>
      </c>
      <c r="L520" s="120" t="s">
        <v>36</v>
      </c>
      <c r="M520" s="120" t="s">
        <v>36</v>
      </c>
      <c r="N520" s="120" t="s">
        <v>36</v>
      </c>
      <c r="O520" s="120" t="s">
        <v>36</v>
      </c>
      <c r="P520" s="120" t="s">
        <v>36</v>
      </c>
      <c r="S520" s="58">
        <f>_xlfn.IFERROR(((SUM('24 DS-016894 partners'!K520:S520))/1000)-(SUM(('24 DS-016890 partners'!L520:M520,'24 DS-016890 partners'!O520))/1000),":")</f>
        <v>0</v>
      </c>
      <c r="T520" s="138">
        <f>+(S520/'Extra-Eu trade'!$D$8)*100</f>
        <v>0</v>
      </c>
      <c r="U520" s="59">
        <f>_xlfn.IFERROR((SUM('24 DS-016894 partners'!C520:J520)/1000)+(SUM('24 DS-016890 partners'!L520:M520,'24 DS-016890 partners'!O520)/1000)-(SUM('24 DS-016890 partners'!C520:H520,'24 DS-016890 partners'!K520)/1000),":")</f>
        <v>0</v>
      </c>
      <c r="V520" s="138">
        <f>+(U520/'Extra-Eu trade'!$E$8)*100</f>
        <v>0</v>
      </c>
      <c r="X520" s="141">
        <f>+((U520+S520)/('Extra-Eu trade'!$C$8))*100</f>
        <v>0</v>
      </c>
      <c r="Y520" s="74" t="s">
        <v>557</v>
      </c>
      <c r="AB520" s="88" t="s">
        <v>547</v>
      </c>
      <c r="AC520" s="141">
        <v>0</v>
      </c>
    </row>
    <row r="521" spans="2:29" ht="12">
      <c r="B521" s="118" t="s">
        <v>21</v>
      </c>
      <c r="C521" s="119">
        <v>11186893</v>
      </c>
      <c r="D521" s="119" t="s">
        <v>36</v>
      </c>
      <c r="E521" s="119" t="s">
        <v>36</v>
      </c>
      <c r="F521" s="119" t="s">
        <v>36</v>
      </c>
      <c r="G521" s="119">
        <v>125827</v>
      </c>
      <c r="H521" s="119">
        <v>61471</v>
      </c>
      <c r="I521" s="119">
        <v>19267</v>
      </c>
      <c r="J521" s="119">
        <v>108125</v>
      </c>
      <c r="K521" s="119">
        <v>1122254</v>
      </c>
      <c r="L521" s="119">
        <v>10920266</v>
      </c>
      <c r="M521" s="119">
        <v>3115962</v>
      </c>
      <c r="N521" s="119">
        <v>982352</v>
      </c>
      <c r="O521" s="119">
        <v>24996592</v>
      </c>
      <c r="P521" s="119">
        <v>82842879433</v>
      </c>
      <c r="S521" s="58">
        <f>_xlfn.IFERROR(((SUM('24 DS-016894 partners'!K521:S521))/1000)-(SUM(('24 DS-016890 partners'!L521:M521,'24 DS-016890 partners'!O521))/1000),":")</f>
        <v>515156.381</v>
      </c>
      <c r="T521" s="138"/>
      <c r="U521" s="59">
        <f>_xlfn.IFERROR((SUM('24 DS-016894 partners'!C521:J521)/1000)+(SUM('24 DS-016890 partners'!L521:M521,'24 DS-016890 partners'!O521)/1000)-(SUM('24 DS-016890 partners'!C521:H521,'24 DS-016890 partners'!K521)/1000),":")</f>
        <v>247062.062</v>
      </c>
      <c r="V521" s="138"/>
      <c r="X521" s="141"/>
      <c r="Y521" s="74" t="s">
        <v>21</v>
      </c>
      <c r="AB521" s="88" t="s">
        <v>548</v>
      </c>
      <c r="AC521" s="141">
        <v>0</v>
      </c>
    </row>
    <row r="522" spans="2:29" ht="12">
      <c r="B522" s="118" t="s">
        <v>144</v>
      </c>
      <c r="C522" s="120" t="s">
        <v>36</v>
      </c>
      <c r="D522" s="120" t="s">
        <v>36</v>
      </c>
      <c r="E522" s="120" t="s">
        <v>36</v>
      </c>
      <c r="F522" s="120" t="s">
        <v>36</v>
      </c>
      <c r="G522" s="120" t="s">
        <v>36</v>
      </c>
      <c r="H522" s="120">
        <v>4</v>
      </c>
      <c r="I522" s="120" t="s">
        <v>36</v>
      </c>
      <c r="J522" s="120" t="s">
        <v>36</v>
      </c>
      <c r="K522" s="120" t="s">
        <v>36</v>
      </c>
      <c r="L522" s="120">
        <v>2020595</v>
      </c>
      <c r="M522" s="120">
        <v>1462926</v>
      </c>
      <c r="N522" s="120">
        <v>600648</v>
      </c>
      <c r="O522" s="120">
        <v>4622472</v>
      </c>
      <c r="P522" s="120">
        <v>55013741117</v>
      </c>
      <c r="S522" s="58">
        <f>_xlfn.IFERROR(((SUM('24 DS-016894 partners'!K522:S522))/1000)-(SUM(('24 DS-016890 partners'!L522:M522,'24 DS-016890 partners'!O522))/1000),":")</f>
        <v>225134.14200000002</v>
      </c>
      <c r="T522" s="138">
        <f>+(S522/'Extra-Eu trade'!$D$8)*100</f>
        <v>4.7825951798248045</v>
      </c>
      <c r="U522" s="59">
        <f>_xlfn.IFERROR((SUM('24 DS-016894 partners'!C522:J522)/1000)+(SUM('24 DS-016890 partners'!L522:M522,'24 DS-016890 partners'!O522)/1000)-(SUM('24 DS-016890 partners'!C522:H522,'24 DS-016890 partners'!K522)/1000),":")</f>
        <v>20731.068</v>
      </c>
      <c r="V522" s="138">
        <f>+(U522/'Extra-Eu trade'!$E$8)*100</f>
        <v>0.44525375384061006</v>
      </c>
      <c r="X522" s="141">
        <f>+((U522+S522)/('Extra-Eu trade'!$C$8))*100</f>
        <v>2.625818114979116</v>
      </c>
      <c r="Y522" s="74" t="s">
        <v>144</v>
      </c>
      <c r="AB522" s="88" t="s">
        <v>551</v>
      </c>
      <c r="AC522" s="141">
        <v>0</v>
      </c>
    </row>
    <row r="523" spans="2:29" ht="12">
      <c r="B523" s="118" t="s">
        <v>558</v>
      </c>
      <c r="C523" s="119" t="s">
        <v>36</v>
      </c>
      <c r="D523" s="119" t="s">
        <v>36</v>
      </c>
      <c r="E523" s="119" t="s">
        <v>36</v>
      </c>
      <c r="F523" s="119" t="s">
        <v>36</v>
      </c>
      <c r="G523" s="119" t="s">
        <v>36</v>
      </c>
      <c r="H523" s="119" t="s">
        <v>36</v>
      </c>
      <c r="I523" s="119" t="s">
        <v>36</v>
      </c>
      <c r="J523" s="119" t="s">
        <v>36</v>
      </c>
      <c r="K523" s="119" t="s">
        <v>36</v>
      </c>
      <c r="L523" s="119" t="s">
        <v>36</v>
      </c>
      <c r="M523" s="119" t="s">
        <v>36</v>
      </c>
      <c r="N523" s="119" t="s">
        <v>36</v>
      </c>
      <c r="O523" s="119" t="s">
        <v>36</v>
      </c>
      <c r="P523" s="119">
        <v>293747076</v>
      </c>
      <c r="S523" s="58">
        <f>_xlfn.IFERROR(((SUM('24 DS-016894 partners'!K523:S523))/1000)-(SUM(('24 DS-016890 partners'!L523:M523,'24 DS-016890 partners'!O523))/1000),":")</f>
        <v>13.073</v>
      </c>
      <c r="T523" s="138">
        <f>+(S523/'Extra-Eu trade'!$D$8)*100</f>
        <v>0.00027771383864935804</v>
      </c>
      <c r="U523" s="59">
        <f>_xlfn.IFERROR((SUM('24 DS-016894 partners'!C523:J523)/1000)+(SUM('24 DS-016890 partners'!L523:M523,'24 DS-016890 partners'!O523)/1000)-(SUM('24 DS-016890 partners'!C523:H523,'24 DS-016890 partners'!K523)/1000),":")</f>
        <v>0.396</v>
      </c>
      <c r="V523" s="138">
        <f>+(U523/'Extra-Eu trade'!$E$8)*100</f>
        <v>8.505132804584964E-06</v>
      </c>
      <c r="X523" s="141">
        <f>+((U523+S523)/('Extra-Eu trade'!$C$8))*100</f>
        <v>0.0001438476968362206</v>
      </c>
      <c r="Y523" s="74" t="s">
        <v>558</v>
      </c>
      <c r="AB523" s="88" t="s">
        <v>554</v>
      </c>
      <c r="AC523" s="141">
        <v>0</v>
      </c>
    </row>
    <row r="524" spans="2:29" ht="12">
      <c r="B524" s="118" t="s">
        <v>145</v>
      </c>
      <c r="C524" s="120">
        <v>909300</v>
      </c>
      <c r="D524" s="120" t="s">
        <v>36</v>
      </c>
      <c r="E524" s="120" t="s">
        <v>36</v>
      </c>
      <c r="F524" s="120" t="s">
        <v>36</v>
      </c>
      <c r="G524" s="120" t="s">
        <v>36</v>
      </c>
      <c r="H524" s="120">
        <v>2291</v>
      </c>
      <c r="I524" s="120" t="s">
        <v>36</v>
      </c>
      <c r="J524" s="120">
        <v>19603</v>
      </c>
      <c r="K524" s="120">
        <v>62670</v>
      </c>
      <c r="L524" s="120">
        <v>34502</v>
      </c>
      <c r="M524" s="120">
        <v>117930</v>
      </c>
      <c r="N524" s="120">
        <v>3373</v>
      </c>
      <c r="O524" s="120">
        <v>274329</v>
      </c>
      <c r="P524" s="120">
        <v>31609151913</v>
      </c>
      <c r="S524" s="58">
        <f>_xlfn.IFERROR(((SUM('24 DS-016894 partners'!K524:S524))/1000)-(SUM(('24 DS-016890 partners'!L524:M524,'24 DS-016890 partners'!O524))/1000),":")</f>
        <v>138108.651</v>
      </c>
      <c r="T524" s="138">
        <f>+(S524/'Extra-Eu trade'!$D$8)*100</f>
        <v>2.9338853836070147</v>
      </c>
      <c r="U524" s="59">
        <f>_xlfn.IFERROR((SUM('24 DS-016894 partners'!C524:J524)/1000)+(SUM('24 DS-016890 partners'!L524:M524,'24 DS-016890 partners'!O524)/1000)-(SUM('24 DS-016890 partners'!C524:H524,'24 DS-016890 partners'!K524)/1000),":")</f>
        <v>35059.087</v>
      </c>
      <c r="V524" s="138">
        <f>+(U524/'Extra-Eu trade'!$E$8)*100</f>
        <v>0.7529853306628743</v>
      </c>
      <c r="X524" s="141">
        <f>+((U524+S524)/('Extra-Eu trade'!$C$8))*100</f>
        <v>1.8494157159134366</v>
      </c>
      <c r="Y524" s="74" t="s">
        <v>145</v>
      </c>
      <c r="AB524" s="88" t="s">
        <v>555</v>
      </c>
      <c r="AC524" s="141">
        <v>0</v>
      </c>
    </row>
    <row r="525" spans="2:29" ht="12">
      <c r="B525" s="118" t="s">
        <v>559</v>
      </c>
      <c r="C525" s="119" t="s">
        <v>36</v>
      </c>
      <c r="D525" s="119" t="s">
        <v>36</v>
      </c>
      <c r="E525" s="119" t="s">
        <v>36</v>
      </c>
      <c r="F525" s="119" t="s">
        <v>36</v>
      </c>
      <c r="G525" s="119" t="s">
        <v>36</v>
      </c>
      <c r="H525" s="119" t="s">
        <v>36</v>
      </c>
      <c r="I525" s="119" t="s">
        <v>36</v>
      </c>
      <c r="J525" s="119" t="s">
        <v>36</v>
      </c>
      <c r="K525" s="119" t="s">
        <v>36</v>
      </c>
      <c r="L525" s="119" t="s">
        <v>36</v>
      </c>
      <c r="M525" s="119" t="s">
        <v>36</v>
      </c>
      <c r="N525" s="119" t="s">
        <v>36</v>
      </c>
      <c r="O525" s="119" t="s">
        <v>36</v>
      </c>
      <c r="P525" s="119">
        <v>8525080</v>
      </c>
      <c r="S525" s="58">
        <f>_xlfn.IFERROR(((SUM('24 DS-016894 partners'!K525:S525))/1000)-(SUM(('24 DS-016890 partners'!L525:M525,'24 DS-016890 partners'!O525))/1000),":")</f>
        <v>0</v>
      </c>
      <c r="T525" s="138">
        <f>+(S525/'Extra-Eu trade'!$D$8)*100</f>
        <v>0</v>
      </c>
      <c r="U525" s="59">
        <f>_xlfn.IFERROR((SUM('24 DS-016894 partners'!C525:J525)/1000)+(SUM('24 DS-016890 partners'!L525:M525,'24 DS-016890 partners'!O525)/1000)-(SUM('24 DS-016890 partners'!C525:H525,'24 DS-016890 partners'!K525)/1000),":")</f>
        <v>0</v>
      </c>
      <c r="V525" s="138">
        <f>+(U525/'Extra-Eu trade'!$E$8)*100</f>
        <v>0</v>
      </c>
      <c r="X525" s="141">
        <f>+((U525+S525)/('Extra-Eu trade'!$C$8))*100</f>
        <v>0</v>
      </c>
      <c r="Y525" s="74" t="s">
        <v>559</v>
      </c>
      <c r="AB525" s="88" t="s">
        <v>556</v>
      </c>
      <c r="AC525" s="141">
        <v>0</v>
      </c>
    </row>
    <row r="526" spans="2:29" ht="12">
      <c r="B526" s="118" t="s">
        <v>560</v>
      </c>
      <c r="C526" s="120">
        <v>33292</v>
      </c>
      <c r="D526" s="120" t="s">
        <v>36</v>
      </c>
      <c r="E526" s="120" t="s">
        <v>36</v>
      </c>
      <c r="F526" s="120" t="s">
        <v>36</v>
      </c>
      <c r="G526" s="120" t="s">
        <v>36</v>
      </c>
      <c r="H526" s="120" t="s">
        <v>36</v>
      </c>
      <c r="I526" s="120" t="s">
        <v>36</v>
      </c>
      <c r="J526" s="120">
        <v>3825</v>
      </c>
      <c r="K526" s="120">
        <v>138</v>
      </c>
      <c r="L526" s="120">
        <v>31884</v>
      </c>
      <c r="M526" s="120">
        <v>220712</v>
      </c>
      <c r="N526" s="120" t="s">
        <v>36</v>
      </c>
      <c r="O526" s="120">
        <v>61562</v>
      </c>
      <c r="P526" s="120">
        <v>280766798</v>
      </c>
      <c r="S526" s="58">
        <f>_xlfn.IFERROR(((SUM('24 DS-016894 partners'!K526:S526))/1000)-(SUM(('24 DS-016890 partners'!L526:M526,'24 DS-016890 partners'!O526))/1000),":")</f>
        <v>645.462</v>
      </c>
      <c r="T526" s="138">
        <f>+(S526/'Extra-Eu trade'!$D$8)*100</f>
        <v>0.01371175168073831</v>
      </c>
      <c r="U526" s="59">
        <f>_xlfn.IFERROR((SUM('24 DS-016894 partners'!C526:J526)/1000)+(SUM('24 DS-016890 partners'!L526:M526,'24 DS-016890 partners'!O526)/1000)-(SUM('24 DS-016890 partners'!C526:H526,'24 DS-016890 partners'!K526)/1000),":")</f>
        <v>2270.195</v>
      </c>
      <c r="V526" s="138">
        <f>+(U526/'Extra-Eu trade'!$E$8)*100</f>
        <v>0.04875835850329486</v>
      </c>
      <c r="X526" s="141">
        <f>+((U526+S526)/('Extra-Eu trade'!$C$8))*100</f>
        <v>0.031138951979687017</v>
      </c>
      <c r="Y526" s="74" t="s">
        <v>560</v>
      </c>
      <c r="AB526" s="88" t="s">
        <v>557</v>
      </c>
      <c r="AC526" s="141">
        <v>0</v>
      </c>
    </row>
    <row r="527" spans="2:29" ht="12">
      <c r="B527" s="118" t="s">
        <v>561</v>
      </c>
      <c r="C527" s="119" t="s">
        <v>36</v>
      </c>
      <c r="D527" s="119" t="s">
        <v>36</v>
      </c>
      <c r="E527" s="119" t="s">
        <v>36</v>
      </c>
      <c r="F527" s="119" t="s">
        <v>36</v>
      </c>
      <c r="G527" s="119" t="s">
        <v>36</v>
      </c>
      <c r="H527" s="119" t="s">
        <v>36</v>
      </c>
      <c r="I527" s="119" t="s">
        <v>36</v>
      </c>
      <c r="J527" s="119" t="s">
        <v>36</v>
      </c>
      <c r="K527" s="119" t="s">
        <v>36</v>
      </c>
      <c r="L527" s="119" t="s">
        <v>36</v>
      </c>
      <c r="M527" s="119" t="s">
        <v>36</v>
      </c>
      <c r="N527" s="119">
        <v>6500</v>
      </c>
      <c r="O527" s="119" t="s">
        <v>36</v>
      </c>
      <c r="P527" s="119">
        <v>860264297</v>
      </c>
      <c r="S527" s="58">
        <f>_xlfn.IFERROR(((SUM('24 DS-016894 partners'!K527:S527))/1000)-(SUM(('24 DS-016890 partners'!L527:M527,'24 DS-016890 partners'!O527))/1000),":")</f>
        <v>137.962</v>
      </c>
      <c r="T527" s="138">
        <f>+(S527/'Extra-Eu trade'!$D$8)*100</f>
        <v>0.002930770030424748</v>
      </c>
      <c r="U527" s="59">
        <f>_xlfn.IFERROR((SUM('24 DS-016894 partners'!C527:J527)/1000)+(SUM('24 DS-016890 partners'!L527:M527,'24 DS-016890 partners'!O527)/1000)-(SUM('24 DS-016890 partners'!C527:H527,'24 DS-016890 partners'!K527)/1000),":")</f>
        <v>12.893</v>
      </c>
      <c r="V527" s="138">
        <f>+(U527/'Extra-Eu trade'!$E$8)*100</f>
        <v>0.0002769108011351362</v>
      </c>
      <c r="X527" s="141">
        <f>+((U527+S527)/('Extra-Eu trade'!$C$8))*100</f>
        <v>0.0016111177003658812</v>
      </c>
      <c r="Y527" s="74" t="s">
        <v>561</v>
      </c>
      <c r="AB527" s="88" t="s">
        <v>559</v>
      </c>
      <c r="AC527" s="141">
        <v>0</v>
      </c>
    </row>
    <row r="528" spans="2:29" ht="12">
      <c r="B528" s="118" t="s">
        <v>25</v>
      </c>
      <c r="C528" s="120">
        <v>29776241</v>
      </c>
      <c r="D528" s="120" t="s">
        <v>36</v>
      </c>
      <c r="E528" s="120" t="s">
        <v>36</v>
      </c>
      <c r="F528" s="120" t="s">
        <v>36</v>
      </c>
      <c r="G528" s="120">
        <v>1395902</v>
      </c>
      <c r="H528" s="120">
        <v>7421</v>
      </c>
      <c r="I528" s="120">
        <v>480014</v>
      </c>
      <c r="J528" s="120">
        <v>2312456</v>
      </c>
      <c r="K528" s="120">
        <v>6173829</v>
      </c>
      <c r="L528" s="120">
        <v>35837037</v>
      </c>
      <c r="M528" s="120">
        <v>18454867</v>
      </c>
      <c r="N528" s="120">
        <v>1120086</v>
      </c>
      <c r="O528" s="120">
        <v>30405862</v>
      </c>
      <c r="P528" s="120">
        <v>125756469721</v>
      </c>
      <c r="S528" s="58">
        <f>_xlfn.IFERROR(((SUM('24 DS-016894 partners'!K528:S528))/1000)-(SUM(('24 DS-016890 partners'!L528:M528,'24 DS-016890 partners'!O528))/1000),":")</f>
        <v>478297.641</v>
      </c>
      <c r="T528" s="138"/>
      <c r="U528" s="59">
        <f>_xlfn.IFERROR((SUM('24 DS-016894 partners'!C528:J528)/1000)+(SUM('24 DS-016890 partners'!L528:M528,'24 DS-016890 partners'!O528)/1000)-(SUM('24 DS-016890 partners'!C528:H528,'24 DS-016890 partners'!K528)/1000),":")</f>
        <v>578640.17</v>
      </c>
      <c r="V528" s="138"/>
      <c r="X528" s="141"/>
      <c r="Y528" s="74" t="s">
        <v>25</v>
      </c>
      <c r="AB528" s="88" t="s">
        <v>562</v>
      </c>
      <c r="AC528" s="141">
        <v>0</v>
      </c>
    </row>
    <row r="529" spans="2:29" ht="12">
      <c r="B529" s="118" t="s">
        <v>147</v>
      </c>
      <c r="C529" s="119">
        <v>2346128</v>
      </c>
      <c r="D529" s="119" t="s">
        <v>36</v>
      </c>
      <c r="E529" s="119" t="s">
        <v>36</v>
      </c>
      <c r="F529" s="119" t="s">
        <v>36</v>
      </c>
      <c r="G529" s="119">
        <v>1250</v>
      </c>
      <c r="H529" s="119">
        <v>3357</v>
      </c>
      <c r="I529" s="119">
        <v>53</v>
      </c>
      <c r="J529" s="119">
        <v>11395</v>
      </c>
      <c r="K529" s="119">
        <v>296</v>
      </c>
      <c r="L529" s="119" t="s">
        <v>36</v>
      </c>
      <c r="M529" s="119">
        <v>98075</v>
      </c>
      <c r="N529" s="119">
        <v>19778</v>
      </c>
      <c r="O529" s="119">
        <v>1623612</v>
      </c>
      <c r="P529" s="119">
        <v>31703566461</v>
      </c>
      <c r="S529" s="58">
        <f>_xlfn.IFERROR(((SUM('24 DS-016894 partners'!K529:S529))/1000)-(SUM(('24 DS-016890 partners'!L529:M529,'24 DS-016890 partners'!O529))/1000),":")</f>
        <v>16124.768000000002</v>
      </c>
      <c r="T529" s="138">
        <f>+(S529/'Extra-Eu trade'!$D$8)*100</f>
        <v>0.34254350329766176</v>
      </c>
      <c r="U529" s="59">
        <f>_xlfn.IFERROR((SUM('24 DS-016894 partners'!C529:J529)/1000)+(SUM('24 DS-016890 partners'!L529:M529,'24 DS-016890 partners'!O529)/1000)-(SUM('24 DS-016890 partners'!C529:H529,'24 DS-016890 partners'!K529)/1000),":")</f>
        <v>18750.046</v>
      </c>
      <c r="V529" s="138">
        <f>+(U529/'Extra-Eu trade'!$E$8)*100</f>
        <v>0.4027061397022148</v>
      </c>
      <c r="X529" s="141">
        <f>+((U529+S529)/('Extra-Eu trade'!$C$8))*100</f>
        <v>0.37245984642449936</v>
      </c>
      <c r="Y529" s="74" t="s">
        <v>147</v>
      </c>
      <c r="AB529" s="88" t="s">
        <v>563</v>
      </c>
      <c r="AC529" s="141">
        <v>0</v>
      </c>
    </row>
    <row r="530" spans="2:29" ht="12">
      <c r="B530" s="118" t="s">
        <v>562</v>
      </c>
      <c r="C530" s="120" t="s">
        <v>36</v>
      </c>
      <c r="D530" s="120" t="s">
        <v>36</v>
      </c>
      <c r="E530" s="120" t="s">
        <v>36</v>
      </c>
      <c r="F530" s="120" t="s">
        <v>36</v>
      </c>
      <c r="G530" s="120" t="s">
        <v>36</v>
      </c>
      <c r="H530" s="120" t="s">
        <v>36</v>
      </c>
      <c r="I530" s="120" t="s">
        <v>36</v>
      </c>
      <c r="J530" s="120" t="s">
        <v>36</v>
      </c>
      <c r="K530" s="120" t="s">
        <v>36</v>
      </c>
      <c r="L530" s="120" t="s">
        <v>36</v>
      </c>
      <c r="M530" s="120" t="s">
        <v>36</v>
      </c>
      <c r="N530" s="120" t="s">
        <v>36</v>
      </c>
      <c r="O530" s="120" t="s">
        <v>36</v>
      </c>
      <c r="P530" s="120">
        <v>2503695</v>
      </c>
      <c r="S530" s="58">
        <f>_xlfn.IFERROR(((SUM('24 DS-016894 partners'!K530:S530))/1000)-(SUM(('24 DS-016890 partners'!L530:M530,'24 DS-016890 partners'!O530))/1000),":")</f>
        <v>0</v>
      </c>
      <c r="T530" s="138">
        <f>+(S530/'Extra-Eu trade'!$D$8)*100</f>
        <v>0</v>
      </c>
      <c r="U530" s="59">
        <f>_xlfn.IFERROR((SUM('24 DS-016894 partners'!C530:J530)/1000)+(SUM('24 DS-016890 partners'!L530:M530,'24 DS-016890 partners'!O530)/1000)-(SUM('24 DS-016890 partners'!C530:H530,'24 DS-016890 partners'!K530)/1000),":")</f>
        <v>0</v>
      </c>
      <c r="V530" s="138">
        <f>+(U530/'Extra-Eu trade'!$E$8)*100</f>
        <v>0</v>
      </c>
      <c r="X530" s="141">
        <f>+((U530+S530)/('Extra-Eu trade'!$C$8))*100</f>
        <v>0</v>
      </c>
      <c r="Y530" s="74" t="s">
        <v>562</v>
      </c>
      <c r="AB530" s="88" t="s">
        <v>569</v>
      </c>
      <c r="AC530" s="141">
        <v>0</v>
      </c>
    </row>
    <row r="531" spans="2:29" ht="12">
      <c r="B531" s="118" t="s">
        <v>22</v>
      </c>
      <c r="C531" s="119">
        <v>901628</v>
      </c>
      <c r="D531" s="119" t="s">
        <v>36</v>
      </c>
      <c r="E531" s="119" t="s">
        <v>36</v>
      </c>
      <c r="F531" s="119" t="s">
        <v>36</v>
      </c>
      <c r="G531" s="119">
        <v>3939</v>
      </c>
      <c r="H531" s="119">
        <v>5728</v>
      </c>
      <c r="I531" s="119">
        <v>75332</v>
      </c>
      <c r="J531" s="119">
        <v>266785</v>
      </c>
      <c r="K531" s="119">
        <v>146845</v>
      </c>
      <c r="L531" s="119">
        <v>4884348</v>
      </c>
      <c r="M531" s="119">
        <v>2073781</v>
      </c>
      <c r="N531" s="119">
        <v>126754</v>
      </c>
      <c r="O531" s="119">
        <v>7886156</v>
      </c>
      <c r="P531" s="119">
        <v>34792183544</v>
      </c>
      <c r="S531" s="58">
        <f>_xlfn.IFERROR(((SUM('24 DS-016894 partners'!K531:S531))/1000)-(SUM(('24 DS-016890 partners'!L531:M531,'24 DS-016890 partners'!O531))/1000),":")</f>
        <v>120557.946</v>
      </c>
      <c r="T531" s="138"/>
      <c r="U531" s="59">
        <f>_xlfn.IFERROR((SUM('24 DS-016894 partners'!C531:J531)/1000)+(SUM('24 DS-016890 partners'!L531:M531,'24 DS-016890 partners'!O531)/1000)-(SUM('24 DS-016890 partners'!C531:H531,'24 DS-016890 partners'!K531)/1000),":")</f>
        <v>100830.291</v>
      </c>
      <c r="V531" s="138"/>
      <c r="X531" s="141"/>
      <c r="Y531" s="74" t="s">
        <v>22</v>
      </c>
      <c r="AB531" s="88" t="s">
        <v>572</v>
      </c>
      <c r="AC531" s="141">
        <v>0</v>
      </c>
    </row>
    <row r="532" spans="2:29" ht="12">
      <c r="B532" s="118" t="s">
        <v>563</v>
      </c>
      <c r="C532" s="120" t="s">
        <v>36</v>
      </c>
      <c r="D532" s="120" t="s">
        <v>36</v>
      </c>
      <c r="E532" s="120" t="s">
        <v>36</v>
      </c>
      <c r="F532" s="120" t="s">
        <v>36</v>
      </c>
      <c r="G532" s="120" t="s">
        <v>36</v>
      </c>
      <c r="H532" s="120" t="s">
        <v>36</v>
      </c>
      <c r="I532" s="120" t="s">
        <v>36</v>
      </c>
      <c r="J532" s="120" t="s">
        <v>36</v>
      </c>
      <c r="K532" s="120" t="s">
        <v>36</v>
      </c>
      <c r="L532" s="120" t="s">
        <v>36</v>
      </c>
      <c r="M532" s="120" t="s">
        <v>36</v>
      </c>
      <c r="N532" s="120" t="s">
        <v>36</v>
      </c>
      <c r="O532" s="120" t="s">
        <v>36</v>
      </c>
      <c r="P532" s="120" t="s">
        <v>36</v>
      </c>
      <c r="S532" s="58">
        <f>_xlfn.IFERROR(((SUM('24 DS-016894 partners'!K532:S532))/1000)-(SUM(('24 DS-016890 partners'!L532:M532,'24 DS-016890 partners'!O532))/1000),":")</f>
        <v>0</v>
      </c>
      <c r="T532" s="138">
        <f>+(S532/'Extra-Eu trade'!$D$8)*100</f>
        <v>0</v>
      </c>
      <c r="U532" s="59">
        <f>_xlfn.IFERROR((SUM('24 DS-016894 partners'!C532:J532)/1000)+(SUM('24 DS-016890 partners'!L532:M532,'24 DS-016890 partners'!O532)/1000)-(SUM('24 DS-016890 partners'!C532:H532,'24 DS-016890 partners'!K532)/1000),":")</f>
        <v>0</v>
      </c>
      <c r="V532" s="138">
        <f>+(U532/'Extra-Eu trade'!$E$8)*100</f>
        <v>0</v>
      </c>
      <c r="X532" s="141">
        <f>+((U532+S532)/('Extra-Eu trade'!$C$8))*100</f>
        <v>0</v>
      </c>
      <c r="Y532" s="74" t="s">
        <v>563</v>
      </c>
      <c r="AB532" s="88" t="s">
        <v>574</v>
      </c>
      <c r="AC532" s="141">
        <v>0</v>
      </c>
    </row>
    <row r="533" spans="2:29" ht="12">
      <c r="B533" s="118" t="s">
        <v>23</v>
      </c>
      <c r="C533" s="119">
        <v>11087213</v>
      </c>
      <c r="D533" s="119" t="s">
        <v>36</v>
      </c>
      <c r="E533" s="119" t="s">
        <v>36</v>
      </c>
      <c r="F533" s="119" t="s">
        <v>36</v>
      </c>
      <c r="G533" s="119">
        <v>37574</v>
      </c>
      <c r="H533" s="119">
        <v>8217</v>
      </c>
      <c r="I533" s="119" t="s">
        <v>36</v>
      </c>
      <c r="J533" s="119">
        <v>108657</v>
      </c>
      <c r="K533" s="119">
        <v>1513295</v>
      </c>
      <c r="L533" s="119">
        <v>17979466</v>
      </c>
      <c r="M533" s="119">
        <v>2675426</v>
      </c>
      <c r="N533" s="119">
        <v>291294</v>
      </c>
      <c r="O533" s="119">
        <v>11474165</v>
      </c>
      <c r="P533" s="119">
        <v>81320033446</v>
      </c>
      <c r="S533" s="58">
        <f>_xlfn.IFERROR(((SUM('24 DS-016894 partners'!K533:S533))/1000)-(SUM(('24 DS-016890 partners'!L533:M533,'24 DS-016890 partners'!O533))/1000),":")</f>
        <v>279502.13399999996</v>
      </c>
      <c r="T533" s="138"/>
      <c r="U533" s="59">
        <f>_xlfn.IFERROR((SUM('24 DS-016894 partners'!C533:J533)/1000)+(SUM('24 DS-016890 partners'!L533:M533,'24 DS-016890 partners'!O533)/1000)-(SUM('24 DS-016890 partners'!C533:H533,'24 DS-016890 partners'!K533)/1000),":")</f>
        <v>241649.348</v>
      </c>
      <c r="V533" s="138"/>
      <c r="X533" s="141"/>
      <c r="Y533" s="74" t="s">
        <v>23</v>
      </c>
      <c r="AB533" s="88" t="s">
        <v>579</v>
      </c>
      <c r="AC533" s="141">
        <v>0</v>
      </c>
    </row>
    <row r="534" spans="2:29" ht="12">
      <c r="B534" s="118" t="s">
        <v>564</v>
      </c>
      <c r="C534" s="120">
        <v>167</v>
      </c>
      <c r="D534" s="120" t="s">
        <v>36</v>
      </c>
      <c r="E534" s="120" t="s">
        <v>36</v>
      </c>
      <c r="F534" s="120" t="s">
        <v>36</v>
      </c>
      <c r="G534" s="120" t="s">
        <v>36</v>
      </c>
      <c r="H534" s="120" t="s">
        <v>36</v>
      </c>
      <c r="I534" s="120" t="s">
        <v>36</v>
      </c>
      <c r="J534" s="120" t="s">
        <v>36</v>
      </c>
      <c r="K534" s="120" t="s">
        <v>36</v>
      </c>
      <c r="L534" s="120">
        <v>99</v>
      </c>
      <c r="M534" s="120">
        <v>2860</v>
      </c>
      <c r="N534" s="120" t="s">
        <v>36</v>
      </c>
      <c r="O534" s="120">
        <v>30513</v>
      </c>
      <c r="P534" s="120">
        <v>306571046</v>
      </c>
      <c r="S534" s="58">
        <f>_xlfn.IFERROR(((SUM('24 DS-016894 partners'!K534:S534))/1000)-(SUM(('24 DS-016890 partners'!L534:M534,'24 DS-016890 partners'!O534))/1000),":")</f>
        <v>542.368</v>
      </c>
      <c r="T534" s="138">
        <f>+(S534/'Extra-Eu trade'!$D$8)*100</f>
        <v>0.011521693508802496</v>
      </c>
      <c r="U534" s="59">
        <f>_xlfn.IFERROR((SUM('24 DS-016894 partners'!C534:J534)/1000)+(SUM('24 DS-016890 partners'!L534:M534,'24 DS-016890 partners'!O534)/1000)-(SUM('24 DS-016890 partners'!C534:H534,'24 DS-016890 partners'!K534)/1000),":")</f>
        <v>8696.274</v>
      </c>
      <c r="V534" s="138">
        <f>+(U534/'Extra-Eu trade'!$E$8)*100</f>
        <v>0.1867751648360083</v>
      </c>
      <c r="X534" s="141">
        <f>+((U534+S534)/('Extra-Eu trade'!$C$8))*100</f>
        <v>0.0986678575688154</v>
      </c>
      <c r="Y534" s="74" t="s">
        <v>564</v>
      </c>
      <c r="AB534" s="88" t="s">
        <v>581</v>
      </c>
      <c r="AC534" s="141">
        <v>0</v>
      </c>
    </row>
    <row r="535" spans="2:29" ht="12">
      <c r="B535" s="118" t="s">
        <v>565</v>
      </c>
      <c r="C535" s="119" t="s">
        <v>36</v>
      </c>
      <c r="D535" s="119" t="s">
        <v>36</v>
      </c>
      <c r="E535" s="119" t="s">
        <v>36</v>
      </c>
      <c r="F535" s="119" t="s">
        <v>36</v>
      </c>
      <c r="G535" s="119" t="s">
        <v>36</v>
      </c>
      <c r="H535" s="119" t="s">
        <v>36</v>
      </c>
      <c r="I535" s="119" t="s">
        <v>36</v>
      </c>
      <c r="J535" s="119" t="s">
        <v>36</v>
      </c>
      <c r="K535" s="119" t="s">
        <v>36</v>
      </c>
      <c r="L535" s="119" t="s">
        <v>36</v>
      </c>
      <c r="M535" s="119" t="s">
        <v>36</v>
      </c>
      <c r="N535" s="119" t="s">
        <v>36</v>
      </c>
      <c r="O535" s="119" t="s">
        <v>36</v>
      </c>
      <c r="P535" s="119">
        <v>379143798</v>
      </c>
      <c r="S535" s="58">
        <f>_xlfn.IFERROR(((SUM('24 DS-016894 partners'!K535:S535))/1000)-(SUM(('24 DS-016890 partners'!L535:M535,'24 DS-016890 partners'!O535))/1000),":")</f>
        <v>285.991</v>
      </c>
      <c r="T535" s="138">
        <f>+(S535/'Extra-Eu trade'!$D$8)*100</f>
        <v>0.006075396498827243</v>
      </c>
      <c r="U535" s="59">
        <f>_xlfn.IFERROR((SUM('24 DS-016894 partners'!C535:J535)/1000)+(SUM('24 DS-016890 partners'!L535:M535,'24 DS-016890 partners'!O535)/1000)-(SUM('24 DS-016890 partners'!C535:H535,'24 DS-016890 partners'!K535)/1000),":")</f>
        <v>0</v>
      </c>
      <c r="V535" s="138">
        <f>+(U535/'Extra-Eu trade'!$E$8)*100</f>
        <v>0</v>
      </c>
      <c r="X535" s="141">
        <f>+((U535+S535)/('Extra-Eu trade'!$C$8))*100</f>
        <v>0.0030543579082253744</v>
      </c>
      <c r="Y535" s="74" t="s">
        <v>565</v>
      </c>
      <c r="AB535" s="88" t="s">
        <v>582</v>
      </c>
      <c r="AC535" s="141">
        <v>0</v>
      </c>
    </row>
    <row r="536" spans="2:29" ht="12">
      <c r="B536" s="118" t="s">
        <v>146</v>
      </c>
      <c r="C536" s="120" t="s">
        <v>36</v>
      </c>
      <c r="D536" s="120" t="s">
        <v>36</v>
      </c>
      <c r="E536" s="120" t="s">
        <v>36</v>
      </c>
      <c r="F536" s="120" t="s">
        <v>36</v>
      </c>
      <c r="G536" s="120" t="s">
        <v>36</v>
      </c>
      <c r="H536" s="120" t="s">
        <v>36</v>
      </c>
      <c r="I536" s="120" t="s">
        <v>36</v>
      </c>
      <c r="J536" s="120" t="s">
        <v>36</v>
      </c>
      <c r="K536" s="120">
        <v>37424</v>
      </c>
      <c r="L536" s="120" t="s">
        <v>36</v>
      </c>
      <c r="M536" s="120" t="s">
        <v>36</v>
      </c>
      <c r="N536" s="120" t="s">
        <v>36</v>
      </c>
      <c r="O536" s="120">
        <v>22514</v>
      </c>
      <c r="P536" s="120">
        <v>4680187538</v>
      </c>
      <c r="S536" s="58">
        <f>_xlfn.IFERROR(((SUM('24 DS-016894 partners'!K536:S536))/1000)-(SUM(('24 DS-016890 partners'!L536:M536,'24 DS-016890 partners'!O536))/1000),":")</f>
        <v>9790.432</v>
      </c>
      <c r="T536" s="138">
        <f>+(S536/'Extra-Eu trade'!$D$8)*100</f>
        <v>0.20798121722294133</v>
      </c>
      <c r="U536" s="59">
        <f>_xlfn.IFERROR((SUM('24 DS-016894 partners'!C536:J536)/1000)+(SUM('24 DS-016890 partners'!L536:M536,'24 DS-016890 partners'!O536)/1000)-(SUM('24 DS-016890 partners'!C536:H536,'24 DS-016890 partners'!K536)/1000),":")</f>
        <v>90314.169</v>
      </c>
      <c r="V536" s="138">
        <f>+(U536/'Extra-Eu trade'!$E$8)*100</f>
        <v>1.9397323269715412</v>
      </c>
      <c r="X536" s="141">
        <f>+((U536+S536)/('Extra-Eu trade'!$C$8))*100</f>
        <v>1.0691080478549875</v>
      </c>
      <c r="Y536" s="74" t="s">
        <v>146</v>
      </c>
      <c r="AB536" s="88" t="s">
        <v>583</v>
      </c>
      <c r="AC536" s="141">
        <v>0</v>
      </c>
    </row>
    <row r="537" spans="2:29" ht="12">
      <c r="B537" s="118" t="s">
        <v>566</v>
      </c>
      <c r="C537" s="119" t="s">
        <v>36</v>
      </c>
      <c r="D537" s="119" t="s">
        <v>36</v>
      </c>
      <c r="E537" s="119" t="s">
        <v>36</v>
      </c>
      <c r="F537" s="119" t="s">
        <v>36</v>
      </c>
      <c r="G537" s="119" t="s">
        <v>36</v>
      </c>
      <c r="H537" s="119" t="s">
        <v>36</v>
      </c>
      <c r="I537" s="119" t="s">
        <v>36</v>
      </c>
      <c r="J537" s="119" t="s">
        <v>36</v>
      </c>
      <c r="K537" s="119" t="s">
        <v>36</v>
      </c>
      <c r="L537" s="119" t="s">
        <v>36</v>
      </c>
      <c r="M537" s="119" t="s">
        <v>36</v>
      </c>
      <c r="N537" s="119" t="s">
        <v>36</v>
      </c>
      <c r="O537" s="119" t="s">
        <v>36</v>
      </c>
      <c r="P537" s="119">
        <v>159154052</v>
      </c>
      <c r="S537" s="58">
        <f>_xlfn.IFERROR(((SUM('24 DS-016894 partners'!K537:S537))/1000)-(SUM(('24 DS-016890 partners'!L537:M537,'24 DS-016890 partners'!O537))/1000),":")</f>
        <v>183.233</v>
      </c>
      <c r="T537" s="138">
        <f>+(S537/'Extra-Eu trade'!$D$8)*100</f>
        <v>0.0038924760802599113</v>
      </c>
      <c r="U537" s="59">
        <f>_xlfn.IFERROR((SUM('24 DS-016894 partners'!C537:J537)/1000)+(SUM('24 DS-016890 partners'!L537:M537,'24 DS-016890 partners'!O537)/1000)-(SUM('24 DS-016890 partners'!C537:H537,'24 DS-016890 partners'!K537)/1000),":")</f>
        <v>6.896</v>
      </c>
      <c r="V537" s="138">
        <f>+(U537/'Extra-Eu trade'!$E$8)*100</f>
        <v>0.0001481095854050957</v>
      </c>
      <c r="X537" s="141">
        <f>+((U537+S537)/('Extra-Eu trade'!$C$8))*100</f>
        <v>0.002030560453765965</v>
      </c>
      <c r="Y537" s="74" t="s">
        <v>566</v>
      </c>
      <c r="AB537" s="88" t="s">
        <v>585</v>
      </c>
      <c r="AC537" s="141">
        <v>0</v>
      </c>
    </row>
    <row r="538" spans="2:29" ht="12">
      <c r="B538" s="118" t="s">
        <v>154</v>
      </c>
      <c r="C538" s="120" t="s">
        <v>36</v>
      </c>
      <c r="D538" s="120" t="s">
        <v>36</v>
      </c>
      <c r="E538" s="120" t="s">
        <v>36</v>
      </c>
      <c r="F538" s="120" t="s">
        <v>36</v>
      </c>
      <c r="G538" s="120">
        <v>32</v>
      </c>
      <c r="H538" s="120">
        <v>229</v>
      </c>
      <c r="I538" s="120" t="s">
        <v>36</v>
      </c>
      <c r="J538" s="120" t="s">
        <v>36</v>
      </c>
      <c r="K538" s="120" t="s">
        <v>36</v>
      </c>
      <c r="L538" s="120" t="s">
        <v>36</v>
      </c>
      <c r="M538" s="120">
        <v>7608</v>
      </c>
      <c r="N538" s="120" t="s">
        <v>36</v>
      </c>
      <c r="O538" s="120" t="s">
        <v>36</v>
      </c>
      <c r="P538" s="120">
        <v>372093439</v>
      </c>
      <c r="S538" s="58">
        <f>_xlfn.IFERROR(((SUM('24 DS-016894 partners'!K538:S538))/1000)-(SUM(('24 DS-016890 partners'!L538:M538,'24 DS-016890 partners'!O538))/1000),":")</f>
        <v>316.052</v>
      </c>
      <c r="T538" s="138">
        <f>+(S538/'Extra-Eu trade'!$D$8)*100</f>
        <v>0.00671399174885695</v>
      </c>
      <c r="U538" s="59">
        <f>_xlfn.IFERROR((SUM('24 DS-016894 partners'!C538:J538)/1000)+(SUM('24 DS-016890 partners'!L538:M538,'24 DS-016890 partners'!O538)/1000)-(SUM('24 DS-016890 partners'!C538:H538,'24 DS-016890 partners'!K538)/1000),":")</f>
        <v>2045.769</v>
      </c>
      <c r="V538" s="138">
        <f>+(U538/'Extra-Eu trade'!$E$8)*100</f>
        <v>0.043938224829552966</v>
      </c>
      <c r="X538" s="141">
        <f>+((U538+S538)/('Extra-Eu trade'!$C$8))*100</f>
        <v>0.025224033795338878</v>
      </c>
      <c r="Y538" s="74" t="s">
        <v>154</v>
      </c>
      <c r="AB538" s="88" t="s">
        <v>588</v>
      </c>
      <c r="AC538" s="141">
        <v>0</v>
      </c>
    </row>
    <row r="539" spans="2:29" ht="12">
      <c r="B539" s="118" t="s">
        <v>567</v>
      </c>
      <c r="C539" s="119" t="s">
        <v>36</v>
      </c>
      <c r="D539" s="119" t="s">
        <v>36</v>
      </c>
      <c r="E539" s="119" t="s">
        <v>36</v>
      </c>
      <c r="F539" s="119" t="s">
        <v>36</v>
      </c>
      <c r="G539" s="119" t="s">
        <v>36</v>
      </c>
      <c r="H539" s="119" t="s">
        <v>36</v>
      </c>
      <c r="I539" s="119" t="s">
        <v>36</v>
      </c>
      <c r="J539" s="119" t="s">
        <v>36</v>
      </c>
      <c r="K539" s="119" t="s">
        <v>36</v>
      </c>
      <c r="L539" s="119" t="s">
        <v>36</v>
      </c>
      <c r="M539" s="119" t="s">
        <v>36</v>
      </c>
      <c r="N539" s="119" t="s">
        <v>36</v>
      </c>
      <c r="O539" s="119" t="s">
        <v>36</v>
      </c>
      <c r="P539" s="119">
        <v>69388859</v>
      </c>
      <c r="S539" s="58">
        <f>_xlfn.IFERROR(((SUM('24 DS-016894 partners'!K539:S539))/1000)-(SUM(('24 DS-016890 partners'!L539:M539,'24 DS-016890 partners'!O539))/1000),":")</f>
        <v>88.792</v>
      </c>
      <c r="T539" s="138">
        <f>+(S539/'Extra-Eu trade'!$D$8)*100</f>
        <v>0.0018862363008761416</v>
      </c>
      <c r="U539" s="59">
        <f>_xlfn.IFERROR((SUM('24 DS-016894 partners'!C539:J539)/1000)+(SUM('24 DS-016890 partners'!L539:M539,'24 DS-016890 partners'!O539)/1000)-(SUM('24 DS-016890 partners'!C539:H539,'24 DS-016890 partners'!K539)/1000),":")</f>
        <v>0</v>
      </c>
      <c r="V539" s="138">
        <f>+(U539/'Extra-Eu trade'!$E$8)*100</f>
        <v>0</v>
      </c>
      <c r="X539" s="141">
        <f>+((U539+S539)/('Extra-Eu trade'!$C$8))*100</f>
        <v>0.0009482904965091469</v>
      </c>
      <c r="Y539" s="74" t="s">
        <v>567</v>
      </c>
      <c r="AB539" s="88" t="s">
        <v>591</v>
      </c>
      <c r="AC539" s="141">
        <v>0</v>
      </c>
    </row>
    <row r="540" spans="2:29" ht="12">
      <c r="B540" s="118" t="s">
        <v>568</v>
      </c>
      <c r="C540" s="120">
        <v>1018</v>
      </c>
      <c r="D540" s="120" t="s">
        <v>36</v>
      </c>
      <c r="E540" s="120" t="s">
        <v>36</v>
      </c>
      <c r="F540" s="120" t="s">
        <v>36</v>
      </c>
      <c r="G540" s="120" t="s">
        <v>36</v>
      </c>
      <c r="H540" s="120">
        <v>2001</v>
      </c>
      <c r="I540" s="120" t="s">
        <v>36</v>
      </c>
      <c r="J540" s="120" t="s">
        <v>36</v>
      </c>
      <c r="K540" s="120" t="s">
        <v>36</v>
      </c>
      <c r="L540" s="120">
        <v>2404</v>
      </c>
      <c r="M540" s="120">
        <v>4066</v>
      </c>
      <c r="N540" s="120" t="s">
        <v>36</v>
      </c>
      <c r="O540" s="120">
        <v>2122</v>
      </c>
      <c r="P540" s="120">
        <v>77102035</v>
      </c>
      <c r="S540" s="58">
        <f>_xlfn.IFERROR(((SUM('24 DS-016894 partners'!K540:S540))/1000)-(SUM(('24 DS-016890 partners'!L540:M540,'24 DS-016890 partners'!O540))/1000),":")</f>
        <v>374.694</v>
      </c>
      <c r="T540" s="138">
        <f>+(S540/'Extra-Eu trade'!$D$8)*100</f>
        <v>0.00795974214479328</v>
      </c>
      <c r="U540" s="59">
        <f>_xlfn.IFERROR((SUM('24 DS-016894 partners'!C540:J540)/1000)+(SUM('24 DS-016890 partners'!L540:M540,'24 DS-016890 partners'!O540)/1000)-(SUM('24 DS-016890 partners'!C540:H540,'24 DS-016890 partners'!K540)/1000),":")</f>
        <v>370.337</v>
      </c>
      <c r="V540" s="138">
        <f>+(U540/'Extra-Eu trade'!$E$8)*100</f>
        <v>0.007953952948110054</v>
      </c>
      <c r="X540" s="141">
        <f>+((U540+S540)/('Extra-Eu trade'!$C$8))*100</f>
        <v>0.00795686342130717</v>
      </c>
      <c r="Y540" s="74" t="s">
        <v>568</v>
      </c>
      <c r="AB540" s="88" t="s">
        <v>595</v>
      </c>
      <c r="AC540" s="141">
        <v>0</v>
      </c>
    </row>
    <row r="541" spans="2:29" ht="12">
      <c r="B541" s="118" t="s">
        <v>569</v>
      </c>
      <c r="C541" s="119" t="s">
        <v>36</v>
      </c>
      <c r="D541" s="119" t="s">
        <v>36</v>
      </c>
      <c r="E541" s="119" t="s">
        <v>36</v>
      </c>
      <c r="F541" s="119" t="s">
        <v>36</v>
      </c>
      <c r="G541" s="119" t="s">
        <v>36</v>
      </c>
      <c r="H541" s="119" t="s">
        <v>36</v>
      </c>
      <c r="I541" s="119" t="s">
        <v>36</v>
      </c>
      <c r="J541" s="119" t="s">
        <v>36</v>
      </c>
      <c r="K541" s="119" t="s">
        <v>36</v>
      </c>
      <c r="L541" s="119" t="s">
        <v>36</v>
      </c>
      <c r="M541" s="119" t="s">
        <v>36</v>
      </c>
      <c r="N541" s="119" t="s">
        <v>36</v>
      </c>
      <c r="O541" s="119" t="s">
        <v>36</v>
      </c>
      <c r="P541" s="119" t="s">
        <v>36</v>
      </c>
      <c r="S541" s="58">
        <f>_xlfn.IFERROR(((SUM('24 DS-016894 partners'!K541:S541))/1000)-(SUM(('24 DS-016890 partners'!L541:M541,'24 DS-016890 partners'!O541))/1000),":")</f>
        <v>0</v>
      </c>
      <c r="T541" s="138">
        <f>+(S541/'Extra-Eu trade'!$D$8)*100</f>
        <v>0</v>
      </c>
      <c r="U541" s="59">
        <f>_xlfn.IFERROR((SUM('24 DS-016894 partners'!C541:J541)/1000)+(SUM('24 DS-016890 partners'!L541:M541,'24 DS-016890 partners'!O541)/1000)-(SUM('24 DS-016890 partners'!C541:H541,'24 DS-016890 partners'!K541)/1000),":")</f>
        <v>0</v>
      </c>
      <c r="V541" s="138">
        <f>+(U541/'Extra-Eu trade'!$E$8)*100</f>
        <v>0</v>
      </c>
      <c r="X541" s="141">
        <f>+((U541+S541)/('Extra-Eu trade'!$C$8))*100</f>
        <v>0</v>
      </c>
      <c r="Y541" s="74" t="s">
        <v>569</v>
      </c>
      <c r="AB541" s="88" t="s">
        <v>599</v>
      </c>
      <c r="AC541" s="141">
        <v>0</v>
      </c>
    </row>
    <row r="542" spans="2:29" ht="12">
      <c r="B542" s="118" t="s">
        <v>570</v>
      </c>
      <c r="C542" s="120" t="s">
        <v>36</v>
      </c>
      <c r="D542" s="120" t="s">
        <v>36</v>
      </c>
      <c r="E542" s="120" t="s">
        <v>36</v>
      </c>
      <c r="F542" s="120" t="s">
        <v>36</v>
      </c>
      <c r="G542" s="120" t="s">
        <v>36</v>
      </c>
      <c r="H542" s="120" t="s">
        <v>36</v>
      </c>
      <c r="I542" s="120" t="s">
        <v>36</v>
      </c>
      <c r="J542" s="120" t="s">
        <v>36</v>
      </c>
      <c r="K542" s="120" t="s">
        <v>36</v>
      </c>
      <c r="L542" s="120" t="s">
        <v>36</v>
      </c>
      <c r="M542" s="120" t="s">
        <v>36</v>
      </c>
      <c r="N542" s="120" t="s">
        <v>36</v>
      </c>
      <c r="O542" s="120" t="s">
        <v>36</v>
      </c>
      <c r="P542" s="120">
        <v>620049350</v>
      </c>
      <c r="S542" s="58">
        <f>_xlfn.IFERROR(((SUM('24 DS-016894 partners'!K542:S542))/1000)-(SUM(('24 DS-016890 partners'!L542:M542,'24 DS-016890 partners'!O542))/1000),":")</f>
        <v>5979.385</v>
      </c>
      <c r="T542" s="138">
        <f>+(S542/'Extra-Eu trade'!$D$8)*100</f>
        <v>0.12702195067026634</v>
      </c>
      <c r="U542" s="59">
        <f>_xlfn.IFERROR((SUM('24 DS-016894 partners'!C542:J542)/1000)+(SUM('24 DS-016890 partners'!L542:M542,'24 DS-016890 partners'!O542)/1000)-(SUM('24 DS-016890 partners'!C542:H542,'24 DS-016890 partners'!K542)/1000),":")</f>
        <v>1618.658</v>
      </c>
      <c r="V542" s="138">
        <f>+(U542/'Extra-Eu trade'!$E$8)*100</f>
        <v>0.03476490215960577</v>
      </c>
      <c r="X542" s="141">
        <f>+((U542+S542)/('Extra-Eu trade'!$C$8))*100</f>
        <v>0.08114640923695657</v>
      </c>
      <c r="Y542" s="74" t="s">
        <v>570</v>
      </c>
      <c r="AB542" s="88" t="s">
        <v>600</v>
      </c>
      <c r="AC542" s="141">
        <v>0</v>
      </c>
    </row>
    <row r="543" spans="2:29" ht="12">
      <c r="B543" s="118" t="s">
        <v>571</v>
      </c>
      <c r="C543" s="119">
        <v>3442</v>
      </c>
      <c r="D543" s="119" t="s">
        <v>36</v>
      </c>
      <c r="E543" s="119" t="s">
        <v>36</v>
      </c>
      <c r="F543" s="119" t="s">
        <v>36</v>
      </c>
      <c r="G543" s="119" t="s">
        <v>36</v>
      </c>
      <c r="H543" s="119">
        <v>1297</v>
      </c>
      <c r="I543" s="119" t="s">
        <v>36</v>
      </c>
      <c r="J543" s="119">
        <v>738</v>
      </c>
      <c r="K543" s="119" t="s">
        <v>36</v>
      </c>
      <c r="L543" s="119" t="s">
        <v>36</v>
      </c>
      <c r="M543" s="119">
        <v>298</v>
      </c>
      <c r="N543" s="119">
        <v>19</v>
      </c>
      <c r="O543" s="119">
        <v>54515</v>
      </c>
      <c r="P543" s="119">
        <v>131680235</v>
      </c>
      <c r="S543" s="58">
        <f>_xlfn.IFERROR(((SUM('24 DS-016894 partners'!K543:S543))/1000)-(SUM(('24 DS-016890 partners'!L543:M543,'24 DS-016890 partners'!O543))/1000),":")</f>
        <v>310.60200000000003</v>
      </c>
      <c r="T543" s="138">
        <f>+(S543/'Extra-Eu trade'!$D$8)*100</f>
        <v>0.0065982156897550605</v>
      </c>
      <c r="U543" s="59">
        <f>_xlfn.IFERROR((SUM('24 DS-016894 partners'!C543:J543)/1000)+(SUM('24 DS-016890 partners'!L543:M543,'24 DS-016890 partners'!O543)/1000)-(SUM('24 DS-016890 partners'!C543:H543,'24 DS-016890 partners'!K543)/1000),":")</f>
        <v>2042.987</v>
      </c>
      <c r="V543" s="138">
        <f>+(U543/'Extra-Eu trade'!$E$8)*100</f>
        <v>0.04387847412383995</v>
      </c>
      <c r="X543" s="141">
        <f>+((U543+S543)/('Extra-Eu trade'!$C$8))*100</f>
        <v>0.025136116782913623</v>
      </c>
      <c r="Y543" s="74" t="s">
        <v>571</v>
      </c>
      <c r="AB543" s="88" t="s">
        <v>601</v>
      </c>
      <c r="AC543" s="141">
        <v>0</v>
      </c>
    </row>
    <row r="544" spans="2:29" ht="12">
      <c r="B544" s="118" t="s">
        <v>572</v>
      </c>
      <c r="C544" s="120" t="s">
        <v>36</v>
      </c>
      <c r="D544" s="120" t="s">
        <v>36</v>
      </c>
      <c r="E544" s="120" t="s">
        <v>36</v>
      </c>
      <c r="F544" s="120" t="s">
        <v>36</v>
      </c>
      <c r="G544" s="120" t="s">
        <v>36</v>
      </c>
      <c r="H544" s="120" t="s">
        <v>36</v>
      </c>
      <c r="I544" s="120" t="s">
        <v>36</v>
      </c>
      <c r="J544" s="120" t="s">
        <v>36</v>
      </c>
      <c r="K544" s="120" t="s">
        <v>36</v>
      </c>
      <c r="L544" s="120" t="s">
        <v>36</v>
      </c>
      <c r="M544" s="120" t="s">
        <v>36</v>
      </c>
      <c r="N544" s="120" t="s">
        <v>36</v>
      </c>
      <c r="O544" s="120" t="s">
        <v>36</v>
      </c>
      <c r="P544" s="120">
        <v>300288390</v>
      </c>
      <c r="S544" s="58">
        <f>_xlfn.IFERROR(((SUM('24 DS-016894 partners'!K544:S544))/1000)-(SUM(('24 DS-016890 partners'!L544:M544,'24 DS-016890 partners'!O544))/1000),":")</f>
        <v>0</v>
      </c>
      <c r="T544" s="138">
        <f>+(S544/'Extra-Eu trade'!$D$8)*100</f>
        <v>0</v>
      </c>
      <c r="U544" s="59">
        <f>_xlfn.IFERROR((SUM('24 DS-016894 partners'!C544:J544)/1000)+(SUM('24 DS-016890 partners'!L544:M544,'24 DS-016890 partners'!O544)/1000)-(SUM('24 DS-016890 partners'!C544:H544,'24 DS-016890 partners'!K544)/1000),":")</f>
        <v>0</v>
      </c>
      <c r="V544" s="138">
        <f>+(U544/'Extra-Eu trade'!$E$8)*100</f>
        <v>0</v>
      </c>
      <c r="X544" s="141">
        <f>+((U544+S544)/('Extra-Eu trade'!$C$8))*100</f>
        <v>0</v>
      </c>
      <c r="Y544" s="74" t="s">
        <v>572</v>
      </c>
      <c r="AB544" s="88" t="s">
        <v>602</v>
      </c>
      <c r="AC544" s="141">
        <v>0</v>
      </c>
    </row>
    <row r="545" spans="2:29" ht="12">
      <c r="B545" s="118" t="s">
        <v>573</v>
      </c>
      <c r="C545" s="119" t="s">
        <v>36</v>
      </c>
      <c r="D545" s="119" t="s">
        <v>36</v>
      </c>
      <c r="E545" s="119" t="s">
        <v>36</v>
      </c>
      <c r="F545" s="119" t="s">
        <v>36</v>
      </c>
      <c r="G545" s="119" t="s">
        <v>36</v>
      </c>
      <c r="H545" s="119" t="s">
        <v>36</v>
      </c>
      <c r="I545" s="119" t="s">
        <v>36</v>
      </c>
      <c r="J545" s="119" t="s">
        <v>36</v>
      </c>
      <c r="K545" s="119" t="s">
        <v>36</v>
      </c>
      <c r="L545" s="119" t="s">
        <v>36</v>
      </c>
      <c r="M545" s="119" t="s">
        <v>36</v>
      </c>
      <c r="N545" s="119" t="s">
        <v>36</v>
      </c>
      <c r="O545" s="119" t="s">
        <v>36</v>
      </c>
      <c r="P545" s="119">
        <v>48131881</v>
      </c>
      <c r="S545" s="58">
        <f>_xlfn.IFERROR(((SUM('24 DS-016894 partners'!K545:S545))/1000)-(SUM(('24 DS-016890 partners'!L545:M545,'24 DS-016890 partners'!O545))/1000),":")</f>
        <v>0</v>
      </c>
      <c r="T545" s="138">
        <f>+(S545/'Extra-Eu trade'!$D$8)*100</f>
        <v>0</v>
      </c>
      <c r="U545" s="59">
        <f>_xlfn.IFERROR((SUM('24 DS-016894 partners'!C545:J545)/1000)+(SUM('24 DS-016890 partners'!L545:M545,'24 DS-016890 partners'!O545)/1000)-(SUM('24 DS-016890 partners'!C545:H545,'24 DS-016890 partners'!K545)/1000),":")</f>
        <v>57.132</v>
      </c>
      <c r="V545" s="138">
        <f>+(U545/'Extra-Eu trade'!$E$8)*100</f>
        <v>0.0012270587055342125</v>
      </c>
      <c r="X545" s="141">
        <f>+((U545+S545)/('Extra-Eu trade'!$C$8))*100</f>
        <v>0.0006101645716569125</v>
      </c>
      <c r="Y545" s="74" t="s">
        <v>573</v>
      </c>
      <c r="AB545" s="88" t="s">
        <v>30</v>
      </c>
      <c r="AC545" s="141">
        <v>0</v>
      </c>
    </row>
    <row r="546" spans="2:29" ht="12">
      <c r="B546" s="118" t="s">
        <v>574</v>
      </c>
      <c r="C546" s="120" t="s">
        <v>36</v>
      </c>
      <c r="D546" s="120" t="s">
        <v>36</v>
      </c>
      <c r="E546" s="120" t="s">
        <v>36</v>
      </c>
      <c r="F546" s="120" t="s">
        <v>36</v>
      </c>
      <c r="G546" s="120" t="s">
        <v>36</v>
      </c>
      <c r="H546" s="120" t="s">
        <v>36</v>
      </c>
      <c r="I546" s="120" t="s">
        <v>36</v>
      </c>
      <c r="J546" s="120" t="s">
        <v>36</v>
      </c>
      <c r="K546" s="120" t="s">
        <v>36</v>
      </c>
      <c r="L546" s="120" t="s">
        <v>36</v>
      </c>
      <c r="M546" s="120" t="s">
        <v>36</v>
      </c>
      <c r="N546" s="120" t="s">
        <v>36</v>
      </c>
      <c r="O546" s="120" t="s">
        <v>36</v>
      </c>
      <c r="P546" s="120">
        <v>23658732</v>
      </c>
      <c r="S546" s="58">
        <f>_xlfn.IFERROR(((SUM('24 DS-016894 partners'!K546:S546))/1000)-(SUM(('24 DS-016890 partners'!L546:M546,'24 DS-016890 partners'!O546))/1000),":")</f>
        <v>0</v>
      </c>
      <c r="T546" s="138">
        <f>+(S546/'Extra-Eu trade'!$D$8)*100</f>
        <v>0</v>
      </c>
      <c r="U546" s="59">
        <f>_xlfn.IFERROR((SUM('24 DS-016894 partners'!C546:J546)/1000)+(SUM('24 DS-016890 partners'!L546:M546,'24 DS-016890 partners'!O546)/1000)-(SUM('24 DS-016890 partners'!C546:H546,'24 DS-016890 partners'!K546)/1000),":")</f>
        <v>0</v>
      </c>
      <c r="V546" s="138">
        <f>+(U546/'Extra-Eu trade'!$E$8)*100</f>
        <v>0</v>
      </c>
      <c r="X546" s="141">
        <f>+((U546+S546)/('Extra-Eu trade'!$C$8))*100</f>
        <v>0</v>
      </c>
      <c r="Y546" s="74" t="s">
        <v>574</v>
      </c>
      <c r="AB546" s="88" t="s">
        <v>605</v>
      </c>
      <c r="AC546" s="141">
        <v>0</v>
      </c>
    </row>
    <row r="547" spans="2:29" ht="12">
      <c r="B547" s="118" t="s">
        <v>575</v>
      </c>
      <c r="C547" s="119" t="s">
        <v>36</v>
      </c>
      <c r="D547" s="119" t="s">
        <v>36</v>
      </c>
      <c r="E547" s="119" t="s">
        <v>36</v>
      </c>
      <c r="F547" s="119" t="s">
        <v>36</v>
      </c>
      <c r="G547" s="119" t="s">
        <v>36</v>
      </c>
      <c r="H547" s="119" t="s">
        <v>36</v>
      </c>
      <c r="I547" s="119" t="s">
        <v>36</v>
      </c>
      <c r="J547" s="119" t="s">
        <v>36</v>
      </c>
      <c r="K547" s="119" t="s">
        <v>36</v>
      </c>
      <c r="L547" s="119" t="s">
        <v>36</v>
      </c>
      <c r="M547" s="119" t="s">
        <v>36</v>
      </c>
      <c r="N547" s="119" t="s">
        <v>36</v>
      </c>
      <c r="O547" s="119">
        <v>10257</v>
      </c>
      <c r="P547" s="119">
        <v>258288597</v>
      </c>
      <c r="S547" s="58">
        <f>_xlfn.IFERROR(((SUM('24 DS-016894 partners'!K547:S547))/1000)-(SUM(('24 DS-016890 partners'!L547:M547,'24 DS-016890 partners'!O547))/1000),":")</f>
        <v>97.832</v>
      </c>
      <c r="T547" s="138">
        <f>+(S547/'Extra-Eu trade'!$D$8)*100</f>
        <v>0.002078275855790101</v>
      </c>
      <c r="U547" s="59">
        <f>_xlfn.IFERROR((SUM('24 DS-016894 partners'!C547:J547)/1000)+(SUM('24 DS-016890 partners'!L547:M547,'24 DS-016890 partners'!O547)/1000)-(SUM('24 DS-016890 partners'!C547:H547,'24 DS-016890 partners'!K547)/1000),":")</f>
        <v>73.034</v>
      </c>
      <c r="V547" s="138">
        <f>+(U547/'Extra-Eu trade'!$E$8)*100</f>
        <v>0.0015685956294193388</v>
      </c>
      <c r="X547" s="141">
        <f>+((U547+S547)/('Extra-Eu trade'!$C$8))*100</f>
        <v>0.0018248333631017645</v>
      </c>
      <c r="Y547" s="74" t="s">
        <v>575</v>
      </c>
      <c r="AB547" s="88" t="s">
        <v>606</v>
      </c>
      <c r="AC547" s="141">
        <v>0</v>
      </c>
    </row>
    <row r="548" spans="2:29" ht="12">
      <c r="B548" s="118" t="s">
        <v>576</v>
      </c>
      <c r="C548" s="120" t="s">
        <v>36</v>
      </c>
      <c r="D548" s="120" t="s">
        <v>36</v>
      </c>
      <c r="E548" s="120" t="s">
        <v>36</v>
      </c>
      <c r="F548" s="120" t="s">
        <v>36</v>
      </c>
      <c r="G548" s="120" t="s">
        <v>36</v>
      </c>
      <c r="H548" s="120" t="s">
        <v>36</v>
      </c>
      <c r="I548" s="120" t="s">
        <v>36</v>
      </c>
      <c r="J548" s="120" t="s">
        <v>36</v>
      </c>
      <c r="K548" s="120" t="s">
        <v>36</v>
      </c>
      <c r="L548" s="120" t="s">
        <v>36</v>
      </c>
      <c r="M548" s="120" t="s">
        <v>36</v>
      </c>
      <c r="N548" s="120" t="s">
        <v>36</v>
      </c>
      <c r="O548" s="120" t="s">
        <v>36</v>
      </c>
      <c r="P548" s="120">
        <v>19124482</v>
      </c>
      <c r="S548" s="58">
        <f>_xlfn.IFERROR(((SUM('24 DS-016894 partners'!K548:S548))/1000)-(SUM(('24 DS-016890 partners'!L548:M548,'24 DS-016890 partners'!O548))/1000),":")</f>
        <v>0.024</v>
      </c>
      <c r="T548" s="138">
        <f>+(S548/'Extra-Eu trade'!$D$8)*100</f>
        <v>5.098395263202474E-07</v>
      </c>
      <c r="U548" s="59">
        <f>_xlfn.IFERROR((SUM('24 DS-016894 partners'!C548:J548)/1000)+(SUM('24 DS-016890 partners'!L548:M548,'24 DS-016890 partners'!O548)/1000)-(SUM('24 DS-016890 partners'!C548:H548,'24 DS-016890 partners'!K548)/1000),":")</f>
        <v>0</v>
      </c>
      <c r="V548" s="138">
        <f>+(U548/'Extra-Eu trade'!$E$8)*100</f>
        <v>0</v>
      </c>
      <c r="X548" s="141">
        <f>+((U548+S548)/('Extra-Eu trade'!$C$8))*100</f>
        <v>2.563178204817948E-07</v>
      </c>
      <c r="Y548" s="74" t="s">
        <v>576</v>
      </c>
      <c r="AB548" s="88" t="s">
        <v>607</v>
      </c>
      <c r="AC548" s="141">
        <v>0</v>
      </c>
    </row>
    <row r="549" spans="2:29" ht="12">
      <c r="B549" s="118" t="s">
        <v>577</v>
      </c>
      <c r="C549" s="119" t="s">
        <v>36</v>
      </c>
      <c r="D549" s="119" t="s">
        <v>36</v>
      </c>
      <c r="E549" s="119" t="s">
        <v>36</v>
      </c>
      <c r="F549" s="119" t="s">
        <v>36</v>
      </c>
      <c r="G549" s="119" t="s">
        <v>36</v>
      </c>
      <c r="H549" s="119" t="s">
        <v>36</v>
      </c>
      <c r="I549" s="119" t="s">
        <v>36</v>
      </c>
      <c r="J549" s="119" t="s">
        <v>36</v>
      </c>
      <c r="K549" s="119" t="s">
        <v>36</v>
      </c>
      <c r="L549" s="119" t="s">
        <v>36</v>
      </c>
      <c r="M549" s="119" t="s">
        <v>36</v>
      </c>
      <c r="N549" s="119" t="s">
        <v>36</v>
      </c>
      <c r="O549" s="119">
        <v>629</v>
      </c>
      <c r="P549" s="119">
        <v>2164723619</v>
      </c>
      <c r="S549" s="58">
        <f>_xlfn.IFERROR(((SUM('24 DS-016894 partners'!K549:S549))/1000)-(SUM(('24 DS-016890 partners'!L549:M549,'24 DS-016890 partners'!O549))/1000),":")</f>
        <v>24.868</v>
      </c>
      <c r="T549" s="138">
        <f>+(S549/'Extra-Eu trade'!$D$8)*100</f>
        <v>0.0005282787225221628</v>
      </c>
      <c r="U549" s="59">
        <f>_xlfn.IFERROR((SUM('24 DS-016894 partners'!C549:J549)/1000)+(SUM('24 DS-016890 partners'!L549:M549,'24 DS-016890 partners'!O549)/1000)-(SUM('24 DS-016890 partners'!C549:H549,'24 DS-016890 partners'!K549)/1000),":")</f>
        <v>248.44</v>
      </c>
      <c r="V549" s="138">
        <f>+(U549/'Extra-Eu trade'!$E$8)*100</f>
        <v>0.005335896954472445</v>
      </c>
      <c r="X549" s="141">
        <f>+((U549+S549)/('Extra-Eu trade'!$C$8))*100</f>
        <v>0.0029189046200099322</v>
      </c>
      <c r="Y549" s="74" t="s">
        <v>577</v>
      </c>
      <c r="AB549" s="88" t="s">
        <v>609</v>
      </c>
      <c r="AC549" s="141">
        <v>0</v>
      </c>
    </row>
    <row r="550" spans="2:29" ht="12">
      <c r="B550" s="118" t="s">
        <v>149</v>
      </c>
      <c r="C550" s="120">
        <v>21082</v>
      </c>
      <c r="D550" s="120" t="s">
        <v>36</v>
      </c>
      <c r="E550" s="120" t="s">
        <v>36</v>
      </c>
      <c r="F550" s="120" t="s">
        <v>36</v>
      </c>
      <c r="G550" s="120" t="s">
        <v>36</v>
      </c>
      <c r="H550" s="120">
        <v>37722</v>
      </c>
      <c r="I550" s="120" t="s">
        <v>36</v>
      </c>
      <c r="J550" s="120">
        <v>4487</v>
      </c>
      <c r="K550" s="120" t="s">
        <v>36</v>
      </c>
      <c r="L550" s="120" t="s">
        <v>36</v>
      </c>
      <c r="M550" s="120">
        <v>164</v>
      </c>
      <c r="N550" s="120" t="s">
        <v>36</v>
      </c>
      <c r="O550" s="120">
        <v>4524</v>
      </c>
      <c r="P550" s="120">
        <v>14795922285</v>
      </c>
      <c r="S550" s="58">
        <f>_xlfn.IFERROR(((SUM('24 DS-016894 partners'!K550:S550))/1000)-(SUM(('24 DS-016890 partners'!L550:M550,'24 DS-016890 partners'!O550))/1000),":")</f>
        <v>6166.747</v>
      </c>
      <c r="T550" s="138">
        <f>+(S550/'Extra-Eu trade'!$D$8)*100</f>
        <v>0.13100214039236693</v>
      </c>
      <c r="U550" s="59">
        <f>_xlfn.IFERROR((SUM('24 DS-016894 partners'!C550:J550)/1000)+(SUM('24 DS-016890 partners'!L550:M550,'24 DS-016890 partners'!O550)/1000)-(SUM('24 DS-016890 partners'!C550:H550,'24 DS-016890 partners'!K550)/1000),":")</f>
        <v>2379.997</v>
      </c>
      <c r="V550" s="138">
        <f>+(U550/'Extra-Eu trade'!$E$8)*100</f>
        <v>0.05111664282705504</v>
      </c>
      <c r="X550" s="141">
        <f>+((U550+S550)/('Extra-Eu trade'!$C$8))*100</f>
        <v>0.09127844976232738</v>
      </c>
      <c r="Y550" s="74" t="s">
        <v>149</v>
      </c>
      <c r="AB550" s="88" t="s">
        <v>610</v>
      </c>
      <c r="AC550" s="141">
        <v>0</v>
      </c>
    </row>
    <row r="551" spans="2:29" ht="12">
      <c r="B551" s="118" t="s">
        <v>578</v>
      </c>
      <c r="C551" s="119" t="s">
        <v>36</v>
      </c>
      <c r="D551" s="119" t="s">
        <v>36</v>
      </c>
      <c r="E551" s="119" t="s">
        <v>36</v>
      </c>
      <c r="F551" s="119" t="s">
        <v>36</v>
      </c>
      <c r="G551" s="119" t="s">
        <v>36</v>
      </c>
      <c r="H551" s="119" t="s">
        <v>36</v>
      </c>
      <c r="I551" s="119" t="s">
        <v>36</v>
      </c>
      <c r="J551" s="119" t="s">
        <v>36</v>
      </c>
      <c r="K551" s="119" t="s">
        <v>36</v>
      </c>
      <c r="L551" s="119" t="s">
        <v>36</v>
      </c>
      <c r="M551" s="119" t="s">
        <v>36</v>
      </c>
      <c r="N551" s="119" t="s">
        <v>36</v>
      </c>
      <c r="O551" s="119" t="s">
        <v>36</v>
      </c>
      <c r="P551" s="119">
        <v>261299027</v>
      </c>
      <c r="S551" s="58">
        <f>_xlfn.IFERROR(((SUM('24 DS-016894 partners'!K551:S551))/1000)-(SUM(('24 DS-016890 partners'!L551:M551,'24 DS-016890 partners'!O551))/1000),":")</f>
        <v>10.288</v>
      </c>
      <c r="T551" s="138">
        <f>+(S551/'Extra-Eu trade'!$D$8)*100</f>
        <v>0.00021855121028261265</v>
      </c>
      <c r="U551" s="59">
        <f>_xlfn.IFERROR((SUM('24 DS-016894 partners'!C551:J551)/1000)+(SUM('24 DS-016890 partners'!L551:M551,'24 DS-016890 partners'!O551)/1000)-(SUM('24 DS-016890 partners'!C551:H551,'24 DS-016890 partners'!K551)/1000),":")</f>
        <v>0</v>
      </c>
      <c r="V551" s="138">
        <f>+(U551/'Extra-Eu trade'!$E$8)*100</f>
        <v>0</v>
      </c>
      <c r="X551" s="141">
        <f>+((U551+S551)/('Extra-Eu trade'!$C$8))*100</f>
        <v>0.00010987490571319605</v>
      </c>
      <c r="Y551" s="74" t="s">
        <v>578</v>
      </c>
      <c r="AB551" s="88" t="s">
        <v>611</v>
      </c>
      <c r="AC551" s="141">
        <v>0</v>
      </c>
    </row>
    <row r="552" spans="2:29" ht="12">
      <c r="B552" s="118" t="s">
        <v>579</v>
      </c>
      <c r="C552" s="120" t="s">
        <v>36</v>
      </c>
      <c r="D552" s="120" t="s">
        <v>36</v>
      </c>
      <c r="E552" s="120" t="s">
        <v>36</v>
      </c>
      <c r="F552" s="120" t="s">
        <v>36</v>
      </c>
      <c r="G552" s="120" t="s">
        <v>36</v>
      </c>
      <c r="H552" s="120" t="s">
        <v>36</v>
      </c>
      <c r="I552" s="120" t="s">
        <v>36</v>
      </c>
      <c r="J552" s="120" t="s">
        <v>36</v>
      </c>
      <c r="K552" s="120" t="s">
        <v>36</v>
      </c>
      <c r="L552" s="120" t="s">
        <v>36</v>
      </c>
      <c r="M552" s="120" t="s">
        <v>36</v>
      </c>
      <c r="N552" s="120" t="s">
        <v>36</v>
      </c>
      <c r="O552" s="120" t="s">
        <v>36</v>
      </c>
      <c r="P552" s="120">
        <v>2442874</v>
      </c>
      <c r="S552" s="58">
        <f>_xlfn.IFERROR(((SUM('24 DS-016894 partners'!K552:S552))/1000)-(SUM(('24 DS-016890 partners'!L552:M552,'24 DS-016890 partners'!O552))/1000),":")</f>
        <v>0</v>
      </c>
      <c r="T552" s="138">
        <f>+(S552/'Extra-Eu trade'!$D$8)*100</f>
        <v>0</v>
      </c>
      <c r="U552" s="59">
        <f>_xlfn.IFERROR((SUM('24 DS-016894 partners'!C552:J552)/1000)+(SUM('24 DS-016890 partners'!L552:M552,'24 DS-016890 partners'!O552)/1000)-(SUM('24 DS-016890 partners'!C552:H552,'24 DS-016890 partners'!K552)/1000),":")</f>
        <v>0</v>
      </c>
      <c r="V552" s="138">
        <f>+(U552/'Extra-Eu trade'!$E$8)*100</f>
        <v>0</v>
      </c>
      <c r="X552" s="141">
        <f>+((U552+S552)/('Extra-Eu trade'!$C$8))*100</f>
        <v>0</v>
      </c>
      <c r="Y552" s="74" t="s">
        <v>579</v>
      </c>
      <c r="AB552" s="88" t="s">
        <v>612</v>
      </c>
      <c r="AC552" s="141">
        <v>0</v>
      </c>
    </row>
    <row r="553" spans="2:29" ht="12">
      <c r="B553" s="118" t="s">
        <v>580</v>
      </c>
      <c r="C553" s="119" t="s">
        <v>36</v>
      </c>
      <c r="D553" s="119" t="s">
        <v>36</v>
      </c>
      <c r="E553" s="119" t="s">
        <v>36</v>
      </c>
      <c r="F553" s="119" t="s">
        <v>36</v>
      </c>
      <c r="G553" s="119" t="s">
        <v>36</v>
      </c>
      <c r="H553" s="119" t="s">
        <v>36</v>
      </c>
      <c r="I553" s="119" t="s">
        <v>36</v>
      </c>
      <c r="J553" s="119" t="s">
        <v>36</v>
      </c>
      <c r="K553" s="119" t="s">
        <v>36</v>
      </c>
      <c r="L553" s="119" t="s">
        <v>36</v>
      </c>
      <c r="M553" s="119" t="s">
        <v>36</v>
      </c>
      <c r="N553" s="119" t="s">
        <v>36</v>
      </c>
      <c r="O553" s="119" t="s">
        <v>36</v>
      </c>
      <c r="P553" s="119">
        <v>19774456</v>
      </c>
      <c r="S553" s="58">
        <f>_xlfn.IFERROR(((SUM('24 DS-016894 partners'!K553:S553))/1000)-(SUM(('24 DS-016890 partners'!L553:M553,'24 DS-016890 partners'!O553))/1000),":")</f>
        <v>7.339</v>
      </c>
      <c r="T553" s="138">
        <f>+(S553/'Extra-Eu trade'!$D$8)*100</f>
        <v>0.00015590467848601228</v>
      </c>
      <c r="U553" s="59">
        <f>_xlfn.IFERROR((SUM('24 DS-016894 partners'!C553:J553)/1000)+(SUM('24 DS-016890 partners'!L553:M553,'24 DS-016890 partners'!O553)/1000)-(SUM('24 DS-016890 partners'!C553:H553,'24 DS-016890 partners'!K553)/1000),":")</f>
        <v>7.202</v>
      </c>
      <c r="V553" s="138">
        <f>+(U553/'Extra-Eu trade'!$E$8)*100</f>
        <v>0.00015468173348136591</v>
      </c>
      <c r="X553" s="141">
        <f>+((U553+S553)/('Extra-Eu trade'!$C$8))*100</f>
        <v>0.00015529655948440745</v>
      </c>
      <c r="Y553" s="74" t="s">
        <v>580</v>
      </c>
      <c r="AB553" s="88" t="s">
        <v>613</v>
      </c>
      <c r="AC553" s="141">
        <v>0</v>
      </c>
    </row>
    <row r="554" spans="2:29" ht="12">
      <c r="B554" s="118" t="s">
        <v>581</v>
      </c>
      <c r="C554" s="120" t="s">
        <v>36</v>
      </c>
      <c r="D554" s="120" t="s">
        <v>36</v>
      </c>
      <c r="E554" s="120" t="s">
        <v>36</v>
      </c>
      <c r="F554" s="120" t="s">
        <v>36</v>
      </c>
      <c r="G554" s="120" t="s">
        <v>36</v>
      </c>
      <c r="H554" s="120" t="s">
        <v>36</v>
      </c>
      <c r="I554" s="120" t="s">
        <v>36</v>
      </c>
      <c r="J554" s="120" t="s">
        <v>36</v>
      </c>
      <c r="K554" s="120" t="s">
        <v>36</v>
      </c>
      <c r="L554" s="120" t="s">
        <v>36</v>
      </c>
      <c r="M554" s="120" t="s">
        <v>36</v>
      </c>
      <c r="N554" s="120" t="s">
        <v>36</v>
      </c>
      <c r="O554" s="120" t="s">
        <v>36</v>
      </c>
      <c r="P554" s="120">
        <v>604444940</v>
      </c>
      <c r="S554" s="58">
        <f>_xlfn.IFERROR(((SUM('24 DS-016894 partners'!K554:S554))/1000)-(SUM(('24 DS-016890 partners'!L554:M554,'24 DS-016890 partners'!O554))/1000),":")</f>
        <v>0</v>
      </c>
      <c r="T554" s="138">
        <f>+(S554/'Extra-Eu trade'!$D$8)*100</f>
        <v>0</v>
      </c>
      <c r="U554" s="59">
        <f>_xlfn.IFERROR((SUM('24 DS-016894 partners'!C554:J554)/1000)+(SUM('24 DS-016890 partners'!L554:M554,'24 DS-016890 partners'!O554)/1000)-(SUM('24 DS-016890 partners'!C554:H554,'24 DS-016890 partners'!K554)/1000),":")</f>
        <v>0</v>
      </c>
      <c r="V554" s="138">
        <f>+(U554/'Extra-Eu trade'!$E$8)*100</f>
        <v>0</v>
      </c>
      <c r="X554" s="141">
        <f>+((U554+S554)/('Extra-Eu trade'!$C$8))*100</f>
        <v>0</v>
      </c>
      <c r="Y554" s="74" t="s">
        <v>581</v>
      </c>
      <c r="AB554" s="88" t="s">
        <v>18</v>
      </c>
      <c r="AC554" s="141"/>
    </row>
    <row r="555" spans="2:29" ht="12">
      <c r="B555" s="118" t="s">
        <v>150</v>
      </c>
      <c r="C555" s="119" t="s">
        <v>36</v>
      </c>
      <c r="D555" s="119" t="s">
        <v>36</v>
      </c>
      <c r="E555" s="119" t="s">
        <v>36</v>
      </c>
      <c r="F555" s="119" t="s">
        <v>36</v>
      </c>
      <c r="G555" s="119" t="s">
        <v>36</v>
      </c>
      <c r="H555" s="119" t="s">
        <v>36</v>
      </c>
      <c r="I555" s="119" t="s">
        <v>36</v>
      </c>
      <c r="J555" s="119" t="s">
        <v>36</v>
      </c>
      <c r="K555" s="119" t="s">
        <v>36</v>
      </c>
      <c r="L555" s="119" t="s">
        <v>36</v>
      </c>
      <c r="M555" s="119" t="s">
        <v>36</v>
      </c>
      <c r="N555" s="119" t="s">
        <v>36</v>
      </c>
      <c r="O555" s="119" t="s">
        <v>36</v>
      </c>
      <c r="P555" s="119">
        <v>13631191795</v>
      </c>
      <c r="S555" s="58">
        <f>_xlfn.IFERROR(((SUM('24 DS-016894 partners'!K555:S555))/1000)-(SUM(('24 DS-016890 partners'!L555:M555,'24 DS-016890 partners'!O555))/1000),":")</f>
        <v>2563.785</v>
      </c>
      <c r="T555" s="138">
        <f>+(S555/'Extra-Eu trade'!$D$8)*100</f>
        <v>0.054463288749456454</v>
      </c>
      <c r="U555" s="59">
        <f>_xlfn.IFERROR((SUM('24 DS-016894 partners'!C555:J555)/1000)+(SUM('24 DS-016890 partners'!L555:M555,'24 DS-016890 partners'!O555)/1000)-(SUM('24 DS-016890 partners'!C555:H555,'24 DS-016890 partners'!K555)/1000),":")</f>
        <v>1282.15</v>
      </c>
      <c r="V555" s="138">
        <f>+(U555/'Extra-Eu trade'!$E$8)*100</f>
        <v>0.02753751521565306</v>
      </c>
      <c r="X555" s="141">
        <f>+((U555+S555)/('Extra-Eu trade'!$C$8))*100</f>
        <v>0.04107423653811048</v>
      </c>
      <c r="Y555" s="74" t="s">
        <v>150</v>
      </c>
      <c r="AB555" s="88" t="s">
        <v>356</v>
      </c>
      <c r="AC555" s="141"/>
    </row>
    <row r="556" spans="2:29" ht="12">
      <c r="B556" s="118" t="s">
        <v>582</v>
      </c>
      <c r="C556" s="120" t="s">
        <v>36</v>
      </c>
      <c r="D556" s="120" t="s">
        <v>36</v>
      </c>
      <c r="E556" s="120" t="s">
        <v>36</v>
      </c>
      <c r="F556" s="120" t="s">
        <v>36</v>
      </c>
      <c r="G556" s="120" t="s">
        <v>36</v>
      </c>
      <c r="H556" s="120" t="s">
        <v>36</v>
      </c>
      <c r="I556" s="120" t="s">
        <v>36</v>
      </c>
      <c r="J556" s="120" t="s">
        <v>36</v>
      </c>
      <c r="K556" s="120" t="s">
        <v>36</v>
      </c>
      <c r="L556" s="120" t="s">
        <v>36</v>
      </c>
      <c r="M556" s="120" t="s">
        <v>36</v>
      </c>
      <c r="N556" s="120" t="s">
        <v>36</v>
      </c>
      <c r="O556" s="120" t="s">
        <v>36</v>
      </c>
      <c r="P556" s="120">
        <v>4072708</v>
      </c>
      <c r="S556" s="58">
        <f>_xlfn.IFERROR(((SUM('24 DS-016894 partners'!K556:S556))/1000)-(SUM(('24 DS-016890 partners'!L556:M556,'24 DS-016890 partners'!O556))/1000),":")</f>
        <v>0</v>
      </c>
      <c r="T556" s="138">
        <f>+(S556/'Extra-Eu trade'!$D$8)*100</f>
        <v>0</v>
      </c>
      <c r="U556" s="59">
        <f>_xlfn.IFERROR((SUM('24 DS-016894 partners'!C556:J556)/1000)+(SUM('24 DS-016890 partners'!L556:M556,'24 DS-016890 partners'!O556)/1000)-(SUM('24 DS-016890 partners'!C556:H556,'24 DS-016890 partners'!K556)/1000),":")</f>
        <v>0</v>
      </c>
      <c r="V556" s="138">
        <f>+(U556/'Extra-Eu trade'!$E$8)*100</f>
        <v>0</v>
      </c>
      <c r="X556" s="141">
        <f>+((U556+S556)/('Extra-Eu trade'!$C$8))*100</f>
        <v>0</v>
      </c>
      <c r="Y556" s="74" t="s">
        <v>582</v>
      </c>
      <c r="AB556" s="88" t="s">
        <v>1</v>
      </c>
      <c r="AC556" s="141"/>
    </row>
    <row r="557" spans="2:29" ht="12">
      <c r="B557" s="118" t="s">
        <v>583</v>
      </c>
      <c r="C557" s="119" t="s">
        <v>36</v>
      </c>
      <c r="D557" s="119" t="s">
        <v>36</v>
      </c>
      <c r="E557" s="119" t="s">
        <v>36</v>
      </c>
      <c r="F557" s="119" t="s">
        <v>36</v>
      </c>
      <c r="G557" s="119" t="s">
        <v>36</v>
      </c>
      <c r="H557" s="119" t="s">
        <v>36</v>
      </c>
      <c r="I557" s="119" t="s">
        <v>36</v>
      </c>
      <c r="J557" s="119" t="s">
        <v>36</v>
      </c>
      <c r="K557" s="119" t="s">
        <v>36</v>
      </c>
      <c r="L557" s="119" t="s">
        <v>36</v>
      </c>
      <c r="M557" s="119" t="s">
        <v>36</v>
      </c>
      <c r="N557" s="119" t="s">
        <v>36</v>
      </c>
      <c r="O557" s="119" t="s">
        <v>36</v>
      </c>
      <c r="P557" s="119" t="s">
        <v>36</v>
      </c>
      <c r="S557" s="58">
        <f>_xlfn.IFERROR(((SUM('24 DS-016894 partners'!K557:S557))/1000)-(SUM(('24 DS-016890 partners'!L557:M557,'24 DS-016890 partners'!O557))/1000),":")</f>
        <v>0</v>
      </c>
      <c r="T557" s="138">
        <f>+(S557/'Extra-Eu trade'!$D$8)*100</f>
        <v>0</v>
      </c>
      <c r="U557" s="59">
        <f>_xlfn.IFERROR((SUM('24 DS-016894 partners'!C557:J557)/1000)+(SUM('24 DS-016890 partners'!L557:M557,'24 DS-016890 partners'!O557)/1000)-(SUM('24 DS-016890 partners'!C557:H557,'24 DS-016890 partners'!K557)/1000),":")</f>
        <v>0</v>
      </c>
      <c r="V557" s="138">
        <f>+(U557/'Extra-Eu trade'!$E$8)*100</f>
        <v>0</v>
      </c>
      <c r="X557" s="141">
        <f>+((U557+S557)/('Extra-Eu trade'!$C$8))*100</f>
        <v>0</v>
      </c>
      <c r="Y557" s="74" t="s">
        <v>583</v>
      </c>
      <c r="AB557" s="88" t="s">
        <v>11</v>
      </c>
      <c r="AC557" s="141"/>
    </row>
    <row r="558" spans="2:29" ht="12">
      <c r="B558" s="118" t="s">
        <v>202</v>
      </c>
      <c r="C558" s="120">
        <v>556602</v>
      </c>
      <c r="D558" s="120" t="s">
        <v>36</v>
      </c>
      <c r="E558" s="120" t="s">
        <v>36</v>
      </c>
      <c r="F558" s="120" t="s">
        <v>36</v>
      </c>
      <c r="G558" s="120" t="s">
        <v>36</v>
      </c>
      <c r="H558" s="120" t="s">
        <v>36</v>
      </c>
      <c r="I558" s="120" t="s">
        <v>36</v>
      </c>
      <c r="J558" s="120">
        <v>771</v>
      </c>
      <c r="K558" s="120" t="s">
        <v>36</v>
      </c>
      <c r="L558" s="120">
        <v>6039</v>
      </c>
      <c r="M558" s="120">
        <v>82081</v>
      </c>
      <c r="N558" s="120">
        <v>27037</v>
      </c>
      <c r="O558" s="120">
        <v>115760</v>
      </c>
      <c r="P558" s="120">
        <v>99622133541</v>
      </c>
      <c r="S558" s="58">
        <f>_xlfn.IFERROR(((SUM('24 DS-016894 partners'!K558:S558))/1000)-(SUM(('24 DS-016890 partners'!L558:M558,'24 DS-016890 partners'!O558))/1000),":")</f>
        <v>36434.448000000004</v>
      </c>
      <c r="T558" s="138">
        <f>+(S558/'Extra-Eu trade'!$D$8)*100</f>
        <v>0.7739884045858202</v>
      </c>
      <c r="U558" s="59">
        <f>_xlfn.IFERROR((SUM('24 DS-016894 partners'!C558:J558)/1000)+(SUM('24 DS-016890 partners'!L558:M558,'24 DS-016890 partners'!O558)/1000)-(SUM('24 DS-016890 partners'!C558:H558,'24 DS-016890 partners'!K558)/1000),":")</f>
        <v>1095.9770000000003</v>
      </c>
      <c r="V558" s="138">
        <f>+(U558/'Extra-Eu trade'!$E$8)*100</f>
        <v>0.023538964484269235</v>
      </c>
      <c r="X558" s="141">
        <f>+((U558+S558)/('Extra-Eu trade'!$C$8))*100</f>
        <v>0.400821530739811</v>
      </c>
      <c r="Y558" s="74" t="s">
        <v>202</v>
      </c>
      <c r="AB558" s="88" t="s">
        <v>2</v>
      </c>
      <c r="AC558" s="141"/>
    </row>
    <row r="559" spans="2:29" ht="12">
      <c r="B559" s="118" t="s">
        <v>584</v>
      </c>
      <c r="C559" s="119" t="s">
        <v>36</v>
      </c>
      <c r="D559" s="119" t="s">
        <v>36</v>
      </c>
      <c r="E559" s="119" t="s">
        <v>36</v>
      </c>
      <c r="F559" s="119" t="s">
        <v>36</v>
      </c>
      <c r="G559" s="119" t="s">
        <v>36</v>
      </c>
      <c r="H559" s="119" t="s">
        <v>36</v>
      </c>
      <c r="I559" s="119" t="s">
        <v>36</v>
      </c>
      <c r="J559" s="119" t="s">
        <v>36</v>
      </c>
      <c r="K559" s="119" t="s">
        <v>36</v>
      </c>
      <c r="L559" s="119" t="s">
        <v>36</v>
      </c>
      <c r="M559" s="119" t="s">
        <v>36</v>
      </c>
      <c r="N559" s="119" t="s">
        <v>36</v>
      </c>
      <c r="O559" s="119" t="s">
        <v>36</v>
      </c>
      <c r="P559" s="119">
        <v>1059980619</v>
      </c>
      <c r="S559" s="58">
        <f>_xlfn.IFERROR(((SUM('24 DS-016894 partners'!K559:S559))/1000)-(SUM(('24 DS-016890 partners'!L559:M559,'24 DS-016890 partners'!O559))/1000),":")</f>
        <v>486.004</v>
      </c>
      <c r="T559" s="138">
        <f>+(S559/'Extra-Eu trade'!$D$8)*100</f>
        <v>0.010324335381239395</v>
      </c>
      <c r="U559" s="59">
        <f>_xlfn.IFERROR((SUM('24 DS-016894 partners'!C559:J559)/1000)+(SUM('24 DS-016890 partners'!L559:M559,'24 DS-016890 partners'!O559)/1000)-(SUM('24 DS-016890 partners'!C559:H559,'24 DS-016890 partners'!K559)/1000),":")</f>
        <v>3343.644</v>
      </c>
      <c r="V559" s="138">
        <f>+(U559/'Extra-Eu trade'!$E$8)*100</f>
        <v>0.07181347543245879</v>
      </c>
      <c r="X559" s="141">
        <f>+((U559+S559)/('Extra-Eu trade'!$C$8))*100</f>
        <v>0.04090029285718602</v>
      </c>
      <c r="Y559" s="74" t="s">
        <v>584</v>
      </c>
      <c r="AB559" s="88" t="s">
        <v>463</v>
      </c>
      <c r="AC559" s="141"/>
    </row>
    <row r="560" spans="2:29" ht="12">
      <c r="B560" s="118" t="s">
        <v>585</v>
      </c>
      <c r="C560" s="120" t="s">
        <v>36</v>
      </c>
      <c r="D560" s="120" t="s">
        <v>36</v>
      </c>
      <c r="E560" s="120" t="s">
        <v>36</v>
      </c>
      <c r="F560" s="120" t="s">
        <v>36</v>
      </c>
      <c r="G560" s="120" t="s">
        <v>36</v>
      </c>
      <c r="H560" s="120" t="s">
        <v>36</v>
      </c>
      <c r="I560" s="120" t="s">
        <v>36</v>
      </c>
      <c r="J560" s="120" t="s">
        <v>36</v>
      </c>
      <c r="K560" s="120" t="s">
        <v>36</v>
      </c>
      <c r="L560" s="120" t="s">
        <v>36</v>
      </c>
      <c r="M560" s="120" t="s">
        <v>36</v>
      </c>
      <c r="N560" s="120" t="s">
        <v>36</v>
      </c>
      <c r="O560" s="120" t="s">
        <v>36</v>
      </c>
      <c r="P560" s="120">
        <v>1491987</v>
      </c>
      <c r="S560" s="58">
        <f>_xlfn.IFERROR(((SUM('24 DS-016894 partners'!K560:S560))/1000)-(SUM(('24 DS-016890 partners'!L560:M560,'24 DS-016890 partners'!O560))/1000),":")</f>
        <v>0</v>
      </c>
      <c r="T560" s="138">
        <f>+(S560/'Extra-Eu trade'!$D$8)*100</f>
        <v>0</v>
      </c>
      <c r="U560" s="59">
        <f>_xlfn.IFERROR((SUM('24 DS-016894 partners'!C560:J560)/1000)+(SUM('24 DS-016890 partners'!L560:M560,'24 DS-016890 partners'!O560)/1000)-(SUM('24 DS-016890 partners'!C560:H560,'24 DS-016890 partners'!K560)/1000),":")</f>
        <v>0</v>
      </c>
      <c r="V560" s="138">
        <f>+(U560/'Extra-Eu trade'!$E$8)*100</f>
        <v>0</v>
      </c>
      <c r="X560" s="141">
        <f>+((U560+S560)/('Extra-Eu trade'!$C$8))*100</f>
        <v>0</v>
      </c>
      <c r="Y560" s="74" t="s">
        <v>585</v>
      </c>
      <c r="AB560" s="88" t="s">
        <v>357</v>
      </c>
      <c r="AC560" s="141"/>
    </row>
    <row r="561" spans="2:29" ht="12">
      <c r="B561" s="118" t="s">
        <v>148</v>
      </c>
      <c r="C561" s="119">
        <v>29932</v>
      </c>
      <c r="D561" s="119" t="s">
        <v>36</v>
      </c>
      <c r="E561" s="119" t="s">
        <v>36</v>
      </c>
      <c r="F561" s="119" t="s">
        <v>36</v>
      </c>
      <c r="G561" s="119" t="s">
        <v>36</v>
      </c>
      <c r="H561" s="119" t="s">
        <v>36</v>
      </c>
      <c r="I561" s="119">
        <v>25085</v>
      </c>
      <c r="J561" s="119" t="s">
        <v>36</v>
      </c>
      <c r="K561" s="119" t="s">
        <v>36</v>
      </c>
      <c r="L561" s="119" t="s">
        <v>36</v>
      </c>
      <c r="M561" s="119" t="s">
        <v>36</v>
      </c>
      <c r="N561" s="119" t="s">
        <v>36</v>
      </c>
      <c r="O561" s="119" t="s">
        <v>36</v>
      </c>
      <c r="P561" s="119">
        <v>35069535702</v>
      </c>
      <c r="S561" s="58">
        <f>_xlfn.IFERROR(((SUM('24 DS-016894 partners'!K561:S561))/1000)-(SUM(('24 DS-016890 partners'!L561:M561,'24 DS-016890 partners'!O561))/1000),":")</f>
        <v>18411.169</v>
      </c>
      <c r="T561" s="138">
        <f>+(S561/'Extra-Eu trade'!$D$8)*100</f>
        <v>0.39111423674841755</v>
      </c>
      <c r="U561" s="59">
        <f>_xlfn.IFERROR((SUM('24 DS-016894 partners'!C561:J561)/1000)+(SUM('24 DS-016890 partners'!L561:M561,'24 DS-016890 partners'!O561)/1000)-(SUM('24 DS-016890 partners'!C561:H561,'24 DS-016890 partners'!K561)/1000),":")</f>
        <v>5261.918000000001</v>
      </c>
      <c r="V561" s="138">
        <f>+(U561/'Extra-Eu trade'!$E$8)*100</f>
        <v>0.113013412618273</v>
      </c>
      <c r="X561" s="141">
        <f>+((U561+S561)/('Extra-Eu trade'!$C$8))*100</f>
        <v>0.25282641932982963</v>
      </c>
      <c r="Y561" s="74" t="s">
        <v>148</v>
      </c>
      <c r="AB561" s="88" t="s">
        <v>3</v>
      </c>
      <c r="AC561" s="141"/>
    </row>
    <row r="562" spans="2:29" ht="12">
      <c r="B562" s="118" t="s">
        <v>586</v>
      </c>
      <c r="C562" s="120" t="s">
        <v>36</v>
      </c>
      <c r="D562" s="120" t="s">
        <v>36</v>
      </c>
      <c r="E562" s="120" t="s">
        <v>36</v>
      </c>
      <c r="F562" s="120" t="s">
        <v>36</v>
      </c>
      <c r="G562" s="120">
        <v>13110</v>
      </c>
      <c r="H562" s="120" t="s">
        <v>36</v>
      </c>
      <c r="I562" s="120" t="s">
        <v>36</v>
      </c>
      <c r="J562" s="120" t="s">
        <v>36</v>
      </c>
      <c r="K562" s="120" t="s">
        <v>36</v>
      </c>
      <c r="L562" s="120" t="s">
        <v>36</v>
      </c>
      <c r="M562" s="120" t="s">
        <v>36</v>
      </c>
      <c r="N562" s="120" t="s">
        <v>36</v>
      </c>
      <c r="O562" s="120" t="s">
        <v>36</v>
      </c>
      <c r="P562" s="120">
        <v>1299356018</v>
      </c>
      <c r="S562" s="58">
        <f>_xlfn.IFERROR(((SUM('24 DS-016894 partners'!K562:S562))/1000)-(SUM(('24 DS-016890 partners'!L562:M562,'24 DS-016890 partners'!O562))/1000),":")</f>
        <v>12.351</v>
      </c>
      <c r="T562" s="138">
        <f>+(S562/'Extra-Eu trade'!$D$8)*100</f>
        <v>0.00026237616623255727</v>
      </c>
      <c r="U562" s="59">
        <f>_xlfn.IFERROR((SUM('24 DS-016894 partners'!C562:J562)/1000)+(SUM('24 DS-016890 partners'!L562:M562,'24 DS-016890 partners'!O562)/1000)-(SUM('24 DS-016890 partners'!C562:H562,'24 DS-016890 partners'!K562)/1000),":")</f>
        <v>0.3330000000000002</v>
      </c>
      <c r="V562" s="138">
        <f>+(U562/'Extra-Eu trade'!$E$8)*100</f>
        <v>7.152043494764632E-06</v>
      </c>
      <c r="X562" s="141">
        <f>+((U562+S562)/('Extra-Eu trade'!$C$8))*100</f>
        <v>0.00013546396812462856</v>
      </c>
      <c r="Y562" s="74" t="s">
        <v>586</v>
      </c>
      <c r="AB562" s="88" t="s">
        <v>466</v>
      </c>
      <c r="AC562" s="141"/>
    </row>
    <row r="563" spans="2:29" ht="12">
      <c r="B563" s="118" t="s">
        <v>151</v>
      </c>
      <c r="C563" s="119">
        <v>138676</v>
      </c>
      <c r="D563" s="119" t="s">
        <v>36</v>
      </c>
      <c r="E563" s="119" t="s">
        <v>36</v>
      </c>
      <c r="F563" s="119" t="s">
        <v>36</v>
      </c>
      <c r="G563" s="119">
        <v>1832</v>
      </c>
      <c r="H563" s="119">
        <v>101330</v>
      </c>
      <c r="I563" s="119" t="s">
        <v>36</v>
      </c>
      <c r="J563" s="119">
        <v>299411</v>
      </c>
      <c r="K563" s="119">
        <v>16431</v>
      </c>
      <c r="L563" s="119">
        <v>4321178</v>
      </c>
      <c r="M563" s="119">
        <v>804125</v>
      </c>
      <c r="N563" s="119">
        <v>179240</v>
      </c>
      <c r="O563" s="119">
        <v>2503539</v>
      </c>
      <c r="P563" s="119">
        <v>30094060983</v>
      </c>
      <c r="S563" s="58">
        <f>_xlfn.IFERROR(((SUM('24 DS-016894 partners'!K563:S563))/1000)-(SUM(('24 DS-016890 partners'!L563:M563,'24 DS-016890 partners'!O563))/1000),":")</f>
        <v>118789.862</v>
      </c>
      <c r="T563" s="138">
        <f>+(S563/'Extra-Eu trade'!$D$8)*100</f>
        <v>2.523490290571981</v>
      </c>
      <c r="U563" s="59">
        <f>_xlfn.IFERROR((SUM('24 DS-016894 partners'!C563:J563)/1000)+(SUM('24 DS-016890 partners'!L563:M563,'24 DS-016890 partners'!O563)/1000)-(SUM('24 DS-016890 partners'!C563:H563,'24 DS-016890 partners'!K563)/1000),":")</f>
        <v>124477.704</v>
      </c>
      <c r="V563" s="138">
        <f>+(U563/'Extra-Eu trade'!$E$8)*100</f>
        <v>2.673483342752063</v>
      </c>
      <c r="X563" s="141">
        <f>+((U563+S563)/('Extra-Eu trade'!$C$8))*100</f>
        <v>2.5980755129596322</v>
      </c>
      <c r="Y563" s="74" t="s">
        <v>151</v>
      </c>
      <c r="AB563" s="88" t="s">
        <v>467</v>
      </c>
      <c r="AC563" s="141"/>
    </row>
    <row r="564" spans="2:29" ht="12">
      <c r="B564" s="118" t="s">
        <v>587</v>
      </c>
      <c r="C564" s="120" t="s">
        <v>36</v>
      </c>
      <c r="D564" s="120" t="s">
        <v>36</v>
      </c>
      <c r="E564" s="120" t="s">
        <v>36</v>
      </c>
      <c r="F564" s="120" t="s">
        <v>36</v>
      </c>
      <c r="G564" s="120" t="s">
        <v>36</v>
      </c>
      <c r="H564" s="120" t="s">
        <v>36</v>
      </c>
      <c r="I564" s="120" t="s">
        <v>36</v>
      </c>
      <c r="J564" s="120" t="s">
        <v>36</v>
      </c>
      <c r="K564" s="120" t="s">
        <v>36</v>
      </c>
      <c r="L564" s="120" t="s">
        <v>36</v>
      </c>
      <c r="M564" s="120" t="s">
        <v>36</v>
      </c>
      <c r="N564" s="120" t="s">
        <v>36</v>
      </c>
      <c r="O564" s="120" t="s">
        <v>36</v>
      </c>
      <c r="P564" s="120">
        <v>683087516</v>
      </c>
      <c r="S564" s="58">
        <f>_xlfn.IFERROR(((SUM('24 DS-016894 partners'!K564:S564))/1000)-(SUM(('24 DS-016890 partners'!L564:M564,'24 DS-016890 partners'!O564))/1000),":")</f>
        <v>0.654</v>
      </c>
      <c r="T564" s="138">
        <f>+(S564/'Extra-Eu trade'!$D$8)*100</f>
        <v>1.3893127092226738E-05</v>
      </c>
      <c r="U564" s="59">
        <f>_xlfn.IFERROR((SUM('24 DS-016894 partners'!C564:J564)/1000)+(SUM('24 DS-016890 partners'!L564:M564,'24 DS-016890 partners'!O564)/1000)-(SUM('24 DS-016890 partners'!C564:H564,'24 DS-016890 partners'!K564)/1000),":")</f>
        <v>17.643</v>
      </c>
      <c r="V564" s="138">
        <f>+(U564/'Extra-Eu trade'!$E$8)*100</f>
        <v>0.000378929439573971</v>
      </c>
      <c r="X564" s="141">
        <f>+((U564+S564)/('Extra-Eu trade'!$C$8))*100</f>
        <v>0.0001954102983898083</v>
      </c>
      <c r="Y564" s="74" t="s">
        <v>587</v>
      </c>
      <c r="AB564" s="88" t="s">
        <v>468</v>
      </c>
      <c r="AC564" s="141"/>
    </row>
    <row r="565" spans="2:29" ht="12">
      <c r="B565" s="118" t="s">
        <v>588</v>
      </c>
      <c r="C565" s="119" t="s">
        <v>36</v>
      </c>
      <c r="D565" s="119" t="s">
        <v>36</v>
      </c>
      <c r="E565" s="119" t="s">
        <v>36</v>
      </c>
      <c r="F565" s="119" t="s">
        <v>36</v>
      </c>
      <c r="G565" s="119" t="s">
        <v>36</v>
      </c>
      <c r="H565" s="119" t="s">
        <v>36</v>
      </c>
      <c r="I565" s="119" t="s">
        <v>36</v>
      </c>
      <c r="J565" s="119" t="s">
        <v>36</v>
      </c>
      <c r="K565" s="119" t="s">
        <v>36</v>
      </c>
      <c r="L565" s="119" t="s">
        <v>36</v>
      </c>
      <c r="M565" s="119" t="s">
        <v>36</v>
      </c>
      <c r="N565" s="119" t="s">
        <v>36</v>
      </c>
      <c r="O565" s="119" t="s">
        <v>36</v>
      </c>
      <c r="P565" s="119">
        <v>6245018</v>
      </c>
      <c r="S565" s="58">
        <f>_xlfn.IFERROR(((SUM('24 DS-016894 partners'!K565:S565))/1000)-(SUM(('24 DS-016890 partners'!L565:M565,'24 DS-016890 partners'!O565))/1000),":")</f>
        <v>0</v>
      </c>
      <c r="T565" s="138">
        <f>+(S565/'Extra-Eu trade'!$D$8)*100</f>
        <v>0</v>
      </c>
      <c r="U565" s="59">
        <f>_xlfn.IFERROR((SUM('24 DS-016894 partners'!C565:J565)/1000)+(SUM('24 DS-016890 partners'!L565:M565,'24 DS-016890 partners'!O565)/1000)-(SUM('24 DS-016890 partners'!C565:H565,'24 DS-016890 partners'!K565)/1000),":")</f>
        <v>0</v>
      </c>
      <c r="V565" s="138">
        <f>+(U565/'Extra-Eu trade'!$E$8)*100</f>
        <v>0</v>
      </c>
      <c r="X565" s="141">
        <f>+((U565+S565)/('Extra-Eu trade'!$C$8))*100</f>
        <v>0</v>
      </c>
      <c r="Y565" s="74" t="s">
        <v>588</v>
      </c>
      <c r="AB565" s="88" t="s">
        <v>469</v>
      </c>
      <c r="AC565" s="141"/>
    </row>
    <row r="566" spans="2:29" ht="12">
      <c r="B566" s="118" t="s">
        <v>589</v>
      </c>
      <c r="C566" s="120">
        <v>705740</v>
      </c>
      <c r="D566" s="120" t="s">
        <v>36</v>
      </c>
      <c r="E566" s="120" t="s">
        <v>36</v>
      </c>
      <c r="F566" s="120" t="s">
        <v>36</v>
      </c>
      <c r="G566" s="120">
        <v>6161</v>
      </c>
      <c r="H566" s="120">
        <v>83836</v>
      </c>
      <c r="I566" s="120">
        <v>78715</v>
      </c>
      <c r="J566" s="120">
        <v>3598</v>
      </c>
      <c r="K566" s="120">
        <v>8695</v>
      </c>
      <c r="L566" s="120" t="s">
        <v>36</v>
      </c>
      <c r="M566" s="120">
        <v>59763</v>
      </c>
      <c r="N566" s="120" t="s">
        <v>36</v>
      </c>
      <c r="O566" s="120">
        <v>11816</v>
      </c>
      <c r="P566" s="120">
        <v>509024637114</v>
      </c>
      <c r="S566" s="58">
        <f>_xlfn.IFERROR(((SUM('24 DS-016894 partners'!K566:S566))/1000)-(SUM(('24 DS-016890 partners'!L566:M566,'24 DS-016890 partners'!O566))/1000),":")</f>
        <v>111144.538</v>
      </c>
      <c r="T566" s="138">
        <f>+(S566/'Extra-Eu trade'!$D$8)*100</f>
        <v>2.36107827529178</v>
      </c>
      <c r="U566" s="59">
        <f>_xlfn.IFERROR((SUM('24 DS-016894 partners'!C566:J566)/1000)+(SUM('24 DS-016890 partners'!L566:M566,'24 DS-016890 partners'!O566)/1000)-(SUM('24 DS-016890 partners'!C566:H566,'24 DS-016890 partners'!K566)/1000),":")</f>
        <v>138695.447</v>
      </c>
      <c r="V566" s="138">
        <f>+(U566/'Extra-Eu trade'!$E$8)*100</f>
        <v>2.978846454864331</v>
      </c>
      <c r="X566" s="141">
        <f>+((U566+S566)/('Extra-Eu trade'!$C$8))*100</f>
        <v>2.668268351016846</v>
      </c>
      <c r="Y566" s="74" t="s">
        <v>589</v>
      </c>
      <c r="AB566" s="88" t="s">
        <v>4</v>
      </c>
      <c r="AC566" s="141"/>
    </row>
    <row r="567" spans="2:29" ht="12">
      <c r="B567" s="118" t="s">
        <v>152</v>
      </c>
      <c r="C567" s="119" t="s">
        <v>36</v>
      </c>
      <c r="D567" s="119" t="s">
        <v>36</v>
      </c>
      <c r="E567" s="119" t="s">
        <v>36</v>
      </c>
      <c r="F567" s="119" t="s">
        <v>36</v>
      </c>
      <c r="G567" s="119" t="s">
        <v>36</v>
      </c>
      <c r="H567" s="119" t="s">
        <v>36</v>
      </c>
      <c r="I567" s="119" t="s">
        <v>36</v>
      </c>
      <c r="J567" s="119" t="s">
        <v>36</v>
      </c>
      <c r="K567" s="119" t="s">
        <v>36</v>
      </c>
      <c r="L567" s="119" t="s">
        <v>36</v>
      </c>
      <c r="M567" s="119" t="s">
        <v>36</v>
      </c>
      <c r="N567" s="119" t="s">
        <v>36</v>
      </c>
      <c r="O567" s="119" t="s">
        <v>36</v>
      </c>
      <c r="P567" s="119">
        <v>1869448958</v>
      </c>
      <c r="S567" s="58">
        <f>_xlfn.IFERROR(((SUM('24 DS-016894 partners'!K567:S567))/1000)-(SUM(('24 DS-016890 partners'!L567:M567,'24 DS-016890 partners'!O567))/1000),":")</f>
        <v>2380.469</v>
      </c>
      <c r="T567" s="138">
        <f>+(S567/'Extra-Eu trade'!$D$8)*100</f>
        <v>0.05056904947416803</v>
      </c>
      <c r="U567" s="59">
        <f>_xlfn.IFERROR((SUM('24 DS-016894 partners'!C567:J567)/1000)+(SUM('24 DS-016890 partners'!L567:M567,'24 DS-016890 partners'!O567)/1000)-(SUM('24 DS-016890 partners'!C567:H567,'24 DS-016890 partners'!K567)/1000),":")</f>
        <v>26.138</v>
      </c>
      <c r="V567" s="138">
        <f>+(U567/'Extra-Eu trade'!$E$8)*100</f>
        <v>0.0005613817203187924</v>
      </c>
      <c r="X567" s="141">
        <f>+((U567+S567)/('Extra-Eu trade'!$C$8))*100</f>
        <v>0.02570234420817628</v>
      </c>
      <c r="Y567" s="74" t="s">
        <v>152</v>
      </c>
      <c r="AB567" s="88" t="s">
        <v>358</v>
      </c>
      <c r="AC567" s="141"/>
    </row>
    <row r="568" spans="2:29" ht="12">
      <c r="B568" s="118" t="s">
        <v>590</v>
      </c>
      <c r="C568" s="120">
        <v>5720</v>
      </c>
      <c r="D568" s="120" t="s">
        <v>36</v>
      </c>
      <c r="E568" s="120" t="s">
        <v>36</v>
      </c>
      <c r="F568" s="120" t="s">
        <v>36</v>
      </c>
      <c r="G568" s="120" t="s">
        <v>36</v>
      </c>
      <c r="H568" s="120" t="s">
        <v>36</v>
      </c>
      <c r="I568" s="120" t="s">
        <v>36</v>
      </c>
      <c r="J568" s="120" t="s">
        <v>36</v>
      </c>
      <c r="K568" s="120" t="s">
        <v>36</v>
      </c>
      <c r="L568" s="120" t="s">
        <v>36</v>
      </c>
      <c r="M568" s="120" t="s">
        <v>36</v>
      </c>
      <c r="N568" s="120" t="s">
        <v>36</v>
      </c>
      <c r="O568" s="120" t="s">
        <v>36</v>
      </c>
      <c r="P568" s="120">
        <v>3766844304</v>
      </c>
      <c r="S568" s="58">
        <f>_xlfn.IFERROR(((SUM('24 DS-016894 partners'!K568:S568))/1000)-(SUM(('24 DS-016890 partners'!L568:M568,'24 DS-016890 partners'!O568))/1000),":")</f>
        <v>3046.925</v>
      </c>
      <c r="T568" s="138">
        <f>+(S568/'Extra-Eu trade'!$D$8)*100</f>
        <v>0.06472678328055498</v>
      </c>
      <c r="U568" s="59">
        <f>_xlfn.IFERROR((SUM('24 DS-016894 partners'!C568:J568)/1000)+(SUM('24 DS-016890 partners'!L568:M568,'24 DS-016890 partners'!O568)/1000)-(SUM('24 DS-016890 partners'!C568:H568,'24 DS-016890 partners'!K568)/1000),":")</f>
        <v>10.878</v>
      </c>
      <c r="V568" s="138">
        <f>+(U568/'Extra-Eu trade'!$E$8)*100</f>
        <v>0.00023363342082897783</v>
      </c>
      <c r="X568" s="141">
        <f>+((U568+S568)/('Extra-Eu trade'!$C$8))*100</f>
        <v>0.03265705835094557</v>
      </c>
      <c r="Y568" s="74" t="s">
        <v>590</v>
      </c>
      <c r="AB568" s="88" t="s">
        <v>335</v>
      </c>
      <c r="AC568" s="141"/>
    </row>
    <row r="569" spans="2:29" ht="12">
      <c r="B569" s="118" t="s">
        <v>591</v>
      </c>
      <c r="C569" s="119" t="s">
        <v>36</v>
      </c>
      <c r="D569" s="119" t="s">
        <v>36</v>
      </c>
      <c r="E569" s="119" t="s">
        <v>36</v>
      </c>
      <c r="F569" s="119" t="s">
        <v>36</v>
      </c>
      <c r="G569" s="119" t="s">
        <v>36</v>
      </c>
      <c r="H569" s="119" t="s">
        <v>36</v>
      </c>
      <c r="I569" s="119" t="s">
        <v>36</v>
      </c>
      <c r="J569" s="119" t="s">
        <v>36</v>
      </c>
      <c r="K569" s="119" t="s">
        <v>36</v>
      </c>
      <c r="L569" s="119" t="s">
        <v>36</v>
      </c>
      <c r="M569" s="119" t="s">
        <v>36</v>
      </c>
      <c r="N569" s="119" t="s">
        <v>36</v>
      </c>
      <c r="O569" s="119" t="s">
        <v>36</v>
      </c>
      <c r="P569" s="119">
        <v>61799976</v>
      </c>
      <c r="S569" s="58">
        <f>_xlfn.IFERROR(((SUM('24 DS-016894 partners'!K569:S569))/1000)-(SUM(('24 DS-016890 partners'!L569:M569,'24 DS-016890 partners'!O569))/1000),":")</f>
        <v>0</v>
      </c>
      <c r="T569" s="138">
        <f>+(S569/'Extra-Eu trade'!$D$8)*100</f>
        <v>0</v>
      </c>
      <c r="U569" s="59">
        <f>_xlfn.IFERROR((SUM('24 DS-016894 partners'!C569:J569)/1000)+(SUM('24 DS-016890 partners'!L569:M569,'24 DS-016890 partners'!O569)/1000)-(SUM('24 DS-016890 partners'!C569:H569,'24 DS-016890 partners'!K569)/1000),":")</f>
        <v>0</v>
      </c>
      <c r="V569" s="138">
        <f>+(U569/'Extra-Eu trade'!$E$8)*100</f>
        <v>0</v>
      </c>
      <c r="X569" s="141">
        <f>+((U569+S569)/('Extra-Eu trade'!$C$8))*100</f>
        <v>0</v>
      </c>
      <c r="Y569" s="74" t="s">
        <v>591</v>
      </c>
      <c r="AB569" s="88" t="s">
        <v>379</v>
      </c>
      <c r="AC569" s="141"/>
    </row>
    <row r="570" spans="2:29" ht="12">
      <c r="B570" s="118" t="s">
        <v>592</v>
      </c>
      <c r="C570" s="120" t="s">
        <v>36</v>
      </c>
      <c r="D570" s="120" t="s">
        <v>36</v>
      </c>
      <c r="E570" s="120" t="s">
        <v>36</v>
      </c>
      <c r="F570" s="120" t="s">
        <v>36</v>
      </c>
      <c r="G570" s="120" t="s">
        <v>36</v>
      </c>
      <c r="H570" s="120" t="s">
        <v>36</v>
      </c>
      <c r="I570" s="120" t="s">
        <v>36</v>
      </c>
      <c r="J570" s="120" t="s">
        <v>36</v>
      </c>
      <c r="K570" s="120" t="s">
        <v>36</v>
      </c>
      <c r="L570" s="120" t="s">
        <v>36</v>
      </c>
      <c r="M570" s="120" t="s">
        <v>36</v>
      </c>
      <c r="N570" s="120" t="s">
        <v>36</v>
      </c>
      <c r="O570" s="120">
        <v>891</v>
      </c>
      <c r="P570" s="120">
        <v>23967743</v>
      </c>
      <c r="S570" s="58">
        <f>_xlfn.IFERROR(((SUM('24 DS-016894 partners'!K570:S570))/1000)-(SUM(('24 DS-016890 partners'!L570:M570,'24 DS-016890 partners'!O570))/1000),":")</f>
        <v>1.101</v>
      </c>
      <c r="T570" s="138">
        <f>+(S570/'Extra-Eu trade'!$D$8)*100</f>
        <v>2.3388888269941343E-05</v>
      </c>
      <c r="U570" s="59">
        <f>_xlfn.IFERROR((SUM('24 DS-016894 partners'!C570:J570)/1000)+(SUM('24 DS-016890 partners'!L570:M570,'24 DS-016890 partners'!O570)/1000)-(SUM('24 DS-016890 partners'!C570:H570,'24 DS-016890 partners'!K570)/1000),":")</f>
        <v>75.54700000000001</v>
      </c>
      <c r="V570" s="138">
        <f>+(U570/'Extra-Eu trade'!$E$8)*100</f>
        <v>0.0016225688585555058</v>
      </c>
      <c r="X570" s="141">
        <f>+((U570+S570)/('Extra-Eu trade'!$C$8))*100</f>
        <v>0.0008185936793453588</v>
      </c>
      <c r="Y570" s="74" t="s">
        <v>592</v>
      </c>
      <c r="AB570" s="88" t="s">
        <v>473</v>
      </c>
      <c r="AC570" s="141"/>
    </row>
    <row r="571" spans="2:29" ht="12">
      <c r="B571" s="118" t="s">
        <v>593</v>
      </c>
      <c r="C571" s="119" t="s">
        <v>36</v>
      </c>
      <c r="D571" s="119" t="s">
        <v>36</v>
      </c>
      <c r="E571" s="119" t="s">
        <v>36</v>
      </c>
      <c r="F571" s="119" t="s">
        <v>36</v>
      </c>
      <c r="G571" s="119" t="s">
        <v>36</v>
      </c>
      <c r="H571" s="119">
        <v>3242</v>
      </c>
      <c r="I571" s="119" t="s">
        <v>36</v>
      </c>
      <c r="J571" s="119" t="s">
        <v>36</v>
      </c>
      <c r="K571" s="119" t="s">
        <v>36</v>
      </c>
      <c r="L571" s="119" t="s">
        <v>36</v>
      </c>
      <c r="M571" s="119" t="s">
        <v>36</v>
      </c>
      <c r="N571" s="119" t="s">
        <v>36</v>
      </c>
      <c r="O571" s="119" t="s">
        <v>36</v>
      </c>
      <c r="P571" s="119">
        <v>533478202</v>
      </c>
      <c r="S571" s="58">
        <f>_xlfn.IFERROR(((SUM('24 DS-016894 partners'!K571:S571))/1000)-(SUM(('24 DS-016890 partners'!L571:M571,'24 DS-016890 partners'!O571))/1000),":")</f>
        <v>3952.896</v>
      </c>
      <c r="T571" s="138">
        <f>+(S571/'Extra-Eu trade'!$D$8)*100</f>
        <v>0.08397260934305001</v>
      </c>
      <c r="U571" s="59">
        <f>_xlfn.IFERROR((SUM('24 DS-016894 partners'!C571:J571)/1000)+(SUM('24 DS-016890 partners'!L571:M571,'24 DS-016890 partners'!O571)/1000)-(SUM('24 DS-016890 partners'!C571:H571,'24 DS-016890 partners'!K571)/1000),":")</f>
        <v>8.768999999999998</v>
      </c>
      <c r="V571" s="138">
        <f>+(U571/'Extra-Eu trade'!$E$8)*100</f>
        <v>0.00018833714536213518</v>
      </c>
      <c r="X571" s="141">
        <f>+((U571+S571)/('Extra-Eu trade'!$C$8))*100</f>
        <v>0.04231022242829207</v>
      </c>
      <c r="Y571" s="74" t="s">
        <v>593</v>
      </c>
      <c r="AB571" s="88" t="s">
        <v>474</v>
      </c>
      <c r="AC571" s="141"/>
    </row>
    <row r="572" spans="2:29" ht="12">
      <c r="B572" s="118" t="s">
        <v>594</v>
      </c>
      <c r="C572" s="120" t="s">
        <v>36</v>
      </c>
      <c r="D572" s="120" t="s">
        <v>36</v>
      </c>
      <c r="E572" s="120" t="s">
        <v>36</v>
      </c>
      <c r="F572" s="120" t="s">
        <v>36</v>
      </c>
      <c r="G572" s="120" t="s">
        <v>36</v>
      </c>
      <c r="H572" s="120" t="s">
        <v>36</v>
      </c>
      <c r="I572" s="120" t="s">
        <v>36</v>
      </c>
      <c r="J572" s="120" t="s">
        <v>36</v>
      </c>
      <c r="K572" s="120" t="s">
        <v>36</v>
      </c>
      <c r="L572" s="120" t="s">
        <v>36</v>
      </c>
      <c r="M572" s="120" t="s">
        <v>36</v>
      </c>
      <c r="N572" s="120" t="s">
        <v>36</v>
      </c>
      <c r="O572" s="120" t="s">
        <v>36</v>
      </c>
      <c r="P572" s="120">
        <v>222937403</v>
      </c>
      <c r="S572" s="58">
        <f>_xlfn.IFERROR(((SUM('24 DS-016894 partners'!K572:S572))/1000)-(SUM(('24 DS-016890 partners'!L572:M572,'24 DS-016890 partners'!O572))/1000),":")</f>
        <v>3.853</v>
      </c>
      <c r="T572" s="138">
        <f>+(S572/'Extra-Eu trade'!$D$8)*100</f>
        <v>8.185048728799637E-05</v>
      </c>
      <c r="U572" s="59">
        <f>_xlfn.IFERROR((SUM('24 DS-016894 partners'!C572:J572)/1000)+(SUM('24 DS-016890 partners'!L572:M572,'24 DS-016890 partners'!O572)/1000)-(SUM('24 DS-016890 partners'!C572:H572,'24 DS-016890 partners'!K572)/1000),":")</f>
        <v>9.759</v>
      </c>
      <c r="V572" s="138">
        <f>+(U572/'Extra-Eu trade'!$E$8)*100</f>
        <v>0.00020959997737359762</v>
      </c>
      <c r="X572" s="141">
        <f>+((U572+S572)/('Extra-Eu trade'!$C$8))*100</f>
        <v>0.00014537492384992463</v>
      </c>
      <c r="Y572" s="74" t="s">
        <v>594</v>
      </c>
      <c r="AB572" s="88" t="s">
        <v>475</v>
      </c>
      <c r="AC572" s="141"/>
    </row>
    <row r="573" spans="2:29" ht="12">
      <c r="B573" s="118" t="s">
        <v>595</v>
      </c>
      <c r="C573" s="119" t="s">
        <v>36</v>
      </c>
      <c r="D573" s="119" t="s">
        <v>36</v>
      </c>
      <c r="E573" s="119" t="s">
        <v>36</v>
      </c>
      <c r="F573" s="119" t="s">
        <v>36</v>
      </c>
      <c r="G573" s="119" t="s">
        <v>36</v>
      </c>
      <c r="H573" s="119" t="s">
        <v>36</v>
      </c>
      <c r="I573" s="119" t="s">
        <v>36</v>
      </c>
      <c r="J573" s="119" t="s">
        <v>36</v>
      </c>
      <c r="K573" s="119" t="s">
        <v>36</v>
      </c>
      <c r="L573" s="119" t="s">
        <v>36</v>
      </c>
      <c r="M573" s="119" t="s">
        <v>36</v>
      </c>
      <c r="N573" s="119" t="s">
        <v>36</v>
      </c>
      <c r="O573" s="119" t="s">
        <v>36</v>
      </c>
      <c r="P573" s="119">
        <v>72536699</v>
      </c>
      <c r="S573" s="58">
        <f>_xlfn.IFERROR(((SUM('24 DS-016894 partners'!K573:S573))/1000)-(SUM(('24 DS-016890 partners'!L573:M573,'24 DS-016890 partners'!O573))/1000),":")</f>
        <v>0</v>
      </c>
      <c r="T573" s="138">
        <f>+(S573/'Extra-Eu trade'!$D$8)*100</f>
        <v>0</v>
      </c>
      <c r="U573" s="59">
        <f>_xlfn.IFERROR((SUM('24 DS-016894 partners'!C573:J573)/1000)+(SUM('24 DS-016890 partners'!L573:M573,'24 DS-016890 partners'!O573)/1000)-(SUM('24 DS-016890 partners'!C573:H573,'24 DS-016890 partners'!K573)/1000),":")</f>
        <v>0</v>
      </c>
      <c r="V573" s="138">
        <f>+(U573/'Extra-Eu trade'!$E$8)*100</f>
        <v>0</v>
      </c>
      <c r="X573" s="141">
        <f>+((U573+S573)/('Extra-Eu trade'!$C$8))*100</f>
        <v>0</v>
      </c>
      <c r="Y573" s="74" t="s">
        <v>595</v>
      </c>
      <c r="AB573" s="88" t="s">
        <v>476</v>
      </c>
      <c r="AC573" s="141"/>
    </row>
    <row r="574" spans="2:29" ht="12">
      <c r="B574" s="118" t="s">
        <v>596</v>
      </c>
      <c r="C574" s="120">
        <v>32842</v>
      </c>
      <c r="D574" s="120" t="s">
        <v>36</v>
      </c>
      <c r="E574" s="120" t="s">
        <v>36</v>
      </c>
      <c r="F574" s="120" t="s">
        <v>36</v>
      </c>
      <c r="G574" s="120" t="s">
        <v>36</v>
      </c>
      <c r="H574" s="120" t="s">
        <v>36</v>
      </c>
      <c r="I574" s="120" t="s">
        <v>36</v>
      </c>
      <c r="J574" s="120" t="s">
        <v>36</v>
      </c>
      <c r="K574" s="120" t="s">
        <v>36</v>
      </c>
      <c r="L574" s="120" t="s">
        <v>36</v>
      </c>
      <c r="M574" s="120" t="s">
        <v>36</v>
      </c>
      <c r="N574" s="120" t="s">
        <v>36</v>
      </c>
      <c r="O574" s="120" t="s">
        <v>36</v>
      </c>
      <c r="P574" s="120">
        <v>12696024584</v>
      </c>
      <c r="S574" s="58">
        <f>_xlfn.IFERROR(((SUM('24 DS-016894 partners'!K574:S574))/1000)-(SUM(('24 DS-016890 partners'!L574:M574,'24 DS-016890 partners'!O574))/1000),":")</f>
        <v>16342.822</v>
      </c>
      <c r="T574" s="138">
        <f>+(S574/'Extra-Eu trade'!$D$8)*100</f>
        <v>0.3471756928006715</v>
      </c>
      <c r="U574" s="59">
        <f>_xlfn.IFERROR((SUM('24 DS-016894 partners'!C574:J574)/1000)+(SUM('24 DS-016890 partners'!L574:M574,'24 DS-016890 partners'!O574)/1000)-(SUM('24 DS-016890 partners'!C574:H574,'24 DS-016890 partners'!K574)/1000),":")</f>
        <v>1175.3819999999998</v>
      </c>
      <c r="V574" s="138">
        <f>+(U574/'Extra-Eu trade'!$E$8)*100</f>
        <v>0.025244393954845155</v>
      </c>
      <c r="X574" s="141">
        <f>+((U574+S574)/('Extra-Eu trade'!$C$8))*100</f>
        <v>0.18709282783481085</v>
      </c>
      <c r="Y574" s="74" t="s">
        <v>596</v>
      </c>
      <c r="AB574" s="88" t="s">
        <v>24</v>
      </c>
      <c r="AC574" s="141"/>
    </row>
    <row r="575" spans="2:29" ht="12">
      <c r="B575" s="118" t="s">
        <v>597</v>
      </c>
      <c r="C575" s="119" t="s">
        <v>36</v>
      </c>
      <c r="D575" s="119" t="s">
        <v>36</v>
      </c>
      <c r="E575" s="119" t="s">
        <v>36</v>
      </c>
      <c r="F575" s="119" t="s">
        <v>36</v>
      </c>
      <c r="G575" s="119" t="s">
        <v>36</v>
      </c>
      <c r="H575" s="119" t="s">
        <v>36</v>
      </c>
      <c r="I575" s="119" t="s">
        <v>36</v>
      </c>
      <c r="J575" s="119" t="s">
        <v>36</v>
      </c>
      <c r="K575" s="119" t="s">
        <v>36</v>
      </c>
      <c r="L575" s="119" t="s">
        <v>36</v>
      </c>
      <c r="M575" s="119" t="s">
        <v>36</v>
      </c>
      <c r="N575" s="119" t="s">
        <v>36</v>
      </c>
      <c r="O575" s="119" t="s">
        <v>36</v>
      </c>
      <c r="P575" s="119">
        <v>16603046</v>
      </c>
      <c r="S575" s="58">
        <f>_xlfn.IFERROR(((SUM('24 DS-016894 partners'!K575:S575))/1000)-(SUM(('24 DS-016890 partners'!L575:M575,'24 DS-016890 partners'!O575))/1000),":")</f>
        <v>11.474</v>
      </c>
      <c r="T575" s="138">
        <f>+(S575/'Extra-Eu trade'!$D$8)*100</f>
        <v>0.00024374578020827157</v>
      </c>
      <c r="U575" s="59">
        <f>_xlfn.IFERROR((SUM('24 DS-016894 partners'!C575:J575)/1000)+(SUM('24 DS-016890 partners'!L575:M575,'24 DS-016890 partners'!O575)/1000)-(SUM('24 DS-016890 partners'!C575:H575,'24 DS-016890 partners'!K575)/1000),":")</f>
        <v>0.054</v>
      </c>
      <c r="V575" s="138">
        <f>+(U575/'Extra-Eu trade'!$E$8)*100</f>
        <v>1.1597908369888586E-06</v>
      </c>
      <c r="X575" s="141">
        <f>+((U575+S575)/('Extra-Eu trade'!$C$8))*100</f>
        <v>0.00012311799310475545</v>
      </c>
      <c r="Y575" s="74" t="s">
        <v>597</v>
      </c>
      <c r="AB575" s="88" t="s">
        <v>360</v>
      </c>
      <c r="AC575" s="141"/>
    </row>
    <row r="576" spans="2:29" ht="12">
      <c r="B576" s="118" t="s">
        <v>598</v>
      </c>
      <c r="C576" s="120" t="s">
        <v>36</v>
      </c>
      <c r="D576" s="120" t="s">
        <v>36</v>
      </c>
      <c r="E576" s="120" t="s">
        <v>36</v>
      </c>
      <c r="F576" s="120" t="s">
        <v>36</v>
      </c>
      <c r="G576" s="120" t="s">
        <v>36</v>
      </c>
      <c r="H576" s="120" t="s">
        <v>36</v>
      </c>
      <c r="I576" s="120" t="s">
        <v>36</v>
      </c>
      <c r="J576" s="120" t="s">
        <v>36</v>
      </c>
      <c r="K576" s="120" t="s">
        <v>36</v>
      </c>
      <c r="L576" s="120" t="s">
        <v>36</v>
      </c>
      <c r="M576" s="120" t="s">
        <v>36</v>
      </c>
      <c r="N576" s="120" t="s">
        <v>36</v>
      </c>
      <c r="O576" s="120" t="s">
        <v>36</v>
      </c>
      <c r="P576" s="120">
        <v>19778960</v>
      </c>
      <c r="S576" s="58">
        <f>_xlfn.IFERROR(((SUM('24 DS-016894 partners'!K576:S576))/1000)-(SUM(('24 DS-016890 partners'!L576:M576,'24 DS-016890 partners'!O576))/1000),":")</f>
        <v>3.484</v>
      </c>
      <c r="T576" s="138">
        <f>+(S576/'Extra-Eu trade'!$D$8)*100</f>
        <v>7.401170457082256E-05</v>
      </c>
      <c r="U576" s="59">
        <f>_xlfn.IFERROR((SUM('24 DS-016894 partners'!C576:J576)/1000)+(SUM('24 DS-016890 partners'!L576:M576,'24 DS-016890 partners'!O576)/1000)-(SUM('24 DS-016890 partners'!C576:H576,'24 DS-016890 partners'!K576)/1000),":")</f>
        <v>167.663</v>
      </c>
      <c r="V576" s="138">
        <f>+(U576/'Extra-Eu trade'!$E$8)*100</f>
        <v>0.0036010002055937595</v>
      </c>
      <c r="X576" s="141">
        <f>+((U576+S576)/('Extra-Eu trade'!$C$8))*100</f>
        <v>0.0018278344175832392</v>
      </c>
      <c r="Y576" s="74" t="s">
        <v>598</v>
      </c>
      <c r="AB576" s="88" t="s">
        <v>483</v>
      </c>
      <c r="AC576" s="141"/>
    </row>
    <row r="577" spans="2:29" ht="12">
      <c r="B577" s="118" t="s">
        <v>599</v>
      </c>
      <c r="C577" s="119" t="s">
        <v>36</v>
      </c>
      <c r="D577" s="119" t="s">
        <v>36</v>
      </c>
      <c r="E577" s="119" t="s">
        <v>36</v>
      </c>
      <c r="F577" s="119" t="s">
        <v>36</v>
      </c>
      <c r="G577" s="119" t="s">
        <v>36</v>
      </c>
      <c r="H577" s="119" t="s">
        <v>36</v>
      </c>
      <c r="I577" s="119" t="s">
        <v>36</v>
      </c>
      <c r="J577" s="119" t="s">
        <v>36</v>
      </c>
      <c r="K577" s="119" t="s">
        <v>36</v>
      </c>
      <c r="L577" s="119" t="s">
        <v>36</v>
      </c>
      <c r="M577" s="119" t="s">
        <v>36</v>
      </c>
      <c r="N577" s="119" t="s">
        <v>36</v>
      </c>
      <c r="O577" s="119" t="s">
        <v>36</v>
      </c>
      <c r="P577" s="119" t="s">
        <v>36</v>
      </c>
      <c r="S577" s="58">
        <f>_xlfn.IFERROR(((SUM('24 DS-016894 partners'!K577:S577))/1000)-(SUM(('24 DS-016890 partners'!L577:M577,'24 DS-016890 partners'!O577))/1000),":")</f>
        <v>0</v>
      </c>
      <c r="T577" s="138">
        <f>+(S577/'Extra-Eu trade'!$D$8)*100</f>
        <v>0</v>
      </c>
      <c r="U577" s="59">
        <f>_xlfn.IFERROR((SUM('24 DS-016894 partners'!C577:J577)/1000)+(SUM('24 DS-016890 partners'!L577:M577,'24 DS-016890 partners'!O577)/1000)-(SUM('24 DS-016890 partners'!C577:H577,'24 DS-016890 partners'!K577)/1000),":")</f>
        <v>0</v>
      </c>
      <c r="V577" s="138">
        <f>+(U577/'Extra-Eu trade'!$E$8)*100</f>
        <v>0</v>
      </c>
      <c r="X577" s="141">
        <f>+((U577+S577)/('Extra-Eu trade'!$C$8))*100</f>
        <v>0</v>
      </c>
      <c r="Y577" s="74" t="s">
        <v>599</v>
      </c>
      <c r="AB577" s="88" t="s">
        <v>487</v>
      </c>
      <c r="AC577" s="141"/>
    </row>
    <row r="578" spans="2:29" ht="12">
      <c r="B578" s="118" t="s">
        <v>600</v>
      </c>
      <c r="C578" s="120" t="s">
        <v>36</v>
      </c>
      <c r="D578" s="120" t="s">
        <v>36</v>
      </c>
      <c r="E578" s="120" t="s">
        <v>36</v>
      </c>
      <c r="F578" s="120" t="s">
        <v>36</v>
      </c>
      <c r="G578" s="120" t="s">
        <v>36</v>
      </c>
      <c r="H578" s="120" t="s">
        <v>36</v>
      </c>
      <c r="I578" s="120" t="s">
        <v>36</v>
      </c>
      <c r="J578" s="120" t="s">
        <v>36</v>
      </c>
      <c r="K578" s="120" t="s">
        <v>36</v>
      </c>
      <c r="L578" s="120" t="s">
        <v>36</v>
      </c>
      <c r="M578" s="120" t="s">
        <v>36</v>
      </c>
      <c r="N578" s="120" t="s">
        <v>36</v>
      </c>
      <c r="O578" s="120" t="s">
        <v>36</v>
      </c>
      <c r="P578" s="120">
        <v>7298088</v>
      </c>
      <c r="S578" s="58">
        <f>_xlfn.IFERROR(((SUM('24 DS-016894 partners'!K578:S578))/1000)-(SUM(('24 DS-016890 partners'!L578:M578,'24 DS-016890 partners'!O578))/1000),":")</f>
        <v>0</v>
      </c>
      <c r="T578" s="138">
        <f>+(S578/'Extra-Eu trade'!$D$8)*100</f>
        <v>0</v>
      </c>
      <c r="U578" s="59">
        <f>_xlfn.IFERROR((SUM('24 DS-016894 partners'!C578:J578)/1000)+(SUM('24 DS-016890 partners'!L578:M578,'24 DS-016890 partners'!O578)/1000)-(SUM('24 DS-016890 partners'!C578:H578,'24 DS-016890 partners'!K578)/1000),":")</f>
        <v>0</v>
      </c>
      <c r="V578" s="138">
        <f>+(U578/'Extra-Eu trade'!$E$8)*100</f>
        <v>0</v>
      </c>
      <c r="X578" s="141">
        <f>+((U578+S578)/('Extra-Eu trade'!$C$8))*100</f>
        <v>0</v>
      </c>
      <c r="Y578" s="74" t="s">
        <v>600</v>
      </c>
      <c r="AB578" s="88" t="s">
        <v>6</v>
      </c>
      <c r="AC578" s="141"/>
    </row>
    <row r="579" spans="2:29" ht="12">
      <c r="B579" s="118" t="s">
        <v>601</v>
      </c>
      <c r="C579" s="119" t="s">
        <v>36</v>
      </c>
      <c r="D579" s="119" t="s">
        <v>36</v>
      </c>
      <c r="E579" s="119" t="s">
        <v>36</v>
      </c>
      <c r="F579" s="119" t="s">
        <v>36</v>
      </c>
      <c r="G579" s="119" t="s">
        <v>36</v>
      </c>
      <c r="H579" s="119" t="s">
        <v>36</v>
      </c>
      <c r="I579" s="119" t="s">
        <v>36</v>
      </c>
      <c r="J579" s="119" t="s">
        <v>36</v>
      </c>
      <c r="K579" s="119" t="s">
        <v>36</v>
      </c>
      <c r="L579" s="119" t="s">
        <v>36</v>
      </c>
      <c r="M579" s="119" t="s">
        <v>36</v>
      </c>
      <c r="N579" s="119" t="s">
        <v>36</v>
      </c>
      <c r="O579" s="119" t="s">
        <v>36</v>
      </c>
      <c r="P579" s="119" t="s">
        <v>36</v>
      </c>
      <c r="S579" s="58">
        <f>_xlfn.IFERROR(((SUM('24 DS-016894 partners'!K579:S579))/1000)-(SUM(('24 DS-016890 partners'!L579:M579,'24 DS-016890 partners'!O579))/1000),":")</f>
        <v>0</v>
      </c>
      <c r="T579" s="138">
        <f>+(S579/'Extra-Eu trade'!$D$8)*100</f>
        <v>0</v>
      </c>
      <c r="U579" s="59">
        <f>_xlfn.IFERROR((SUM('24 DS-016894 partners'!C579:J579)/1000)+(SUM('24 DS-016890 partners'!L579:M579,'24 DS-016890 partners'!O579)/1000)-(SUM('24 DS-016890 partners'!C579:H579,'24 DS-016890 partners'!K579)/1000),":")</f>
        <v>0</v>
      </c>
      <c r="V579" s="138">
        <f>+(U579/'Extra-Eu trade'!$E$8)*100</f>
        <v>0</v>
      </c>
      <c r="X579" s="141">
        <f>+((U579+S579)/('Extra-Eu trade'!$C$8))*100</f>
        <v>0</v>
      </c>
      <c r="Y579" s="74" t="s">
        <v>601</v>
      </c>
      <c r="AB579" s="88" t="s">
        <v>9</v>
      </c>
      <c r="AC579" s="141"/>
    </row>
    <row r="580" spans="2:29" ht="12">
      <c r="B580" s="118" t="s">
        <v>602</v>
      </c>
      <c r="C580" s="120" t="s">
        <v>36</v>
      </c>
      <c r="D580" s="120" t="s">
        <v>36</v>
      </c>
      <c r="E580" s="120" t="s">
        <v>36</v>
      </c>
      <c r="F580" s="120" t="s">
        <v>36</v>
      </c>
      <c r="G580" s="120" t="s">
        <v>36</v>
      </c>
      <c r="H580" s="120" t="s">
        <v>36</v>
      </c>
      <c r="I580" s="120" t="s">
        <v>36</v>
      </c>
      <c r="J580" s="120" t="s">
        <v>36</v>
      </c>
      <c r="K580" s="120" t="s">
        <v>36</v>
      </c>
      <c r="L580" s="120" t="s">
        <v>36</v>
      </c>
      <c r="M580" s="120" t="s">
        <v>36</v>
      </c>
      <c r="N580" s="120" t="s">
        <v>36</v>
      </c>
      <c r="O580" s="120" t="s">
        <v>36</v>
      </c>
      <c r="P580" s="120" t="s">
        <v>36</v>
      </c>
      <c r="S580" s="58">
        <f>_xlfn.IFERROR(((SUM('24 DS-016894 partners'!K580:S580))/1000)-(SUM(('24 DS-016890 partners'!L580:M580,'24 DS-016890 partners'!O580))/1000),":")</f>
        <v>0</v>
      </c>
      <c r="T580" s="138">
        <f>+(S580/'Extra-Eu trade'!$D$8)*100</f>
        <v>0</v>
      </c>
      <c r="U580" s="59">
        <f>_xlfn.IFERROR((SUM('24 DS-016894 partners'!C580:J580)/1000)+(SUM('24 DS-016890 partners'!L580:M580,'24 DS-016890 partners'!O580)/1000)-(SUM('24 DS-016890 partners'!C580:H580,'24 DS-016890 partners'!K580)/1000),":")</f>
        <v>0</v>
      </c>
      <c r="V580" s="138">
        <f>+(U580/'Extra-Eu trade'!$E$8)*100</f>
        <v>0</v>
      </c>
      <c r="X580" s="141">
        <f>+((U580+S580)/('Extra-Eu trade'!$C$8))*100</f>
        <v>0</v>
      </c>
      <c r="Y580" s="74" t="s">
        <v>602</v>
      </c>
      <c r="AB580" s="88" t="s">
        <v>16</v>
      </c>
      <c r="AC580" s="141"/>
    </row>
    <row r="581" spans="2:29" ht="12">
      <c r="B581" s="118" t="s">
        <v>603</v>
      </c>
      <c r="C581" s="119">
        <v>99153</v>
      </c>
      <c r="D581" s="119" t="s">
        <v>36</v>
      </c>
      <c r="E581" s="119" t="s">
        <v>36</v>
      </c>
      <c r="F581" s="119" t="s">
        <v>36</v>
      </c>
      <c r="G581" s="119">
        <v>25933</v>
      </c>
      <c r="H581" s="119">
        <v>38050</v>
      </c>
      <c r="I581" s="119" t="s">
        <v>36</v>
      </c>
      <c r="J581" s="119">
        <v>792</v>
      </c>
      <c r="K581" s="119">
        <v>26116</v>
      </c>
      <c r="L581" s="119">
        <v>190319</v>
      </c>
      <c r="M581" s="119">
        <v>177244</v>
      </c>
      <c r="N581" s="119">
        <v>19057</v>
      </c>
      <c r="O581" s="119">
        <v>296110</v>
      </c>
      <c r="P581" s="119">
        <v>643308539</v>
      </c>
      <c r="S581" s="58">
        <f>_xlfn.IFERROR(((SUM('24 DS-016894 partners'!K581:S581))/1000)-(SUM(('24 DS-016890 partners'!L581:M581,'24 DS-016890 partners'!O581))/1000),":")</f>
        <v>6413.979</v>
      </c>
      <c r="T581" s="138">
        <f>+(S581/'Extra-Eu trade'!$D$8)*100</f>
        <v>0.13625416729950054</v>
      </c>
      <c r="U581" s="59">
        <f>_xlfn.IFERROR((SUM('24 DS-016894 partners'!C581:J581)/1000)+(SUM('24 DS-016890 partners'!L581:M581,'24 DS-016890 partners'!O581)/1000)-(SUM('24 DS-016890 partners'!C581:H581,'24 DS-016890 partners'!K581)/1000),":")</f>
        <v>6605.603999999999</v>
      </c>
      <c r="V581" s="138">
        <f>+(U581/'Extra-Eu trade'!$E$8)*100</f>
        <v>0.1418725739254991</v>
      </c>
      <c r="X581" s="141">
        <f>+((U581+S581)/('Extra-Eu trade'!$C$8))*100</f>
        <v>0.1390479640892428</v>
      </c>
      <c r="Y581" s="74" t="s">
        <v>603</v>
      </c>
      <c r="AB581" s="88" t="s">
        <v>361</v>
      </c>
      <c r="AC581" s="141"/>
    </row>
    <row r="582" spans="2:29" ht="12">
      <c r="B582" s="118" t="s">
        <v>604</v>
      </c>
      <c r="C582" s="120" t="s">
        <v>36</v>
      </c>
      <c r="D582" s="120" t="s">
        <v>36</v>
      </c>
      <c r="E582" s="120" t="s">
        <v>36</v>
      </c>
      <c r="F582" s="120" t="s">
        <v>36</v>
      </c>
      <c r="G582" s="120" t="s">
        <v>36</v>
      </c>
      <c r="H582" s="120" t="s">
        <v>36</v>
      </c>
      <c r="I582" s="120" t="s">
        <v>36</v>
      </c>
      <c r="J582" s="120" t="s">
        <v>36</v>
      </c>
      <c r="K582" s="120" t="s">
        <v>36</v>
      </c>
      <c r="L582" s="120" t="s">
        <v>36</v>
      </c>
      <c r="M582" s="120" t="s">
        <v>36</v>
      </c>
      <c r="N582" s="120" t="s">
        <v>36</v>
      </c>
      <c r="O582" s="120" t="s">
        <v>36</v>
      </c>
      <c r="P582" s="120" t="s">
        <v>36</v>
      </c>
      <c r="S582" s="58">
        <f>_xlfn.IFERROR(((SUM('24 DS-016894 partners'!K582:S582))/1000)-(SUM(('24 DS-016890 partners'!L582:M582,'24 DS-016890 partners'!O582))/1000),":")</f>
        <v>0</v>
      </c>
      <c r="T582" s="138"/>
      <c r="U582" s="59">
        <f>_xlfn.IFERROR((SUM('24 DS-016894 partners'!C582:J582)/1000)+(SUM('24 DS-016890 partners'!L582:M582,'24 DS-016890 partners'!O582)/1000)-(SUM('24 DS-016890 partners'!C582:H582,'24 DS-016890 partners'!K582)/1000),":")</f>
        <v>0</v>
      </c>
      <c r="V582" s="138"/>
      <c r="X582" s="141"/>
      <c r="Y582" s="74" t="s">
        <v>604</v>
      </c>
      <c r="AB582" s="88" t="s">
        <v>497</v>
      </c>
      <c r="AC582" s="141"/>
    </row>
    <row r="583" spans="2:29" ht="12">
      <c r="B583" s="118" t="s">
        <v>37</v>
      </c>
      <c r="C583" s="119">
        <v>8906</v>
      </c>
      <c r="D583" s="119" t="s">
        <v>36</v>
      </c>
      <c r="E583" s="119" t="s">
        <v>36</v>
      </c>
      <c r="F583" s="119" t="s">
        <v>36</v>
      </c>
      <c r="G583" s="119" t="s">
        <v>36</v>
      </c>
      <c r="H583" s="119" t="s">
        <v>36</v>
      </c>
      <c r="I583" s="119">
        <v>1956</v>
      </c>
      <c r="J583" s="119">
        <v>2611</v>
      </c>
      <c r="K583" s="119" t="s">
        <v>36</v>
      </c>
      <c r="L583" s="119">
        <v>269843</v>
      </c>
      <c r="M583" s="119">
        <v>21195</v>
      </c>
      <c r="N583" s="119">
        <v>3298</v>
      </c>
      <c r="O583" s="119">
        <v>26662</v>
      </c>
      <c r="P583" s="119">
        <v>1731737322</v>
      </c>
      <c r="S583" s="58">
        <f>_xlfn.IFERROR(((SUM('24 DS-016894 partners'!K583:S583))/1000)-(SUM(('24 DS-016890 partners'!L583:M583,'24 DS-016890 partners'!O583))/1000),":")</f>
        <v>6382.274</v>
      </c>
      <c r="T583" s="138">
        <f>+(S583/'Extra-Eu trade'!$D$8)*100</f>
        <v>0.1355806480419179</v>
      </c>
      <c r="U583" s="59">
        <f>_xlfn.IFERROR((SUM('24 DS-016894 partners'!C583:J583)/1000)+(SUM('24 DS-016890 partners'!L583:M583,'24 DS-016890 partners'!O583)/1000)-(SUM('24 DS-016890 partners'!C583:H583,'24 DS-016890 partners'!K583)/1000),":")</f>
        <v>3663.354</v>
      </c>
      <c r="V583" s="138">
        <f>+(U583/'Extra-Eu trade'!$E$8)*100</f>
        <v>0.07868008151567561</v>
      </c>
      <c r="X583" s="141">
        <f>+((U583+S583)/('Extra-Eu trade'!$C$8))*100</f>
        <v>0.10728639476378715</v>
      </c>
      <c r="Y583" s="74" t="s">
        <v>37</v>
      </c>
      <c r="AB583" s="88" t="s">
        <v>362</v>
      </c>
      <c r="AC583" s="141"/>
    </row>
    <row r="584" spans="2:29" ht="12">
      <c r="B584" s="118" t="s">
        <v>134</v>
      </c>
      <c r="C584" s="120">
        <v>58709</v>
      </c>
      <c r="D584" s="120" t="s">
        <v>36</v>
      </c>
      <c r="E584" s="120" t="s">
        <v>36</v>
      </c>
      <c r="F584" s="120" t="s">
        <v>36</v>
      </c>
      <c r="G584" s="120">
        <v>11869</v>
      </c>
      <c r="H584" s="120">
        <v>1661</v>
      </c>
      <c r="I584" s="120" t="s">
        <v>36</v>
      </c>
      <c r="J584" s="120" t="s">
        <v>36</v>
      </c>
      <c r="K584" s="120">
        <v>17180</v>
      </c>
      <c r="L584" s="120">
        <v>179751</v>
      </c>
      <c r="M584" s="120">
        <v>89515</v>
      </c>
      <c r="N584" s="120">
        <v>6511</v>
      </c>
      <c r="O584" s="120">
        <v>121560</v>
      </c>
      <c r="P584" s="120">
        <v>376616661</v>
      </c>
      <c r="S584" s="58">
        <f>_xlfn.IFERROR(((SUM('24 DS-016894 partners'!K584:S584))/1000)-(SUM(('24 DS-016890 partners'!L584:M584,'24 DS-016890 partners'!O584))/1000),":")</f>
        <v>7605.494</v>
      </c>
      <c r="T584" s="138">
        <f>+(S584/'Extra-Eu trade'!$D$8)*100</f>
        <v>0.1615658940996451</v>
      </c>
      <c r="U584" s="59">
        <f>_xlfn.IFERROR((SUM('24 DS-016894 partners'!C584:J584)/1000)+(SUM('24 DS-016890 partners'!L584:M584,'24 DS-016890 partners'!O584)/1000)-(SUM('24 DS-016890 partners'!C584:H584,'24 DS-016890 partners'!K584)/1000),":")</f>
        <v>5497.827</v>
      </c>
      <c r="V584" s="138">
        <f>+(U584/'Extra-Eu trade'!$E$8)*100</f>
        <v>0.11808017366573974</v>
      </c>
      <c r="X584" s="141">
        <f>+((U584+S584)/('Extra-Eu trade'!$C$8))*100</f>
        <v>0.13994227832472217</v>
      </c>
      <c r="Y584" s="74" t="s">
        <v>134</v>
      </c>
      <c r="AB584" s="88" t="s">
        <v>13</v>
      </c>
      <c r="AC584" s="141"/>
    </row>
    <row r="585" spans="2:29" ht="12">
      <c r="B585" s="118" t="s">
        <v>30</v>
      </c>
      <c r="C585" s="119" t="s">
        <v>36</v>
      </c>
      <c r="D585" s="119" t="s">
        <v>36</v>
      </c>
      <c r="E585" s="119" t="s">
        <v>36</v>
      </c>
      <c r="F585" s="119" t="s">
        <v>36</v>
      </c>
      <c r="G585" s="119" t="s">
        <v>36</v>
      </c>
      <c r="H585" s="119" t="s">
        <v>36</v>
      </c>
      <c r="I585" s="119" t="s">
        <v>36</v>
      </c>
      <c r="J585" s="119" t="s">
        <v>36</v>
      </c>
      <c r="K585" s="119" t="s">
        <v>36</v>
      </c>
      <c r="L585" s="119" t="s">
        <v>36</v>
      </c>
      <c r="M585" s="119" t="s">
        <v>36</v>
      </c>
      <c r="N585" s="119" t="s">
        <v>36</v>
      </c>
      <c r="O585" s="119" t="s">
        <v>36</v>
      </c>
      <c r="P585" s="119" t="s">
        <v>36</v>
      </c>
      <c r="S585" s="58">
        <f>_xlfn.IFERROR(((SUM('24 DS-016894 partners'!K585:S585))/1000)-(SUM(('24 DS-016890 partners'!L585:M585,'24 DS-016890 partners'!O585))/1000),":")</f>
        <v>0</v>
      </c>
      <c r="T585" s="138">
        <f>+(S585/'Extra-Eu trade'!$D$8)*100</f>
        <v>0</v>
      </c>
      <c r="U585" s="59">
        <f>_xlfn.IFERROR((SUM('24 DS-016894 partners'!C585:J585)/1000)+(SUM('24 DS-016890 partners'!L585:M585,'24 DS-016890 partners'!O585)/1000)-(SUM('24 DS-016890 partners'!C585:H585,'24 DS-016890 partners'!K585)/1000),":")</f>
        <v>0</v>
      </c>
      <c r="V585" s="138">
        <f>+(U585/'Extra-Eu trade'!$E$8)*100</f>
        <v>0</v>
      </c>
      <c r="X585" s="141">
        <f>+((U585+S585)/('Extra-Eu trade'!$C$8))*100</f>
        <v>0</v>
      </c>
      <c r="Y585" s="74" t="s">
        <v>30</v>
      </c>
      <c r="AB585" s="88" t="s">
        <v>15</v>
      </c>
      <c r="AC585" s="141"/>
    </row>
    <row r="586" spans="2:29" ht="12">
      <c r="B586" s="118" t="s">
        <v>605</v>
      </c>
      <c r="C586" s="120" t="s">
        <v>36</v>
      </c>
      <c r="D586" s="120" t="s">
        <v>36</v>
      </c>
      <c r="E586" s="120" t="s">
        <v>36</v>
      </c>
      <c r="F586" s="120" t="s">
        <v>36</v>
      </c>
      <c r="G586" s="120" t="s">
        <v>36</v>
      </c>
      <c r="H586" s="120" t="s">
        <v>36</v>
      </c>
      <c r="I586" s="120" t="s">
        <v>36</v>
      </c>
      <c r="J586" s="120" t="s">
        <v>36</v>
      </c>
      <c r="K586" s="120" t="s">
        <v>36</v>
      </c>
      <c r="L586" s="120" t="s">
        <v>36</v>
      </c>
      <c r="M586" s="120" t="s">
        <v>36</v>
      </c>
      <c r="N586" s="120" t="s">
        <v>36</v>
      </c>
      <c r="O586" s="120" t="s">
        <v>36</v>
      </c>
      <c r="P586" s="120" t="s">
        <v>36</v>
      </c>
      <c r="S586" s="58">
        <f>_xlfn.IFERROR(((SUM('24 DS-016894 partners'!K586:S586))/1000)-(SUM(('24 DS-016890 partners'!L586:M586,'24 DS-016890 partners'!O586))/1000),":")</f>
        <v>0</v>
      </c>
      <c r="T586" s="138">
        <f>+(S586/'Extra-Eu trade'!$D$8)*100</f>
        <v>0</v>
      </c>
      <c r="U586" s="59">
        <f>_xlfn.IFERROR((SUM('24 DS-016894 partners'!C586:J586)/1000)+(SUM('24 DS-016890 partners'!L586:M586,'24 DS-016890 partners'!O586)/1000)-(SUM('24 DS-016890 partners'!C586:H586,'24 DS-016890 partners'!K586)/1000),":")</f>
        <v>0</v>
      </c>
      <c r="V586" s="138">
        <f>+(U586/'Extra-Eu trade'!$E$8)*100</f>
        <v>0</v>
      </c>
      <c r="X586" s="141">
        <f>+((U586+S586)/('Extra-Eu trade'!$C$8))*100</f>
        <v>0</v>
      </c>
      <c r="Y586" s="74" t="s">
        <v>605</v>
      </c>
      <c r="AB586" s="88" t="s">
        <v>12</v>
      </c>
      <c r="AC586" s="141"/>
    </row>
    <row r="587" spans="2:29" ht="12">
      <c r="B587" s="118" t="s">
        <v>606</v>
      </c>
      <c r="C587" s="119" t="s">
        <v>36</v>
      </c>
      <c r="D587" s="119" t="s">
        <v>36</v>
      </c>
      <c r="E587" s="119" t="s">
        <v>36</v>
      </c>
      <c r="F587" s="119" t="s">
        <v>36</v>
      </c>
      <c r="G587" s="119" t="s">
        <v>36</v>
      </c>
      <c r="H587" s="119" t="s">
        <v>36</v>
      </c>
      <c r="I587" s="119" t="s">
        <v>36</v>
      </c>
      <c r="J587" s="119" t="s">
        <v>36</v>
      </c>
      <c r="K587" s="119" t="s">
        <v>36</v>
      </c>
      <c r="L587" s="119" t="s">
        <v>36</v>
      </c>
      <c r="M587" s="119" t="s">
        <v>36</v>
      </c>
      <c r="N587" s="119" t="s">
        <v>36</v>
      </c>
      <c r="O587" s="119" t="s">
        <v>36</v>
      </c>
      <c r="P587" s="119" t="s">
        <v>36</v>
      </c>
      <c r="S587" s="58">
        <f>_xlfn.IFERROR(((SUM('24 DS-016894 partners'!K587:S587))/1000)-(SUM(('24 DS-016890 partners'!L587:M587,'24 DS-016890 partners'!O587))/1000),":")</f>
        <v>0</v>
      </c>
      <c r="T587" s="138">
        <f>+(S587/'Extra-Eu trade'!$D$8)*100</f>
        <v>0</v>
      </c>
      <c r="U587" s="59">
        <f>_xlfn.IFERROR((SUM('24 DS-016894 partners'!C587:J587)/1000)+(SUM('24 DS-016890 partners'!L587:M587,'24 DS-016890 partners'!O587)/1000)-(SUM('24 DS-016890 partners'!C587:H587,'24 DS-016890 partners'!K587)/1000),":")</f>
        <v>0</v>
      </c>
      <c r="V587" s="138">
        <f>+(U587/'Extra-Eu trade'!$E$8)*100</f>
        <v>0</v>
      </c>
      <c r="X587" s="141">
        <f>+((U587+S587)/('Extra-Eu trade'!$C$8))*100</f>
        <v>0</v>
      </c>
      <c r="Y587" s="74" t="s">
        <v>606</v>
      </c>
      <c r="AB587" s="88" t="s">
        <v>17</v>
      </c>
      <c r="AC587" s="141"/>
    </row>
    <row r="588" spans="2:29" ht="12">
      <c r="B588" s="118" t="s">
        <v>607</v>
      </c>
      <c r="C588" s="120" t="s">
        <v>36</v>
      </c>
      <c r="D588" s="120" t="s">
        <v>36</v>
      </c>
      <c r="E588" s="120" t="s">
        <v>36</v>
      </c>
      <c r="F588" s="120" t="s">
        <v>36</v>
      </c>
      <c r="G588" s="120" t="s">
        <v>36</v>
      </c>
      <c r="H588" s="120" t="s">
        <v>36</v>
      </c>
      <c r="I588" s="120" t="s">
        <v>36</v>
      </c>
      <c r="J588" s="120" t="s">
        <v>36</v>
      </c>
      <c r="K588" s="120" t="s">
        <v>36</v>
      </c>
      <c r="L588" s="120" t="s">
        <v>36</v>
      </c>
      <c r="M588" s="120" t="s">
        <v>36</v>
      </c>
      <c r="N588" s="120" t="s">
        <v>36</v>
      </c>
      <c r="O588" s="120" t="s">
        <v>36</v>
      </c>
      <c r="P588" s="120" t="s">
        <v>36</v>
      </c>
      <c r="S588" s="58">
        <f>_xlfn.IFERROR(((SUM('24 DS-016894 partners'!K588:S588))/1000)-(SUM(('24 DS-016890 partners'!L588:M588,'24 DS-016890 partners'!O588))/1000),":")</f>
        <v>0</v>
      </c>
      <c r="T588" s="138">
        <f>+(S588/'Extra-Eu trade'!$D$8)*100</f>
        <v>0</v>
      </c>
      <c r="U588" s="59">
        <f>_xlfn.IFERROR((SUM('24 DS-016894 partners'!C588:J588)/1000)+(SUM('24 DS-016890 partners'!L588:M588,'24 DS-016890 partners'!O588)/1000)-(SUM('24 DS-016890 partners'!C588:H588,'24 DS-016890 partners'!K588)/1000),":")</f>
        <v>0</v>
      </c>
      <c r="V588" s="138">
        <f>+(U588/'Extra-Eu trade'!$E$8)*100</f>
        <v>0</v>
      </c>
      <c r="X588" s="141">
        <f>+((U588+S588)/('Extra-Eu trade'!$C$8))*100</f>
        <v>0</v>
      </c>
      <c r="Y588" s="74" t="s">
        <v>607</v>
      </c>
      <c r="AB588" s="88" t="s">
        <v>14</v>
      </c>
      <c r="AC588" s="141"/>
    </row>
    <row r="589" spans="2:29" ht="12">
      <c r="B589" s="118" t="s">
        <v>33</v>
      </c>
      <c r="C589" s="119">
        <v>533837</v>
      </c>
      <c r="D589" s="119" t="s">
        <v>36</v>
      </c>
      <c r="E589" s="119" t="s">
        <v>36</v>
      </c>
      <c r="F589" s="119" t="s">
        <v>36</v>
      </c>
      <c r="G589" s="119">
        <v>6807</v>
      </c>
      <c r="H589" s="119" t="s">
        <v>36</v>
      </c>
      <c r="I589" s="119" t="s">
        <v>36</v>
      </c>
      <c r="J589" s="119">
        <v>94429</v>
      </c>
      <c r="K589" s="119">
        <v>8461</v>
      </c>
      <c r="L589" s="119">
        <v>2968773</v>
      </c>
      <c r="M589" s="119">
        <v>682694</v>
      </c>
      <c r="N589" s="119">
        <v>26121</v>
      </c>
      <c r="O589" s="119">
        <v>3065887</v>
      </c>
      <c r="P589" s="119">
        <v>24393514818</v>
      </c>
      <c r="S589" s="58">
        <f>_xlfn.IFERROR(((SUM('24 DS-016894 partners'!K589:S589))/1000)-(SUM(('24 DS-016890 partners'!L589:M589,'24 DS-016890 partners'!O589))/1000),":")</f>
        <v>64910.863000000005</v>
      </c>
      <c r="T589" s="138">
        <f>+(S589/'Extra-Eu trade'!$D$8)*100</f>
        <v>1.3789218185399361</v>
      </c>
      <c r="U589" s="59">
        <f>_xlfn.IFERROR((SUM('24 DS-016894 partners'!C589:J589)/1000)+(SUM('24 DS-016890 partners'!L589:M589,'24 DS-016890 partners'!O589)/1000)-(SUM('24 DS-016890 partners'!C589:H589,'24 DS-016890 partners'!K589)/1000),":")</f>
        <v>43552.420999999995</v>
      </c>
      <c r="V589" s="138">
        <f>+(U589/'Extra-Eu trade'!$E$8)*100</f>
        <v>0.9354018297126137</v>
      </c>
      <c r="X589" s="141">
        <f>+((U589+S589)/('Extra-Eu trade'!$C$8))*100</f>
        <v>1.158378023215747</v>
      </c>
      <c r="Y589" s="74" t="s">
        <v>33</v>
      </c>
      <c r="AB589" s="88" t="s">
        <v>539</v>
      </c>
      <c r="AC589" s="141"/>
    </row>
    <row r="590" spans="2:29" ht="12">
      <c r="B590" s="118" t="s">
        <v>608</v>
      </c>
      <c r="C590" s="120" t="s">
        <v>36</v>
      </c>
      <c r="D590" s="120" t="s">
        <v>36</v>
      </c>
      <c r="E590" s="120" t="s">
        <v>36</v>
      </c>
      <c r="F590" s="120" t="s">
        <v>36</v>
      </c>
      <c r="G590" s="120" t="s">
        <v>36</v>
      </c>
      <c r="H590" s="120" t="s">
        <v>36</v>
      </c>
      <c r="I590" s="120" t="s">
        <v>36</v>
      </c>
      <c r="J590" s="120" t="s">
        <v>36</v>
      </c>
      <c r="K590" s="120" t="s">
        <v>36</v>
      </c>
      <c r="L590" s="120" t="s">
        <v>36</v>
      </c>
      <c r="M590" s="120" t="s">
        <v>36</v>
      </c>
      <c r="N590" s="120" t="s">
        <v>36</v>
      </c>
      <c r="O590" s="120" t="s">
        <v>36</v>
      </c>
      <c r="P590" s="120" t="s">
        <v>36</v>
      </c>
      <c r="S590" s="58">
        <f>_xlfn.IFERROR(((SUM('24 DS-016894 partners'!K590:S590))/1000)-(SUM(('24 DS-016890 partners'!L590:M590,'24 DS-016890 partners'!O590))/1000),":")</f>
        <v>0</v>
      </c>
      <c r="T590" s="138"/>
      <c r="U590" s="59">
        <f>_xlfn.IFERROR((SUM('24 DS-016894 partners'!C590:J590)/1000)+(SUM('24 DS-016890 partners'!L590:M590,'24 DS-016890 partners'!O590)/1000)-(SUM('24 DS-016890 partners'!C590:H590,'24 DS-016890 partners'!K590)/1000),":")</f>
        <v>0</v>
      </c>
      <c r="V590" s="138"/>
      <c r="X590" s="141"/>
      <c r="Y590" s="74" t="s">
        <v>608</v>
      </c>
      <c r="AB590" s="88" t="s">
        <v>19</v>
      </c>
      <c r="AC590" s="141"/>
    </row>
    <row r="591" spans="2:29" ht="12">
      <c r="B591" s="118" t="s">
        <v>609</v>
      </c>
      <c r="C591" s="119" t="s">
        <v>36</v>
      </c>
      <c r="D591" s="119" t="s">
        <v>36</v>
      </c>
      <c r="E591" s="119" t="s">
        <v>36</v>
      </c>
      <c r="F591" s="119" t="s">
        <v>36</v>
      </c>
      <c r="G591" s="119" t="s">
        <v>36</v>
      </c>
      <c r="H591" s="119" t="s">
        <v>36</v>
      </c>
      <c r="I591" s="119" t="s">
        <v>36</v>
      </c>
      <c r="J591" s="119" t="s">
        <v>36</v>
      </c>
      <c r="K591" s="119" t="s">
        <v>36</v>
      </c>
      <c r="L591" s="119" t="s">
        <v>36</v>
      </c>
      <c r="M591" s="119" t="s">
        <v>36</v>
      </c>
      <c r="N591" s="119" t="s">
        <v>36</v>
      </c>
      <c r="O591" s="119" t="s">
        <v>36</v>
      </c>
      <c r="P591" s="119" t="s">
        <v>36</v>
      </c>
      <c r="S591" s="58">
        <f>_xlfn.IFERROR(((SUM('24 DS-016894 partners'!K591:S591))/1000)-(SUM(('24 DS-016890 partners'!L591:M591,'24 DS-016890 partners'!O591))/1000),":")</f>
        <v>0</v>
      </c>
      <c r="T591" s="138">
        <f>+(S591/'Extra-Eu trade'!$D$8)*100</f>
        <v>0</v>
      </c>
      <c r="U591" s="59">
        <f>_xlfn.IFERROR((SUM('24 DS-016894 partners'!C591:J591)/1000)+(SUM('24 DS-016890 partners'!L591:M591,'24 DS-016890 partners'!O591)/1000)-(SUM('24 DS-016890 partners'!C591:H591,'24 DS-016890 partners'!K591)/1000),":")</f>
        <v>0</v>
      </c>
      <c r="V591" s="138">
        <f>+(U591/'Extra-Eu trade'!$E$8)*100</f>
        <v>0</v>
      </c>
      <c r="X591" s="141">
        <f>+((U591+S591)/('Extra-Eu trade'!$C$8))*100</f>
        <v>0</v>
      </c>
      <c r="Y591" s="74" t="s">
        <v>609</v>
      </c>
      <c r="AB591" s="88" t="s">
        <v>20</v>
      </c>
      <c r="AC591" s="141"/>
    </row>
    <row r="592" spans="2:29" ht="12">
      <c r="B592" s="118" t="s">
        <v>610</v>
      </c>
      <c r="C592" s="120" t="s">
        <v>36</v>
      </c>
      <c r="D592" s="120" t="s">
        <v>36</v>
      </c>
      <c r="E592" s="120" t="s">
        <v>36</v>
      </c>
      <c r="F592" s="120" t="s">
        <v>36</v>
      </c>
      <c r="G592" s="120" t="s">
        <v>36</v>
      </c>
      <c r="H592" s="120" t="s">
        <v>36</v>
      </c>
      <c r="I592" s="120" t="s">
        <v>36</v>
      </c>
      <c r="J592" s="120" t="s">
        <v>36</v>
      </c>
      <c r="K592" s="120" t="s">
        <v>36</v>
      </c>
      <c r="L592" s="120" t="s">
        <v>36</v>
      </c>
      <c r="M592" s="120" t="s">
        <v>36</v>
      </c>
      <c r="N592" s="120" t="s">
        <v>36</v>
      </c>
      <c r="O592" s="120" t="s">
        <v>36</v>
      </c>
      <c r="P592" s="120" t="s">
        <v>36</v>
      </c>
      <c r="S592" s="58">
        <f>_xlfn.IFERROR(((SUM('24 DS-016894 partners'!K592:S592))/1000)-(SUM(('24 DS-016890 partners'!L592:M592,'24 DS-016890 partners'!O592))/1000),":")</f>
        <v>0</v>
      </c>
      <c r="T592" s="138">
        <f>+(S592/'Extra-Eu trade'!$D$8)*100</f>
        <v>0</v>
      </c>
      <c r="U592" s="59">
        <f>_xlfn.IFERROR((SUM('24 DS-016894 partners'!C592:J592)/1000)+(SUM('24 DS-016890 partners'!L592:M592,'24 DS-016890 partners'!O592)/1000)-(SUM('24 DS-016890 partners'!C592:H592,'24 DS-016890 partners'!K592)/1000),":")</f>
        <v>0</v>
      </c>
      <c r="V592" s="138">
        <f>+(U592/'Extra-Eu trade'!$E$8)*100</f>
        <v>0</v>
      </c>
      <c r="X592" s="141">
        <f>+((U592+S592)/('Extra-Eu trade'!$C$8))*100</f>
        <v>0</v>
      </c>
      <c r="Y592" s="74" t="s">
        <v>610</v>
      </c>
      <c r="AB592" s="88" t="s">
        <v>552</v>
      </c>
      <c r="AC592" s="141"/>
    </row>
    <row r="593" spans="2:29" ht="12">
      <c r="B593" s="118" t="s">
        <v>611</v>
      </c>
      <c r="C593" s="119" t="s">
        <v>36</v>
      </c>
      <c r="D593" s="119" t="s">
        <v>36</v>
      </c>
      <c r="E593" s="119" t="s">
        <v>36</v>
      </c>
      <c r="F593" s="119" t="s">
        <v>36</v>
      </c>
      <c r="G593" s="119" t="s">
        <v>36</v>
      </c>
      <c r="H593" s="119" t="s">
        <v>36</v>
      </c>
      <c r="I593" s="119" t="s">
        <v>36</v>
      </c>
      <c r="J593" s="119" t="s">
        <v>36</v>
      </c>
      <c r="K593" s="119" t="s">
        <v>36</v>
      </c>
      <c r="L593" s="119" t="s">
        <v>36</v>
      </c>
      <c r="M593" s="119" t="s">
        <v>36</v>
      </c>
      <c r="N593" s="119" t="s">
        <v>36</v>
      </c>
      <c r="O593" s="119" t="s">
        <v>36</v>
      </c>
      <c r="P593" s="119">
        <v>939993320</v>
      </c>
      <c r="S593" s="58">
        <f>_xlfn.IFERROR(((SUM('24 DS-016894 partners'!K593:S593))/1000)-(SUM(('24 DS-016890 partners'!L593:M593,'24 DS-016890 partners'!O593))/1000),":")</f>
        <v>0</v>
      </c>
      <c r="T593" s="138">
        <f>+(S593/'Extra-Eu trade'!$D$8)*100</f>
        <v>0</v>
      </c>
      <c r="U593" s="59">
        <f>_xlfn.IFERROR((SUM('24 DS-016894 partners'!C593:J593)/1000)+(SUM('24 DS-016890 partners'!L593:M593,'24 DS-016890 partners'!O593)/1000)-(SUM('24 DS-016890 partners'!C593:H593,'24 DS-016890 partners'!K593)/1000),":")</f>
        <v>0</v>
      </c>
      <c r="V593" s="138">
        <f>+(U593/'Extra-Eu trade'!$E$8)*100</f>
        <v>0</v>
      </c>
      <c r="X593" s="141">
        <f>+((U593+S593)/('Extra-Eu trade'!$C$8))*100</f>
        <v>0</v>
      </c>
      <c r="Y593" s="74" t="s">
        <v>611</v>
      </c>
      <c r="AB593" s="88" t="s">
        <v>21</v>
      </c>
      <c r="AC593" s="141"/>
    </row>
    <row r="594" spans="2:29" ht="12">
      <c r="B594" s="118" t="s">
        <v>612</v>
      </c>
      <c r="C594" s="120" t="s">
        <v>36</v>
      </c>
      <c r="D594" s="120" t="s">
        <v>36</v>
      </c>
      <c r="E594" s="120" t="s">
        <v>36</v>
      </c>
      <c r="F594" s="120" t="s">
        <v>36</v>
      </c>
      <c r="G594" s="120" t="s">
        <v>36</v>
      </c>
      <c r="H594" s="120" t="s">
        <v>36</v>
      </c>
      <c r="I594" s="120" t="s">
        <v>36</v>
      </c>
      <c r="J594" s="120" t="s">
        <v>36</v>
      </c>
      <c r="K594" s="120" t="s">
        <v>36</v>
      </c>
      <c r="L594" s="120" t="s">
        <v>36</v>
      </c>
      <c r="M594" s="120" t="s">
        <v>36</v>
      </c>
      <c r="N594" s="120" t="s">
        <v>36</v>
      </c>
      <c r="O594" s="120" t="s">
        <v>36</v>
      </c>
      <c r="P594" s="120" t="s">
        <v>36</v>
      </c>
      <c r="S594" s="58">
        <f>_xlfn.IFERROR(((SUM('24 DS-016894 partners'!K594:S594))/1000)-(SUM(('24 DS-016890 partners'!L594:M594,'24 DS-016890 partners'!O594))/1000),":")</f>
        <v>0</v>
      </c>
      <c r="T594" s="138">
        <f>+(S594/'Extra-Eu trade'!$D$8)*100</f>
        <v>0</v>
      </c>
      <c r="U594" s="59">
        <f>_xlfn.IFERROR((SUM('24 DS-016894 partners'!C594:J594)/1000)+(SUM('24 DS-016890 partners'!L594:M594,'24 DS-016890 partners'!O594)/1000)-(SUM('24 DS-016890 partners'!C594:H594,'24 DS-016890 partners'!K594)/1000),":")</f>
        <v>0</v>
      </c>
      <c r="V594" s="138">
        <f>+(U594/'Extra-Eu trade'!$E$8)*100</f>
        <v>0</v>
      </c>
      <c r="X594" s="141">
        <f>+((U594+S594)/('Extra-Eu trade'!$C$8))*100</f>
        <v>0</v>
      </c>
      <c r="Y594" s="74" t="s">
        <v>612</v>
      </c>
      <c r="AB594" s="88" t="s">
        <v>25</v>
      </c>
      <c r="AC594" s="141"/>
    </row>
    <row r="595" spans="2:29" ht="12">
      <c r="B595" s="118" t="s">
        <v>613</v>
      </c>
      <c r="C595" s="119" t="s">
        <v>36</v>
      </c>
      <c r="D595" s="119" t="s">
        <v>36</v>
      </c>
      <c r="E595" s="119" t="s">
        <v>36</v>
      </c>
      <c r="F595" s="119" t="s">
        <v>36</v>
      </c>
      <c r="G595" s="119" t="s">
        <v>36</v>
      </c>
      <c r="H595" s="119" t="s">
        <v>36</v>
      </c>
      <c r="I595" s="119" t="s">
        <v>36</v>
      </c>
      <c r="J595" s="119" t="s">
        <v>36</v>
      </c>
      <c r="K595" s="119" t="s">
        <v>36</v>
      </c>
      <c r="L595" s="119" t="s">
        <v>36</v>
      </c>
      <c r="M595" s="119" t="s">
        <v>36</v>
      </c>
      <c r="N595" s="119" t="s">
        <v>36</v>
      </c>
      <c r="O595" s="119" t="s">
        <v>36</v>
      </c>
      <c r="P595" s="119" t="s">
        <v>36</v>
      </c>
      <c r="S595" s="58">
        <f>_xlfn.IFERROR(((SUM('24 DS-016894 partners'!K595:S595))/1000)-(SUM(('24 DS-016890 partners'!L595:M595,'24 DS-016890 partners'!O595))/1000),":")</f>
        <v>0</v>
      </c>
      <c r="T595" s="138">
        <f>+(S595/'Extra-Eu trade'!$D$8)*100</f>
        <v>0</v>
      </c>
      <c r="U595" s="59">
        <f>_xlfn.IFERROR((SUM('24 DS-016894 partners'!C595:J595)/1000)+(SUM('24 DS-016890 partners'!L595:M595,'24 DS-016890 partners'!O595)/1000)-(SUM('24 DS-016890 partners'!C595:H595,'24 DS-016890 partners'!K595)/1000),":")</f>
        <v>0</v>
      </c>
      <c r="V595" s="138">
        <f>+(U595/'Extra-Eu trade'!$E$8)*100</f>
        <v>0</v>
      </c>
      <c r="X595" s="141">
        <f>+((U595+S595)/('Extra-Eu trade'!$C$8))*100</f>
        <v>0</v>
      </c>
      <c r="Y595" s="74" t="s">
        <v>613</v>
      </c>
      <c r="AB595" s="88" t="s">
        <v>22</v>
      </c>
      <c r="AC595" s="141"/>
    </row>
    <row r="596" spans="2:29" ht="12">
      <c r="B596" s="118" t="s">
        <v>614</v>
      </c>
      <c r="C596" s="120" t="s">
        <v>36</v>
      </c>
      <c r="D596" s="120" t="s">
        <v>36</v>
      </c>
      <c r="E596" s="120" t="s">
        <v>36</v>
      </c>
      <c r="F596" s="120" t="s">
        <v>36</v>
      </c>
      <c r="G596" s="120" t="s">
        <v>36</v>
      </c>
      <c r="H596" s="120" t="s">
        <v>36</v>
      </c>
      <c r="I596" s="120" t="s">
        <v>36</v>
      </c>
      <c r="J596" s="120" t="s">
        <v>36</v>
      </c>
      <c r="K596" s="120" t="s">
        <v>36</v>
      </c>
      <c r="L596" s="120" t="s">
        <v>36</v>
      </c>
      <c r="M596" s="120" t="s">
        <v>36</v>
      </c>
      <c r="N596" s="120" t="s">
        <v>36</v>
      </c>
      <c r="O596" s="120" t="s">
        <v>36</v>
      </c>
      <c r="P596" s="120">
        <v>26349860001</v>
      </c>
      <c r="S596" s="58">
        <f>_xlfn.IFERROR(((SUM('24 DS-016894 partners'!K596:S596))/1000)-(SUM(('24 DS-016890 partners'!L596:M596,'24 DS-016890 partners'!O596))/1000),":")</f>
        <v>15658.135</v>
      </c>
      <c r="T596" s="138">
        <f>+(S596/'Extra-Eu trade'!$D$8)*100</f>
        <v>0.3326306721441036</v>
      </c>
      <c r="U596" s="59">
        <f>_xlfn.IFERROR((SUM('24 DS-016894 partners'!C596:J596)/1000)+(SUM('24 DS-016890 partners'!L596:M596,'24 DS-016890 partners'!O596)/1000)-(SUM('24 DS-016890 partners'!C596:H596,'24 DS-016890 partners'!K596)/1000),":")</f>
        <v>2759.251</v>
      </c>
      <c r="V596" s="138">
        <f>+(U596/'Extra-Eu trade'!$E$8)*100</f>
        <v>0.05926211160652492</v>
      </c>
      <c r="X596" s="141">
        <f>+((U596+S596)/('Extra-Eu trade'!$C$8))*100</f>
        <v>0.19669600993716335</v>
      </c>
      <c r="Y596" s="74" t="s">
        <v>614</v>
      </c>
      <c r="AB596" s="88" t="s">
        <v>23</v>
      </c>
      <c r="AC596" s="141"/>
    </row>
    <row r="597" spans="2:29" ht="12">
      <c r="B597" s="118" t="s">
        <v>615</v>
      </c>
      <c r="C597" s="119" t="s">
        <v>36</v>
      </c>
      <c r="D597" s="119" t="s">
        <v>36</v>
      </c>
      <c r="E597" s="119" t="s">
        <v>36</v>
      </c>
      <c r="F597" s="119" t="s">
        <v>36</v>
      </c>
      <c r="G597" s="119" t="s">
        <v>36</v>
      </c>
      <c r="H597" s="119" t="s">
        <v>36</v>
      </c>
      <c r="I597" s="119" t="s">
        <v>36</v>
      </c>
      <c r="J597" s="119" t="s">
        <v>36</v>
      </c>
      <c r="K597" s="119" t="s">
        <v>36</v>
      </c>
      <c r="L597" s="119" t="s">
        <v>36</v>
      </c>
      <c r="M597" s="119" t="s">
        <v>36</v>
      </c>
      <c r="N597" s="119" t="s">
        <v>36</v>
      </c>
      <c r="O597" s="119" t="s">
        <v>36</v>
      </c>
      <c r="P597" s="119">
        <v>435768854</v>
      </c>
      <c r="S597" s="58">
        <f>_xlfn.IFERROR(((SUM('24 DS-016894 partners'!K597:S597))/1000)-(SUM(('24 DS-016890 partners'!L597:M597,'24 DS-016890 partners'!O597))/1000),":")</f>
        <v>0.317</v>
      </c>
      <c r="T597" s="138">
        <f>+(S597/'Extra-Eu trade'!$D$8)*100</f>
        <v>6.7341304101466E-06</v>
      </c>
      <c r="U597" s="59">
        <f>_xlfn.IFERROR((SUM('24 DS-016894 partners'!C597:J597)/1000)+(SUM('24 DS-016890 partners'!L597:M597,'24 DS-016890 partners'!O597)/1000)-(SUM('24 DS-016890 partners'!C597:H597,'24 DS-016890 partners'!K597)/1000),":")</f>
        <v>0</v>
      </c>
      <c r="V597" s="138">
        <f>+(U597/'Extra-Eu trade'!$E$8)*100</f>
        <v>0</v>
      </c>
      <c r="X597" s="141">
        <f>+((U597+S597)/('Extra-Eu trade'!$C$8))*100</f>
        <v>3.3855312121970395E-06</v>
      </c>
      <c r="Y597" s="74" t="s">
        <v>615</v>
      </c>
      <c r="AB597" s="88" t="s">
        <v>604</v>
      </c>
      <c r="AC597" s="141"/>
    </row>
    <row r="598" spans="2:29" ht="12">
      <c r="B598" s="118" t="s">
        <v>616</v>
      </c>
      <c r="C598" s="120" t="s">
        <v>36</v>
      </c>
      <c r="D598" s="120" t="s">
        <v>36</v>
      </c>
      <c r="E598" s="120" t="s">
        <v>36</v>
      </c>
      <c r="F598" s="120" t="s">
        <v>36</v>
      </c>
      <c r="G598" s="120" t="s">
        <v>36</v>
      </c>
      <c r="H598" s="120" t="s">
        <v>36</v>
      </c>
      <c r="I598" s="120" t="s">
        <v>36</v>
      </c>
      <c r="J598" s="120" t="s">
        <v>36</v>
      </c>
      <c r="K598" s="120" t="s">
        <v>36</v>
      </c>
      <c r="L598" s="120" t="s">
        <v>36</v>
      </c>
      <c r="M598" s="120" t="s">
        <v>36</v>
      </c>
      <c r="N598" s="120" t="s">
        <v>36</v>
      </c>
      <c r="O598" s="120" t="s">
        <v>36</v>
      </c>
      <c r="P598" s="120">
        <v>222682272</v>
      </c>
      <c r="S598" s="58">
        <f>_xlfn.IFERROR(((SUM('24 DS-016894 partners'!K598:S598))/1000)-(SUM(('24 DS-016890 partners'!L598:M598,'24 DS-016890 partners'!O598))/1000),":")</f>
        <v>7.83</v>
      </c>
      <c r="T598" s="138">
        <f>+(S598/'Extra-Eu trade'!$D$8)*100</f>
        <v>0.00016633514546198066</v>
      </c>
      <c r="U598" s="59">
        <f>_xlfn.IFERROR((SUM('24 DS-016894 partners'!C598:J598)/1000)+(SUM('24 DS-016890 partners'!L598:M598,'24 DS-016890 partners'!O598)/1000)-(SUM('24 DS-016890 partners'!C598:H598,'24 DS-016890 partners'!K598)/1000),":")</f>
        <v>0</v>
      </c>
      <c r="V598" s="138">
        <f>+(U598/'Extra-Eu trade'!$E$8)*100</f>
        <v>0</v>
      </c>
      <c r="X598" s="141">
        <f>+((U598+S598)/('Extra-Eu trade'!$C$8))*100</f>
        <v>8.362368893218556E-05</v>
      </c>
      <c r="Y598" s="74" t="s">
        <v>616</v>
      </c>
      <c r="AB598" s="88" t="s">
        <v>608</v>
      </c>
      <c r="AC598" s="141"/>
    </row>
    <row r="599" spans="2:16" ht="12">
      <c r="B599" s="105"/>
      <c r="C599" s="105"/>
      <c r="D599" s="105"/>
      <c r="E599" s="105"/>
      <c r="F599" s="105"/>
      <c r="G599" s="105"/>
      <c r="H599" s="105"/>
      <c r="I599" s="105"/>
      <c r="J599" s="105"/>
      <c r="K599" s="105"/>
      <c r="L599" s="105"/>
      <c r="M599" s="105"/>
      <c r="N599" s="105"/>
      <c r="O599" s="105"/>
      <c r="P599" s="105"/>
    </row>
    <row r="600" spans="2:24" ht="12">
      <c r="B600" s="114" t="s">
        <v>174</v>
      </c>
      <c r="C600" s="105"/>
      <c r="D600" s="105"/>
      <c r="E600" s="105"/>
      <c r="F600" s="105"/>
      <c r="G600" s="105"/>
      <c r="H600" s="105"/>
      <c r="I600" s="105"/>
      <c r="J600" s="105"/>
      <c r="K600" s="105"/>
      <c r="L600" s="105"/>
      <c r="M600" s="105"/>
      <c r="N600" s="105"/>
      <c r="O600" s="105"/>
      <c r="P600" s="105"/>
      <c r="T600" s="156">
        <f>+SUM(T317:T598)</f>
        <v>99.99481949932976</v>
      </c>
      <c r="V600" s="156">
        <f>+SUM(V317:V598)</f>
        <v>99.99811596274056</v>
      </c>
      <c r="X600" s="156">
        <f>+SUM(X317:X598)</f>
        <v>99.99645869163234</v>
      </c>
    </row>
    <row r="601" spans="2:16" ht="12">
      <c r="B601" s="114" t="s">
        <v>36</v>
      </c>
      <c r="C601" s="113" t="s">
        <v>40</v>
      </c>
      <c r="D601" s="105"/>
      <c r="E601" s="105"/>
      <c r="F601" s="105"/>
      <c r="G601" s="105"/>
      <c r="H601" s="105"/>
      <c r="I601" s="105"/>
      <c r="J601" s="105"/>
      <c r="K601" s="105"/>
      <c r="L601" s="105"/>
      <c r="M601" s="105"/>
      <c r="N601" s="105"/>
      <c r="O601" s="105"/>
      <c r="P601" s="105"/>
    </row>
  </sheetData>
  <mergeCells count="2">
    <mergeCell ref="C13:P13"/>
    <mergeCell ref="C314:P314"/>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820B5-D9FC-4B83-B527-747DA174410D}">
  <sheetPr>
    <tabColor theme="4"/>
  </sheetPr>
  <dimension ref="B1:Y41"/>
  <sheetViews>
    <sheetView workbookViewId="0" topLeftCell="A1">
      <selection activeCell="Y9" sqref="Y9"/>
    </sheetView>
  </sheetViews>
  <sheetFormatPr defaultColWidth="9.140625" defaultRowHeight="12"/>
  <cols>
    <col min="1" max="1" width="4.421875" style="2" customWidth="1"/>
    <col min="2" max="2" width="13.8515625" style="2" customWidth="1"/>
    <col min="3" max="8" width="13.140625" style="2" customWidth="1"/>
    <col min="9" max="16" width="9.140625" style="2" customWidth="1"/>
    <col min="17" max="18" width="10.7109375" style="2" bestFit="1" customWidth="1"/>
    <col min="19" max="19" width="10.421875" style="2" customWidth="1"/>
    <col min="20" max="21" width="9.140625" style="2" customWidth="1"/>
    <col min="22" max="23" width="11.57421875" style="2" bestFit="1" customWidth="1"/>
    <col min="24" max="24" width="11.140625" style="2" bestFit="1" customWidth="1"/>
    <col min="25" max="25" width="10.7109375" style="2" bestFit="1" customWidth="1"/>
    <col min="26" max="16384" width="9.140625" style="2" customWidth="1"/>
  </cols>
  <sheetData>
    <row r="1" s="5" customFormat="1" ht="30" customHeight="1" thickBot="1">
      <c r="B1" s="5" t="s">
        <v>416</v>
      </c>
    </row>
    <row r="2" ht="15" customHeight="1" thickTop="1"/>
    <row r="3" ht="15" customHeight="1">
      <c r="B3" s="16" t="s">
        <v>417</v>
      </c>
    </row>
    <row r="4" spans="2:22" ht="15" customHeight="1">
      <c r="B4" s="1" t="s">
        <v>52</v>
      </c>
      <c r="V4" s="16" t="s">
        <v>631</v>
      </c>
    </row>
    <row r="5" ht="15" customHeight="1">
      <c r="V5" s="1" t="s">
        <v>99</v>
      </c>
    </row>
    <row r="6" spans="2:25" ht="30" customHeight="1">
      <c r="B6" s="130"/>
      <c r="C6" s="127" t="s">
        <v>44</v>
      </c>
      <c r="D6" s="126" t="s">
        <v>59</v>
      </c>
      <c r="E6" s="126" t="s">
        <v>62</v>
      </c>
      <c r="F6" s="25" t="s">
        <v>44</v>
      </c>
      <c r="G6" s="126" t="s">
        <v>59</v>
      </c>
      <c r="H6" s="126" t="s">
        <v>62</v>
      </c>
      <c r="V6" s="130"/>
      <c r="W6" s="127" t="s">
        <v>44</v>
      </c>
      <c r="X6" s="126" t="s">
        <v>59</v>
      </c>
      <c r="Y6" s="126" t="s">
        <v>62</v>
      </c>
    </row>
    <row r="7" spans="2:25" ht="12.75">
      <c r="B7" s="131"/>
      <c r="C7" s="211" t="s">
        <v>46</v>
      </c>
      <c r="D7" s="212"/>
      <c r="E7" s="212"/>
      <c r="F7" s="213" t="s">
        <v>47</v>
      </c>
      <c r="G7" s="212"/>
      <c r="H7" s="212"/>
      <c r="O7" s="26" t="s">
        <v>43</v>
      </c>
      <c r="V7" s="131"/>
      <c r="W7" s="211" t="s">
        <v>46</v>
      </c>
      <c r="X7" s="212"/>
      <c r="Y7" s="212"/>
    </row>
    <row r="8" spans="2:25" ht="12.75">
      <c r="B8" s="23" t="s">
        <v>177</v>
      </c>
      <c r="C8" s="27">
        <f>SUM(D8:E8)</f>
        <v>39749051.859</v>
      </c>
      <c r="D8" s="28">
        <f>_xlfn.IFERROR(((SUM('24 DS-016894'!K294:S294))/1000)-(SUM(('24 DS-016890'!Z62:AA62,'24 DS-016890'!AC62))/1000),":")</f>
        <v>22351750.511</v>
      </c>
      <c r="E8" s="28">
        <f>_xlfn.IFERROR((SUM('24 DS-016894'!C294:J294)/1000)+(SUM('24 DS-016890'!Z62:AA62,'24 DS-016890'!AC62)/1000)-(SUM('24 DS-016890'!Q62:V62,'24 DS-016890'!Y62)/1000),":")</f>
        <v>17397301.347999997</v>
      </c>
      <c r="F8" s="29">
        <f>SUM(G8:H8)</f>
        <v>29324.551883999997</v>
      </c>
      <c r="G8" s="28">
        <f>_xlfn.IFERROR(((SUM('24 DS-016894'!K340:S340))/10000)-(SUM(('24 DS-016890'!L62:M62,'24 DS-016890'!O62))/10000),":")</f>
        <v>15610.051577999999</v>
      </c>
      <c r="H8" s="28">
        <f>_xlfn.IFERROR((SUM('24 DS-016894'!C340:J340)/10000)+(SUM('24 DS-016890'!L62:M62,'24 DS-016890'!O62)/10000)-(SUM('24 DS-016890'!C62:H62,'24 DS-016890'!K62)/10000),":")</f>
        <v>13714.500305999998</v>
      </c>
      <c r="P8" s="30" t="s">
        <v>48</v>
      </c>
      <c r="Q8" s="30" t="s">
        <v>49</v>
      </c>
      <c r="R8" s="30" t="s">
        <v>43</v>
      </c>
      <c r="S8" s="30" t="s">
        <v>50</v>
      </c>
      <c r="V8" s="23" t="s">
        <v>177</v>
      </c>
      <c r="W8" s="27">
        <f>SUM(X8:Y8)</f>
        <v>40336543.633</v>
      </c>
      <c r="X8" s="28">
        <f>_xlfn.IFERROR(((SUM('24 DS-016894'!K202:S202))/1000)-(SUM(('24 DS-016890'!Z154:AA154,'24 DS-016890'!AC154))/1000),":")</f>
        <v>22597110.952</v>
      </c>
      <c r="Y8" s="28">
        <f>_xlfn.IFERROR((SUM('24 DS-016894'!C202:J202)/1000)+(SUM('24 DS-016890'!Z154:AA154,'24 DS-016890'!AC154)/1000)-(SUM('24 DS-016890'!Q154:V154,'24 DS-016890'!Y154)/1000),":")</f>
        <v>17739432.680999998</v>
      </c>
    </row>
    <row r="9" spans="2:23" ht="12.75">
      <c r="B9" s="9" t="s">
        <v>0</v>
      </c>
      <c r="C9" s="121">
        <f aca="true" t="shared" si="0" ref="C9:C35">SUM(D9:E9)</f>
        <v>2976672.5379999997</v>
      </c>
      <c r="D9" s="122">
        <f>_xlfn.IFERROR(((SUM('24 DS-016894'!K295:S295))/1000)-(SUM(('24 DS-016890'!Z63:AA63,'24 DS-016890'!AC63))/1000),":")</f>
        <v>2062394.551</v>
      </c>
      <c r="E9" s="123">
        <f>_xlfn.IFERROR((SUM('24 DS-016894'!C295:J295)/1000)+(SUM('24 DS-016890'!Z63:AA63,'24 DS-016890'!AC63)/1000)-(SUM('24 DS-016890'!Q63:V63,'24 DS-016890'!Y63)/1000),":")</f>
        <v>914277.987</v>
      </c>
      <c r="F9" s="32">
        <f aca="true" t="shared" si="1" ref="F9:F35">SUM(G9:H9)</f>
        <v>2502.9562499999997</v>
      </c>
      <c r="G9" s="10">
        <f>_xlfn.IFERROR(((SUM('24 DS-016894'!K341:S341))/10000)-(SUM(('24 DS-016890'!L63:M63,'24 DS-016890'!O63))/10000),":")</f>
        <v>1721.9505159999999</v>
      </c>
      <c r="H9" s="10">
        <f>_xlfn.IFERROR((SUM('24 DS-016894'!C341:J341)/10000)+(SUM('24 DS-016890'!L63:M63,'24 DS-016890'!O63)/10000)-(SUM('24 DS-016890'!C63:H63,'24 DS-016890'!K63)/10000),":")</f>
        <v>781.0057339999998</v>
      </c>
      <c r="O9" s="33" t="s">
        <v>44</v>
      </c>
      <c r="P9" s="34">
        <v>1</v>
      </c>
      <c r="Q9" s="35" t="str">
        <f>INDEX($B$9:$B$36,MATCH(R9,$C$9:$C$36,0))</f>
        <v>Spain</v>
      </c>
      <c r="R9" s="36">
        <f>LARGE($C$9:$C$36,P9)</f>
        <v>13211553.933</v>
      </c>
      <c r="S9" s="37">
        <f>100*R9/$C$8</f>
        <v>33.23740646661144</v>
      </c>
      <c r="V9" s="77"/>
      <c r="W9" s="11"/>
    </row>
    <row r="10" spans="2:23" ht="25.5">
      <c r="B10" s="8" t="s">
        <v>1</v>
      </c>
      <c r="C10" s="124">
        <f t="shared" si="0"/>
        <v>147435.182</v>
      </c>
      <c r="D10" s="122">
        <f>_xlfn.IFERROR(((SUM('24 DS-016894'!K296:S296))/1000)-(SUM(('24 DS-016890'!Z64:AA64,'24 DS-016890'!AC64))/1000),":")</f>
        <v>55262.75200000001</v>
      </c>
      <c r="E10" s="122">
        <f>_xlfn.IFERROR((SUM('24 DS-016894'!C296:J296)/1000)+(SUM('24 DS-016890'!Z64:AA64,'24 DS-016890'!AC64)/1000)-(SUM('24 DS-016890'!Q64:V64,'24 DS-016890'!Y64)/1000),":")</f>
        <v>92172.43</v>
      </c>
      <c r="F10" s="39">
        <f t="shared" si="1"/>
        <v>106.098063</v>
      </c>
      <c r="G10" s="10">
        <f>_xlfn.IFERROR(((SUM('24 DS-016894'!K342:S342))/10000)-(SUM(('24 DS-016890'!L64:M64,'24 DS-016890'!O64))/10000),":")</f>
        <v>50.992408999999995</v>
      </c>
      <c r="H10" s="11">
        <f>_xlfn.IFERROR((SUM('24 DS-016894'!C342:J342)/10000)+(SUM('24 DS-016890'!L64:M64,'24 DS-016890'!O64)/10000)-(SUM('24 DS-016890'!C64:H64,'24 DS-016890'!K64)/10000),":")</f>
        <v>55.105654</v>
      </c>
      <c r="O10" s="40"/>
      <c r="P10" s="41">
        <v>2</v>
      </c>
      <c r="Q10" s="42" t="str">
        <f aca="true" t="shared" si="2" ref="Q10:Q11">INDEX($B$9:$B$36,MATCH(R10,$C$9:$C$36,0))</f>
        <v>Netherlands</v>
      </c>
      <c r="R10" s="43">
        <f aca="true" t="shared" si="3" ref="R10:R11">LARGE($C$9:$C$36,P10)</f>
        <v>11148501.422</v>
      </c>
      <c r="S10" s="44">
        <f aca="true" t="shared" si="4" ref="S10:S11">100*R10/$C$8</f>
        <v>28.04721345693118</v>
      </c>
      <c r="V10" s="77"/>
      <c r="W10" s="11"/>
    </row>
    <row r="11" spans="2:23" ht="12.75">
      <c r="B11" s="8" t="s">
        <v>2</v>
      </c>
      <c r="C11" s="124">
        <f t="shared" si="0"/>
        <v>242115.757</v>
      </c>
      <c r="D11" s="122">
        <f>_xlfn.IFERROR(((SUM('24 DS-016894'!K297:S297))/1000)-(SUM(('24 DS-016890'!Z65:AA65,'24 DS-016890'!AC65))/1000),":")</f>
        <v>144400.583</v>
      </c>
      <c r="E11" s="122">
        <f>_xlfn.IFERROR((SUM('24 DS-016894'!C297:J297)/1000)+(SUM('24 DS-016890'!Z65:AA65,'24 DS-016890'!AC65)/1000)-(SUM('24 DS-016890'!Q65:V65,'24 DS-016890'!Y65)/1000),":")</f>
        <v>97715.174</v>
      </c>
      <c r="F11" s="39">
        <f t="shared" si="1"/>
        <v>210.471077</v>
      </c>
      <c r="G11" s="10">
        <f>_xlfn.IFERROR(((SUM('24 DS-016894'!K343:S343))/10000)-(SUM(('24 DS-016890'!L65:M65,'24 DS-016890'!O65))/10000),":")</f>
        <v>129.709587</v>
      </c>
      <c r="H11" s="11">
        <f>_xlfn.IFERROR((SUM('24 DS-016894'!C343:J343)/10000)+(SUM('24 DS-016890'!L65:M65,'24 DS-016890'!O65)/10000)-(SUM('24 DS-016890'!C65:H65,'24 DS-016890'!K65)/10000),":")</f>
        <v>80.76149000000001</v>
      </c>
      <c r="O11" s="45"/>
      <c r="P11" s="46">
        <v>3</v>
      </c>
      <c r="Q11" s="47" t="str">
        <f t="shared" si="2"/>
        <v>Italy</v>
      </c>
      <c r="R11" s="48">
        <f t="shared" si="3"/>
        <v>3984172.7139999997</v>
      </c>
      <c r="S11" s="49">
        <f t="shared" si="4"/>
        <v>10.023315092226285</v>
      </c>
      <c r="V11" s="77"/>
      <c r="W11" s="11"/>
    </row>
    <row r="12" spans="2:23" ht="12.75">
      <c r="B12" s="8" t="s">
        <v>3</v>
      </c>
      <c r="C12" s="124">
        <f t="shared" si="0"/>
        <v>128179.92800000001</v>
      </c>
      <c r="D12" s="122">
        <f>_xlfn.IFERROR(((SUM('24 DS-016894'!K298:S298))/1000)-(SUM(('24 DS-016890'!Z66:AA66,'24 DS-016890'!AC66))/1000),":")</f>
        <v>50986.653</v>
      </c>
      <c r="E12" s="122">
        <f>_xlfn.IFERROR((SUM('24 DS-016894'!C298:J298)/1000)+(SUM('24 DS-016890'!Z66:AA66,'24 DS-016890'!AC66)/1000)-(SUM('24 DS-016890'!Q66:V66,'24 DS-016890'!Y66)/1000),":")</f>
        <v>77193.27500000001</v>
      </c>
      <c r="F12" s="39">
        <f t="shared" si="1"/>
        <v>77.805471</v>
      </c>
      <c r="G12" s="10">
        <f>_xlfn.IFERROR(((SUM('24 DS-016894'!K344:S344))/10000)-(SUM(('24 DS-016890'!L66:M66,'24 DS-016890'!O66))/10000),":")</f>
        <v>23.465943</v>
      </c>
      <c r="H12" s="11">
        <f>_xlfn.IFERROR((SUM('24 DS-016894'!C344:J344)/10000)+(SUM('24 DS-016890'!L66:M66,'24 DS-016890'!O66)/10000)-(SUM('24 DS-016890'!C66:H66,'24 DS-016890'!K66)/10000),":")</f>
        <v>54.339527999999994</v>
      </c>
      <c r="O12" s="33" t="s">
        <v>59</v>
      </c>
      <c r="P12" s="34">
        <v>1</v>
      </c>
      <c r="Q12" s="35" t="str">
        <f>INDEX($B$9:$B$36,MATCH(R12,$D$9:$D$36,0))</f>
        <v>Spain</v>
      </c>
      <c r="R12" s="36">
        <f>LARGE($D$9:$D$36,P12)</f>
        <v>6488917.682</v>
      </c>
      <c r="S12" s="37">
        <f>100*R12/$D$8</f>
        <v>29.030914955885</v>
      </c>
      <c r="V12" s="77"/>
      <c r="W12" s="11"/>
    </row>
    <row r="13" spans="2:23" ht="25.5">
      <c r="B13" s="8" t="s">
        <v>35</v>
      </c>
      <c r="C13" s="124">
        <f t="shared" si="0"/>
        <v>1560201.828</v>
      </c>
      <c r="D13" s="122">
        <f>_xlfn.IFERROR(((SUM('24 DS-016894'!K299:S299))/1000)-(SUM(('24 DS-016890'!Z67:AA67,'24 DS-016890'!AC67))/1000),":")</f>
        <v>1137966.253</v>
      </c>
      <c r="E13" s="122">
        <f>_xlfn.IFERROR((SUM('24 DS-016894'!C299:J299)/1000)+(SUM('24 DS-016890'!Z67:AA67,'24 DS-016890'!AC67)/1000)-(SUM('24 DS-016890'!Q67:V67,'24 DS-016890'!Y67)/1000),":")</f>
        <v>422235.575</v>
      </c>
      <c r="F13" s="39">
        <f t="shared" si="1"/>
        <v>1035.1265999999998</v>
      </c>
      <c r="G13" s="10">
        <f>_xlfn.IFERROR(((SUM('24 DS-016894'!K345:S345))/10000)-(SUM(('24 DS-016890'!L67:M67,'24 DS-016890'!O67))/10000),":")</f>
        <v>612.7993699999998</v>
      </c>
      <c r="H13" s="11">
        <f>_xlfn.IFERROR((SUM('24 DS-016894'!C345:J345)/10000)+(SUM('24 DS-016890'!L67:M67,'24 DS-016890'!O67)/10000)-(SUM('24 DS-016890'!C67:H67,'24 DS-016890'!K67)/10000),":")</f>
        <v>422.32722999999993</v>
      </c>
      <c r="O13" s="40"/>
      <c r="P13" s="41">
        <v>2</v>
      </c>
      <c r="Q13" s="42" t="str">
        <f aca="true" t="shared" si="5" ref="Q13:Q14">INDEX($B$9:$B$36,MATCH(R13,$D$9:$D$36,0))</f>
        <v>Netherlands</v>
      </c>
      <c r="R13" s="43">
        <f aca="true" t="shared" si="6" ref="R13:R14">LARGE($D$9:$D$36,P13)</f>
        <v>6296797.317</v>
      </c>
      <c r="S13" s="44">
        <f aca="true" t="shared" si="7" ref="S13:S14">100*R13/$D$8</f>
        <v>28.171383328125227</v>
      </c>
      <c r="V13" s="77"/>
      <c r="W13" s="11"/>
    </row>
    <row r="14" spans="2:23" ht="12.75">
      <c r="B14" s="8" t="s">
        <v>4</v>
      </c>
      <c r="C14" s="124">
        <f t="shared" si="0"/>
        <v>9163.188</v>
      </c>
      <c r="D14" s="122">
        <f>_xlfn.IFERROR(((SUM('24 DS-016894'!K300:S300))/1000)-(SUM(('24 DS-016890'!Z68:AA68,'24 DS-016890'!AC68))/1000),":")</f>
        <v>2321.8559999999998</v>
      </c>
      <c r="E14" s="122">
        <f>_xlfn.IFERROR((SUM('24 DS-016894'!C300:J300)/1000)+(SUM('24 DS-016890'!Z68:AA68,'24 DS-016890'!AC68)/1000)-(SUM('24 DS-016890'!Q68:V68,'24 DS-016890'!Y68)/1000),":")</f>
        <v>6841.332</v>
      </c>
      <c r="F14" s="39">
        <f t="shared" si="1"/>
        <v>4.227134</v>
      </c>
      <c r="G14" s="10">
        <f>_xlfn.IFERROR(((SUM('24 DS-016894'!K346:S346))/10000)-(SUM(('24 DS-016890'!L68:M68,'24 DS-016890'!O68))/10000),":")</f>
        <v>0.6021169999999999</v>
      </c>
      <c r="H14" s="11">
        <f>_xlfn.IFERROR((SUM('24 DS-016894'!C346:J346)/10000)+(SUM('24 DS-016890'!L68:M68,'24 DS-016890'!O68)/10000)-(SUM('24 DS-016890'!C68:H68,'24 DS-016890'!K68)/10000),":")</f>
        <v>3.6250170000000006</v>
      </c>
      <c r="O14" s="45"/>
      <c r="P14" s="46">
        <v>3</v>
      </c>
      <c r="Q14" s="47" t="str">
        <f t="shared" si="5"/>
        <v>Italy</v>
      </c>
      <c r="R14" s="48">
        <f t="shared" si="6"/>
        <v>2463270.823</v>
      </c>
      <c r="S14" s="49">
        <f t="shared" si="7"/>
        <v>11.020482810899964</v>
      </c>
      <c r="V14" s="77"/>
      <c r="W14" s="11"/>
    </row>
    <row r="15" spans="2:23" ht="25.5">
      <c r="B15" s="8" t="s">
        <v>5</v>
      </c>
      <c r="C15" s="124">
        <f t="shared" si="0"/>
        <v>11053.756</v>
      </c>
      <c r="D15" s="122">
        <f>_xlfn.IFERROR(((SUM('24 DS-016894'!K301:S301))/1000)-(SUM(('24 DS-016890'!Z69:AA69,'24 DS-016890'!AC69))/1000),":")</f>
        <v>10952.051</v>
      </c>
      <c r="E15" s="122">
        <f>_xlfn.IFERROR((SUM('24 DS-016894'!C301:J301)/1000)+(SUM('24 DS-016890'!Z69:AA69,'24 DS-016890'!AC69)/1000)-(SUM('24 DS-016890'!Q69:V69,'24 DS-016890'!Y69)/1000),":")</f>
        <v>101.70500000000001</v>
      </c>
      <c r="F15" s="39">
        <f t="shared" si="1"/>
        <v>4.660173</v>
      </c>
      <c r="G15" s="10">
        <f>_xlfn.IFERROR(((SUM('24 DS-016894'!K347:S347))/10000)-(SUM(('24 DS-016890'!L69:M69,'24 DS-016890'!O69))/10000),":")</f>
        <v>4.619159000000001</v>
      </c>
      <c r="H15" s="11">
        <f>_xlfn.IFERROR((SUM('24 DS-016894'!C347:J347)/10000)+(SUM('24 DS-016890'!L69:M69,'24 DS-016890'!O69)/10000)-(SUM('24 DS-016890'!C69:H69,'24 DS-016890'!K69)/10000),":")</f>
        <v>0.041013999999999995</v>
      </c>
      <c r="O15" s="33" t="s">
        <v>62</v>
      </c>
      <c r="P15" s="34">
        <v>1</v>
      </c>
      <c r="Q15" s="35" t="str">
        <f>INDEX($B$9:$B$36,MATCH(R15,$E$9:$E$36,0))</f>
        <v>Spain</v>
      </c>
      <c r="R15" s="36">
        <f>LARGE($E$9:$E$36,P15)</f>
        <v>6722636.251</v>
      </c>
      <c r="S15" s="37">
        <f>100*R15/$E$8</f>
        <v>38.64183367596169</v>
      </c>
      <c r="V15" s="77"/>
      <c r="W15" s="11"/>
    </row>
    <row r="16" spans="2:23" ht="25.5">
      <c r="B16" s="8" t="s">
        <v>6</v>
      </c>
      <c r="C16" s="124">
        <f t="shared" si="0"/>
        <v>963988.363</v>
      </c>
      <c r="D16" s="122">
        <f>_xlfn.IFERROR(((SUM('24 DS-016894'!K302:S302))/1000)-(SUM(('24 DS-016890'!Z70:AA70,'24 DS-016890'!AC70))/1000),":")</f>
        <v>659947.611</v>
      </c>
      <c r="E16" s="122">
        <f>_xlfn.IFERROR((SUM('24 DS-016894'!C302:J302)/1000)+(SUM('24 DS-016890'!Z70:AA70,'24 DS-016890'!AC70)/1000)-(SUM('24 DS-016890'!Q70:V70,'24 DS-016890'!Y70)/1000),":")</f>
        <v>304040.752</v>
      </c>
      <c r="F16" s="39">
        <f t="shared" si="1"/>
        <v>1113.895492</v>
      </c>
      <c r="G16" s="10">
        <f>_xlfn.IFERROR(((SUM('24 DS-016894'!K348:S348))/10000)-(SUM(('24 DS-016890'!L70:M70,'24 DS-016890'!O70))/10000),":")</f>
        <v>742.4868590000001</v>
      </c>
      <c r="H16" s="11">
        <f>_xlfn.IFERROR((SUM('24 DS-016894'!C348:J348)/10000)+(SUM('24 DS-016890'!L70:M70,'24 DS-016890'!O70)/10000)-(SUM('24 DS-016890'!C70:H70,'24 DS-016890'!K70)/10000),":")</f>
        <v>371.408633</v>
      </c>
      <c r="O16" s="40"/>
      <c r="P16" s="41">
        <v>2</v>
      </c>
      <c r="Q16" s="42" t="str">
        <f>INDEX($B$9:$B$36,MATCH(R16,$E$9:$E$36,0))</f>
        <v>Netherlands</v>
      </c>
      <c r="R16" s="43">
        <f aca="true" t="shared" si="8" ref="R16:R17">LARGE($E$9:$E$36,P16)</f>
        <v>4851704.105</v>
      </c>
      <c r="S16" s="44">
        <f>100*R16/$E$8</f>
        <v>27.887682163749812</v>
      </c>
      <c r="V16" s="77"/>
      <c r="W16" s="11"/>
    </row>
    <row r="17" spans="2:23" ht="12.75">
      <c r="B17" s="8" t="s">
        <v>7</v>
      </c>
      <c r="C17" s="124">
        <f t="shared" si="0"/>
        <v>13211553.933</v>
      </c>
      <c r="D17" s="122">
        <f>_xlfn.IFERROR(((SUM('24 DS-016894'!K303:S303))/1000)-(SUM(('24 DS-016890'!Z71:AA71,'24 DS-016890'!AC71))/1000),":")</f>
        <v>6488917.682</v>
      </c>
      <c r="E17" s="122">
        <f>_xlfn.IFERROR((SUM('24 DS-016894'!C303:J303)/1000)+(SUM('24 DS-016890'!Z71:AA71,'24 DS-016890'!AC71)/1000)-(SUM('24 DS-016890'!Q71:V71,'24 DS-016890'!Y71)/1000),":")</f>
        <v>6722636.251</v>
      </c>
      <c r="F17" s="39">
        <f t="shared" si="1"/>
        <v>9606.891089</v>
      </c>
      <c r="G17" s="10">
        <f>_xlfn.IFERROR(((SUM('24 DS-016894'!K349:S349))/10000)-(SUM(('24 DS-016890'!L71:M71,'24 DS-016890'!O71))/10000),":")</f>
        <v>4565.693507</v>
      </c>
      <c r="H17" s="11">
        <f>_xlfn.IFERROR((SUM('24 DS-016894'!C349:J349)/10000)+(SUM('24 DS-016890'!L71:M71,'24 DS-016890'!O71)/10000)-(SUM('24 DS-016890'!C71:H71,'24 DS-016890'!K71)/10000),":")</f>
        <v>5041.197582000001</v>
      </c>
      <c r="O17" s="45"/>
      <c r="P17" s="46">
        <v>3</v>
      </c>
      <c r="Q17" s="47" t="str">
        <f>INDEX($B$9:$B$36,MATCH(R17,$E$9:$E$36,0))</f>
        <v>Italy</v>
      </c>
      <c r="R17" s="48">
        <f t="shared" si="8"/>
        <v>1520901.8909999998</v>
      </c>
      <c r="S17" s="49">
        <f>100*R17/$E$8</f>
        <v>8.742171332077568</v>
      </c>
      <c r="V17" s="77"/>
      <c r="W17" s="11"/>
    </row>
    <row r="18" spans="2:23" ht="12.75">
      <c r="B18" s="8" t="s">
        <v>8</v>
      </c>
      <c r="C18" s="124">
        <f t="shared" si="0"/>
        <v>2038556.37</v>
      </c>
      <c r="D18" s="122">
        <f>_xlfn.IFERROR(((SUM('24 DS-016894'!K304:S304))/1000)-(SUM(('24 DS-016890'!Z72:AA72,'24 DS-016890'!AC72))/1000),":")</f>
        <v>874833.3250000001</v>
      </c>
      <c r="E18" s="122">
        <f>_xlfn.IFERROR((SUM('24 DS-016894'!C304:J304)/1000)+(SUM('24 DS-016890'!Z72:AA72,'24 DS-016890'!AC72)/1000)-(SUM('24 DS-016890'!Q72:V72,'24 DS-016890'!Y72)/1000),":")</f>
        <v>1163723.045</v>
      </c>
      <c r="F18" s="39">
        <f t="shared" si="1"/>
        <v>1729.7580719999996</v>
      </c>
      <c r="G18" s="10">
        <f>_xlfn.IFERROR(((SUM('24 DS-016894'!K350:S350))/10000)-(SUM(('24 DS-016890'!L72:M72,'24 DS-016890'!O72))/10000),":")</f>
        <v>671.1969869999999</v>
      </c>
      <c r="H18" s="11">
        <f>_xlfn.IFERROR((SUM('24 DS-016894'!C350:J350)/10000)+(SUM('24 DS-016890'!L72:M72,'24 DS-016890'!O72)/10000)-(SUM('24 DS-016890'!C72:H72,'24 DS-016890'!K72)/10000),":")</f>
        <v>1058.5610849999998</v>
      </c>
      <c r="V18" s="77"/>
      <c r="W18" s="11"/>
    </row>
    <row r="19" spans="2:23" ht="12.75">
      <c r="B19" s="8" t="s">
        <v>9</v>
      </c>
      <c r="C19" s="124">
        <f t="shared" si="0"/>
        <v>96410.649</v>
      </c>
      <c r="D19" s="122">
        <f>_xlfn.IFERROR(((SUM('24 DS-016894'!K305:S305))/1000)-(SUM(('24 DS-016890'!Z73:AA73,'24 DS-016890'!AC73))/1000),":")</f>
        <v>51351.569</v>
      </c>
      <c r="E19" s="122">
        <f>_xlfn.IFERROR((SUM('24 DS-016894'!C305:J305)/1000)+(SUM('24 DS-016890'!Z73:AA73,'24 DS-016890'!AC73)/1000)-(SUM('24 DS-016890'!Q73:V73,'24 DS-016890'!Y73)/1000),":")</f>
        <v>45059.079999999994</v>
      </c>
      <c r="F19" s="39">
        <f t="shared" si="1"/>
        <v>94.187806</v>
      </c>
      <c r="G19" s="10">
        <f>_xlfn.IFERROR(((SUM('24 DS-016894'!K351:S351))/10000)-(SUM(('24 DS-016890'!L73:M73,'24 DS-016890'!O73))/10000),":")</f>
        <v>63.691908</v>
      </c>
      <c r="H19" s="11">
        <f>_xlfn.IFERROR((SUM('24 DS-016894'!C351:J351)/10000)+(SUM('24 DS-016890'!L73:M73,'24 DS-016890'!O73)/10000)-(SUM('24 DS-016890'!C73:H73,'24 DS-016890'!K73)/10000),":")</f>
        <v>30.495897999999997</v>
      </c>
      <c r="V19" s="77"/>
      <c r="W19" s="11"/>
    </row>
    <row r="20" spans="2:23" ht="12.75">
      <c r="B20" s="8" t="s">
        <v>10</v>
      </c>
      <c r="C20" s="124">
        <f t="shared" si="0"/>
        <v>3984172.7139999997</v>
      </c>
      <c r="D20" s="122">
        <f>_xlfn.IFERROR(((SUM('24 DS-016894'!K306:S306))/1000)-(SUM(('24 DS-016890'!Z74:AA74,'24 DS-016890'!AC74))/1000),":")</f>
        <v>2463270.823</v>
      </c>
      <c r="E20" s="122">
        <f>_xlfn.IFERROR((SUM('24 DS-016894'!C306:J306)/1000)+(SUM('24 DS-016890'!Z74:AA74,'24 DS-016890'!AC74)/1000)-(SUM('24 DS-016890'!Q74:V74,'24 DS-016890'!Y74)/1000),":")</f>
        <v>1520901.8909999998</v>
      </c>
      <c r="F20" s="39">
        <f t="shared" si="1"/>
        <v>2647.883865</v>
      </c>
      <c r="G20" s="10">
        <f>_xlfn.IFERROR(((SUM('24 DS-016894'!K352:S352))/10000)-(SUM(('24 DS-016890'!L74:M74,'24 DS-016890'!O74))/10000),":")</f>
        <v>1630.50793</v>
      </c>
      <c r="H20" s="11">
        <f>_xlfn.IFERROR((SUM('24 DS-016894'!C352:J352)/10000)+(SUM('24 DS-016890'!L74:M74,'24 DS-016890'!O74)/10000)-(SUM('24 DS-016890'!C74:H74,'24 DS-016890'!K74)/10000),":")</f>
        <v>1017.3759349999999</v>
      </c>
      <c r="V20" s="77"/>
      <c r="W20" s="11"/>
    </row>
    <row r="21" spans="2:23" ht="12.75">
      <c r="B21" s="8" t="s">
        <v>11</v>
      </c>
      <c r="C21" s="124">
        <f t="shared" si="0"/>
        <v>8725.574999999999</v>
      </c>
      <c r="D21" s="122">
        <f>_xlfn.IFERROR(((SUM('24 DS-016894'!K307:S307))/1000)-(SUM(('24 DS-016890'!Z75:AA75,'24 DS-016890'!AC75))/1000),":")</f>
        <v>8558.258</v>
      </c>
      <c r="E21" s="122">
        <f>_xlfn.IFERROR((SUM('24 DS-016894'!C307:J307)/1000)+(SUM('24 DS-016890'!Z75:AA75,'24 DS-016890'!AC75)/1000)-(SUM('24 DS-016890'!Q75:V75,'24 DS-016890'!Y75)/1000),":")</f>
        <v>167.31699999999998</v>
      </c>
      <c r="F21" s="39">
        <f t="shared" si="1"/>
        <v>12.540880999999997</v>
      </c>
      <c r="G21" s="10">
        <f>_xlfn.IFERROR(((SUM('24 DS-016894'!K353:S353))/10000)-(SUM(('24 DS-016890'!L75:M75,'24 DS-016890'!O75))/10000),":")</f>
        <v>12.450796999999998</v>
      </c>
      <c r="H21" s="11">
        <f>_xlfn.IFERROR((SUM('24 DS-016894'!C353:J353)/10000)+(SUM('24 DS-016890'!L75:M75,'24 DS-016890'!O75)/10000)-(SUM('24 DS-016890'!C75:H75,'24 DS-016890'!K75)/10000),":")</f>
        <v>0.09008400000000001</v>
      </c>
      <c r="V21" s="77"/>
      <c r="W21" s="11"/>
    </row>
    <row r="22" spans="2:23" ht="12.75">
      <c r="B22" s="8" t="s">
        <v>12</v>
      </c>
      <c r="C22" s="124">
        <f t="shared" si="0"/>
        <v>125680.459</v>
      </c>
      <c r="D22" s="122">
        <f>_xlfn.IFERROR(((SUM('24 DS-016894'!K308:S308))/1000)-(SUM(('24 DS-016890'!Z76:AA76,'24 DS-016890'!AC76))/1000),":")</f>
        <v>80165.648</v>
      </c>
      <c r="E22" s="122">
        <f>_xlfn.IFERROR((SUM('24 DS-016894'!C308:J308)/1000)+(SUM('24 DS-016890'!Z76:AA76,'24 DS-016890'!AC76)/1000)-(SUM('24 DS-016890'!Q76:V76,'24 DS-016890'!Y76)/1000),":")</f>
        <v>45514.811</v>
      </c>
      <c r="F22" s="39">
        <f t="shared" si="1"/>
        <v>94.62622799999997</v>
      </c>
      <c r="G22" s="10">
        <f>_xlfn.IFERROR(((SUM('24 DS-016894'!K354:S354))/10000)-(SUM(('24 DS-016890'!L76:M76,'24 DS-016890'!O76))/10000),":")</f>
        <v>56.94563799999998</v>
      </c>
      <c r="H22" s="11">
        <f>_xlfn.IFERROR((SUM('24 DS-016894'!C354:J354)/10000)+(SUM('24 DS-016890'!L76:M76,'24 DS-016890'!O76)/10000)-(SUM('24 DS-016890'!C76:H76,'24 DS-016890'!K76)/10000),":")</f>
        <v>37.680589999999995</v>
      </c>
      <c r="V22" s="77"/>
      <c r="W22" s="11"/>
    </row>
    <row r="23" spans="2:23" ht="25.5">
      <c r="B23" s="8" t="s">
        <v>13</v>
      </c>
      <c r="C23" s="124">
        <f t="shared" si="0"/>
        <v>88392.137</v>
      </c>
      <c r="D23" s="122">
        <f>_xlfn.IFERROR(((SUM('24 DS-016894'!K309:S309))/1000)-(SUM(('24 DS-016890'!Z77:AA77,'24 DS-016890'!AC77))/1000),":")</f>
        <v>38873.140999999996</v>
      </c>
      <c r="E23" s="122">
        <f>_xlfn.IFERROR((SUM('24 DS-016894'!C309:J309)/1000)+(SUM('24 DS-016890'!Z77:AA77,'24 DS-016890'!AC77)/1000)-(SUM('24 DS-016890'!Q77:V77,'24 DS-016890'!Y77)/1000),":")</f>
        <v>49518.99600000001</v>
      </c>
      <c r="F23" s="39">
        <f t="shared" si="1"/>
        <v>70.78652500000001</v>
      </c>
      <c r="G23" s="10">
        <f>_xlfn.IFERROR(((SUM('24 DS-016894'!K355:S355))/10000)-(SUM(('24 DS-016890'!L77:M77,'24 DS-016890'!O77))/10000),":")</f>
        <v>23.395420000000005</v>
      </c>
      <c r="H23" s="11">
        <f>_xlfn.IFERROR((SUM('24 DS-016894'!C355:J355)/10000)+(SUM('24 DS-016890'!L77:M77,'24 DS-016890'!O77)/10000)-(SUM('24 DS-016890'!C77:H77,'24 DS-016890'!K77)/10000),":")</f>
        <v>47.39110500000001</v>
      </c>
      <c r="O23" s="26" t="s">
        <v>51</v>
      </c>
      <c r="V23" s="77"/>
      <c r="W23" s="11"/>
    </row>
    <row r="24" spans="2:23" ht="12.75">
      <c r="B24" s="8" t="s">
        <v>15</v>
      </c>
      <c r="C24" s="124">
        <f t="shared" si="0"/>
        <v>29583.607</v>
      </c>
      <c r="D24" s="122">
        <f>_xlfn.IFERROR(((SUM('24 DS-016894'!K310:S310))/1000)-(SUM(('24 DS-016890'!Z78:AA78,'24 DS-016890'!AC78))/1000),":")</f>
        <v>15104.942</v>
      </c>
      <c r="E24" s="122">
        <f>_xlfn.IFERROR((SUM('24 DS-016894'!C310:J310)/1000)+(SUM('24 DS-016890'!Z78:AA78,'24 DS-016890'!AC78)/1000)-(SUM('24 DS-016890'!Q78:V78,'24 DS-016890'!Y78)/1000),":")</f>
        <v>14478.665</v>
      </c>
      <c r="F24" s="39">
        <f t="shared" si="1"/>
        <v>9.721187</v>
      </c>
      <c r="G24" s="10">
        <f>_xlfn.IFERROR(((SUM('24 DS-016894'!K356:S356))/10000)-(SUM(('24 DS-016890'!L78:M78,'24 DS-016890'!O78))/10000),":")</f>
        <v>4.489179</v>
      </c>
      <c r="H24" s="11">
        <f>_xlfn.IFERROR((SUM('24 DS-016894'!C356:J356)/10000)+(SUM('24 DS-016890'!L78:M78,'24 DS-016890'!O78)/10000)-(SUM('24 DS-016890'!C78:H78,'24 DS-016890'!K78)/10000),":")</f>
        <v>5.2320079999999995</v>
      </c>
      <c r="P24" s="30" t="s">
        <v>48</v>
      </c>
      <c r="Q24" s="30" t="s">
        <v>49</v>
      </c>
      <c r="R24" s="30" t="s">
        <v>43</v>
      </c>
      <c r="S24" s="30" t="s">
        <v>50</v>
      </c>
      <c r="V24" s="77"/>
      <c r="W24" s="11"/>
    </row>
    <row r="25" spans="2:23" ht="12.75">
      <c r="B25" s="8" t="s">
        <v>16</v>
      </c>
      <c r="C25" s="124">
        <f t="shared" si="0"/>
        <v>203816.935</v>
      </c>
      <c r="D25" s="122">
        <f>_xlfn.IFERROR(((SUM('24 DS-016894'!K311:S311))/1000)-(SUM(('24 DS-016890'!Z79:AA79,'24 DS-016890'!AC79))/1000),":")</f>
        <v>94467.74399999999</v>
      </c>
      <c r="E25" s="122">
        <f>_xlfn.IFERROR((SUM('24 DS-016894'!C311:J311)/1000)+(SUM('24 DS-016890'!Z79:AA79,'24 DS-016890'!AC79)/1000)-(SUM('24 DS-016890'!Q79:V79,'24 DS-016890'!Y79)/1000),":")</f>
        <v>109349.191</v>
      </c>
      <c r="F25" s="39">
        <f t="shared" si="1"/>
        <v>203.73026599999997</v>
      </c>
      <c r="G25" s="10">
        <f>_xlfn.IFERROR(((SUM('24 DS-016894'!K357:S357))/10000)-(SUM(('24 DS-016890'!L79:M79,'24 DS-016890'!O79))/10000),":")</f>
        <v>95.981275</v>
      </c>
      <c r="H25" s="11">
        <f>_xlfn.IFERROR((SUM('24 DS-016894'!C357:J357)/10000)+(SUM('24 DS-016890'!L79:M79,'24 DS-016890'!O79)/10000)-(SUM('24 DS-016890'!C79:H79,'24 DS-016890'!K79)/10000),":")</f>
        <v>107.74899099999999</v>
      </c>
      <c r="O25" s="33" t="s">
        <v>44</v>
      </c>
      <c r="P25" s="34">
        <v>1</v>
      </c>
      <c r="Q25" s="35" t="str">
        <f>INDEX($B$9:$B$36,MATCH(R25,$F$9:$F$36,0))</f>
        <v>Spain</v>
      </c>
      <c r="R25" s="36">
        <f>LARGE($F$9:$F$36,P25)</f>
        <v>9606.891089</v>
      </c>
      <c r="S25" s="37">
        <f>100*R25/$F$8</f>
        <v>32.76057252981143</v>
      </c>
      <c r="V25" s="77"/>
      <c r="W25" s="11"/>
    </row>
    <row r="26" spans="2:23" ht="25.5">
      <c r="B26" s="8" t="s">
        <v>17</v>
      </c>
      <c r="C26" s="124">
        <f t="shared" si="0"/>
        <v>0.034</v>
      </c>
      <c r="D26" s="122">
        <f>_xlfn.IFERROR(((SUM('24 DS-016894'!K312:S312))/1000)-(SUM(('24 DS-016890'!Z80:AA80,'24 DS-016890'!AC80))/1000),":")</f>
        <v>0.034</v>
      </c>
      <c r="E26" s="122">
        <f>_xlfn.IFERROR((SUM('24 DS-016894'!C312:J312)/1000)+(SUM('24 DS-016890'!Z80:AA80,'24 DS-016890'!AC80)/1000)-(SUM('24 DS-016890'!Q80:V80,'24 DS-016890'!Y80)/1000),":")</f>
        <v>0</v>
      </c>
      <c r="F26" s="39">
        <f t="shared" si="1"/>
        <v>1E-05</v>
      </c>
      <c r="G26" s="10">
        <f>_xlfn.IFERROR(((SUM('24 DS-016894'!K358:S358))/10000)-(SUM(('24 DS-016890'!L80:M80,'24 DS-016890'!O80))/10000),":")</f>
        <v>1E-05</v>
      </c>
      <c r="H26" s="11">
        <f>_xlfn.IFERROR((SUM('24 DS-016894'!C358:J358)/10000)+(SUM('24 DS-016890'!L80:M80,'24 DS-016890'!O80)/10000)-(SUM('24 DS-016890'!C80:H80,'24 DS-016890'!K80)/10000),":")</f>
        <v>0</v>
      </c>
      <c r="O26" s="40"/>
      <c r="P26" s="41">
        <v>2</v>
      </c>
      <c r="Q26" s="42" t="str">
        <f>INDEX($B$9:$B$36,MATCH(R26,$F$9:$F$36,0))</f>
        <v>Netherlands</v>
      </c>
      <c r="R26" s="43">
        <f aca="true" t="shared" si="9" ref="R26:R27">LARGE($F$9:$F$36,P26)</f>
        <v>7257.765967000001</v>
      </c>
      <c r="S26" s="44">
        <f aca="true" t="shared" si="10" ref="S26:S27">100*R26/$F$8</f>
        <v>24.749793264394157</v>
      </c>
      <c r="V26" s="77"/>
      <c r="W26" s="11"/>
    </row>
    <row r="27" spans="2:23" ht="12.75">
      <c r="B27" s="8" t="s">
        <v>14</v>
      </c>
      <c r="C27" s="124">
        <f t="shared" si="0"/>
        <v>11148501.422</v>
      </c>
      <c r="D27" s="122">
        <f>_xlfn.IFERROR(((SUM('24 DS-016894'!K313:S313))/1000)-(SUM(('24 DS-016890'!Z81:AA81,'24 DS-016890'!AC81))/1000),":")</f>
        <v>6296797.317</v>
      </c>
      <c r="E27" s="122">
        <f>_xlfn.IFERROR((SUM('24 DS-016894'!C313:J313)/1000)+(SUM('24 DS-016890'!Z81:AA81,'24 DS-016890'!AC81)/1000)-(SUM('24 DS-016890'!Q81:V81,'24 DS-016890'!Y81)/1000),":")</f>
        <v>4851704.105</v>
      </c>
      <c r="F27" s="39">
        <f t="shared" si="1"/>
        <v>7257.765967000001</v>
      </c>
      <c r="G27" s="10">
        <f>_xlfn.IFERROR(((SUM('24 DS-016894'!K359:S359))/10000)-(SUM(('24 DS-016890'!L81:M81,'24 DS-016890'!O81))/10000),":")</f>
        <v>3675.787049000001</v>
      </c>
      <c r="H27" s="11">
        <f>_xlfn.IFERROR((SUM('24 DS-016894'!C359:J359)/10000)+(SUM('24 DS-016890'!L81:M81,'24 DS-016890'!O81)/10000)-(SUM('24 DS-016890'!C81:H81,'24 DS-016890'!K81)/10000),":")</f>
        <v>3581.9789180000002</v>
      </c>
      <c r="O27" s="45"/>
      <c r="P27" s="46">
        <v>3</v>
      </c>
      <c r="Q27" s="47" t="str">
        <f>INDEX($B$9:$B$36,MATCH(R27,$F$9:$F$36,0))</f>
        <v>Italy</v>
      </c>
      <c r="R27" s="48">
        <f t="shared" si="9"/>
        <v>2647.883865</v>
      </c>
      <c r="S27" s="49">
        <f t="shared" si="10"/>
        <v>9.029579976104367</v>
      </c>
      <c r="V27" s="77"/>
      <c r="W27" s="11"/>
    </row>
    <row r="28" spans="2:23" ht="12.75">
      <c r="B28" s="8" t="s">
        <v>18</v>
      </c>
      <c r="C28" s="124">
        <f t="shared" si="0"/>
        <v>472259.987</v>
      </c>
      <c r="D28" s="122">
        <f>_xlfn.IFERROR(((SUM('24 DS-016894'!K314:S314))/1000)-(SUM(('24 DS-016890'!Z82:AA82,'24 DS-016890'!AC82))/1000),":")</f>
        <v>257141.939</v>
      </c>
      <c r="E28" s="122">
        <f>_xlfn.IFERROR((SUM('24 DS-016894'!C314:J314)/1000)+(SUM('24 DS-016890'!Z82:AA82,'24 DS-016890'!AC82)/1000)-(SUM('24 DS-016890'!Q82:V82,'24 DS-016890'!Y82)/1000),":")</f>
        <v>215118.048</v>
      </c>
      <c r="F28" s="39">
        <f t="shared" si="1"/>
        <v>348.404047</v>
      </c>
      <c r="G28" s="10">
        <f>_xlfn.IFERROR(((SUM('24 DS-016894'!K360:S360))/10000)-(SUM(('24 DS-016890'!L82:M82,'24 DS-016890'!O82))/10000),":")</f>
        <v>137.468566</v>
      </c>
      <c r="H28" s="11">
        <f>_xlfn.IFERROR((SUM('24 DS-016894'!C360:J360)/10000)+(SUM('24 DS-016890'!L82:M82,'24 DS-016890'!O82)/10000)-(SUM('24 DS-016890'!C82:H82,'24 DS-016890'!K82)/10000),":")</f>
        <v>210.93548099999995</v>
      </c>
      <c r="O28" s="33" t="s">
        <v>59</v>
      </c>
      <c r="P28" s="34">
        <v>1</v>
      </c>
      <c r="Q28" s="35" t="str">
        <f>INDEX($B$9:$B$36,MATCH(R28,$G$9:$G$36,0))</f>
        <v>Spain</v>
      </c>
      <c r="R28" s="36">
        <f>LARGE($G$9:$G$36,P28)</f>
        <v>4565.693507</v>
      </c>
      <c r="S28" s="37">
        <f>100*R28/$G$8</f>
        <v>29.2484203795627</v>
      </c>
      <c r="V28" s="77"/>
      <c r="W28" s="11"/>
    </row>
    <row r="29" spans="2:23" ht="25.5">
      <c r="B29" s="8" t="s">
        <v>19</v>
      </c>
      <c r="C29" s="124">
        <f t="shared" si="0"/>
        <v>727444.407</v>
      </c>
      <c r="D29" s="122">
        <f>_xlfn.IFERROR(((SUM('24 DS-016894'!K315:S315))/1000)-(SUM(('24 DS-016890'!Z83:AA83,'24 DS-016890'!AC83))/1000),":")</f>
        <v>394735.995</v>
      </c>
      <c r="E29" s="122">
        <f>_xlfn.IFERROR((SUM('24 DS-016894'!C315:J315)/1000)+(SUM('24 DS-016890'!Z83:AA83,'24 DS-016890'!AC83)/1000)-(SUM('24 DS-016890'!Q83:V83,'24 DS-016890'!Y83)/1000),":")</f>
        <v>332708.412</v>
      </c>
      <c r="F29" s="39">
        <f t="shared" si="1"/>
        <v>911.4312350000002</v>
      </c>
      <c r="G29" s="10">
        <f>_xlfn.IFERROR(((SUM('24 DS-016894'!K361:S361))/10000)-(SUM(('24 DS-016890'!L83:M83,'24 DS-016890'!O83))/10000),":")</f>
        <v>544.0799330000001</v>
      </c>
      <c r="H29" s="11">
        <f>_xlfn.IFERROR((SUM('24 DS-016894'!C361:J361)/10000)+(SUM('24 DS-016890'!L83:M83,'24 DS-016890'!O83)/10000)-(SUM('24 DS-016890'!C83:H83,'24 DS-016890'!K83)/10000),":")</f>
        <v>367.35130200000015</v>
      </c>
      <c r="O29" s="40"/>
      <c r="P29" s="41">
        <v>2</v>
      </c>
      <c r="Q29" s="42" t="str">
        <f>INDEX($B$9:$B$36,MATCH(R29,$G$9:$G$36,0))</f>
        <v>Netherlands</v>
      </c>
      <c r="R29" s="43">
        <f aca="true" t="shared" si="11" ref="R29:R30">LARGE($G$9:$G$36,P29)</f>
        <v>3675.787049000001</v>
      </c>
      <c r="S29" s="44">
        <f aca="true" t="shared" si="12" ref="S29:S30">100*R29/$G$8</f>
        <v>23.547565045720063</v>
      </c>
      <c r="V29" s="77"/>
      <c r="W29" s="11"/>
    </row>
    <row r="30" spans="2:23" ht="12.75">
      <c r="B30" s="8" t="s">
        <v>20</v>
      </c>
      <c r="C30" s="124">
        <f t="shared" si="0"/>
        <v>951531.54</v>
      </c>
      <c r="D30" s="122">
        <f>_xlfn.IFERROR(((SUM('24 DS-016894'!K316:S316))/1000)-(SUM(('24 DS-016890'!Z84:AA84,'24 DS-016890'!AC84))/1000),":")</f>
        <v>773732.446</v>
      </c>
      <c r="E30" s="122">
        <f>_xlfn.IFERROR((SUM('24 DS-016894'!C316:J316)/1000)+(SUM('24 DS-016890'!Z84:AA84,'24 DS-016890'!AC84)/1000)-(SUM('24 DS-016890'!Q84:V84,'24 DS-016890'!Y84)/1000),":")</f>
        <v>177799.094</v>
      </c>
      <c r="F30" s="39">
        <f t="shared" si="1"/>
        <v>847.2389579999999</v>
      </c>
      <c r="G30" s="10">
        <f>_xlfn.IFERROR(((SUM('24 DS-016894'!K362:S362))/10000)-(SUM(('24 DS-016890'!L84:M84,'24 DS-016890'!O84))/10000),":")</f>
        <v>558.931426</v>
      </c>
      <c r="H30" s="11">
        <f>_xlfn.IFERROR((SUM('24 DS-016894'!C362:J362)/10000)+(SUM('24 DS-016890'!L84:M84,'24 DS-016890'!O84)/10000)-(SUM('24 DS-016890'!C84:H84,'24 DS-016890'!K84)/10000),":")</f>
        <v>288.307532</v>
      </c>
      <c r="O30" s="45"/>
      <c r="P30" s="46">
        <v>3</v>
      </c>
      <c r="Q30" s="47" t="str">
        <f>INDEX($B$9:$B$36,MATCH(R30,$G$9:$G$36,0))</f>
        <v>Belgium</v>
      </c>
      <c r="R30" s="48">
        <f t="shared" si="11"/>
        <v>1721.9505159999999</v>
      </c>
      <c r="S30" s="49">
        <f t="shared" si="12"/>
        <v>11.031036684253037</v>
      </c>
      <c r="V30" s="77"/>
      <c r="W30" s="11"/>
    </row>
    <row r="31" spans="2:23" ht="25.5">
      <c r="B31" s="8" t="s">
        <v>21</v>
      </c>
      <c r="C31" s="124">
        <f t="shared" si="0"/>
        <v>147926.349</v>
      </c>
      <c r="D31" s="122">
        <f>_xlfn.IFERROR(((SUM('24 DS-016894'!K317:S317))/1000)-(SUM(('24 DS-016890'!Z85:AA85,'24 DS-016890'!AC85))/1000),":")</f>
        <v>69362.83499999999</v>
      </c>
      <c r="E31" s="122">
        <f>_xlfn.IFERROR((SUM('24 DS-016894'!C317:J317)/1000)+(SUM('24 DS-016890'!Z85:AA85,'24 DS-016890'!AC85)/1000)-(SUM('24 DS-016890'!Q85:V85,'24 DS-016890'!Y85)/1000),":")</f>
        <v>78563.514</v>
      </c>
      <c r="F31" s="39">
        <f t="shared" si="1"/>
        <v>85.441867</v>
      </c>
      <c r="G31" s="10">
        <f>_xlfn.IFERROR(((SUM('24 DS-016894'!K363:S363))/10000)-(SUM(('24 DS-016890'!L85:M85,'24 DS-016890'!O85))/10000),":")</f>
        <v>31.042915999999998</v>
      </c>
      <c r="H31" s="11">
        <f>_xlfn.IFERROR((SUM('24 DS-016894'!C363:J363)/10000)+(SUM('24 DS-016890'!L85:M85,'24 DS-016890'!O85)/10000)-(SUM('24 DS-016890'!C85:H85,'24 DS-016890'!K85)/10000),":")</f>
        <v>54.398951</v>
      </c>
      <c r="O31" s="33" t="s">
        <v>62</v>
      </c>
      <c r="P31" s="34">
        <v>1</v>
      </c>
      <c r="Q31" s="35" t="str">
        <f>INDEX($B$9:$B$36,MATCH(R31,$H$9:$H$36,0))</f>
        <v>Spain</v>
      </c>
      <c r="R31" s="36">
        <f>LARGE($H$9:$H$36,P31)</f>
        <v>5041.197582000001</v>
      </c>
      <c r="S31" s="37">
        <f>100*R31/$H$8</f>
        <v>36.75815720237734</v>
      </c>
      <c r="V31" s="77"/>
      <c r="W31" s="11"/>
    </row>
    <row r="32" spans="2:23" ht="25.5">
      <c r="B32" s="8" t="s">
        <v>22</v>
      </c>
      <c r="C32" s="124">
        <f t="shared" si="0"/>
        <v>223747.63</v>
      </c>
      <c r="D32" s="122">
        <f>_xlfn.IFERROR(((SUM('24 DS-016894'!K318:S318))/1000)-(SUM(('24 DS-016890'!Z86:AA86,'24 DS-016890'!AC86))/1000),":")</f>
        <v>179245.54</v>
      </c>
      <c r="E32" s="122">
        <f>_xlfn.IFERROR((SUM('24 DS-016894'!C318:J318)/1000)+(SUM('24 DS-016890'!Z86:AA86,'24 DS-016890'!AC86)/1000)-(SUM('24 DS-016890'!Q86:V86,'24 DS-016890'!Y86)/1000),":")</f>
        <v>44502.09</v>
      </c>
      <c r="F32" s="39">
        <f t="shared" si="1"/>
        <v>174.285953</v>
      </c>
      <c r="G32" s="10">
        <f>_xlfn.IFERROR(((SUM('24 DS-016894'!K364:S364))/10000)-(SUM(('24 DS-016890'!L86:M86,'24 DS-016890'!O86))/10000),":")</f>
        <v>149.605085</v>
      </c>
      <c r="H32" s="11">
        <f>_xlfn.IFERROR((SUM('24 DS-016894'!C364:J364)/10000)+(SUM('24 DS-016890'!L86:M86,'24 DS-016890'!O86)/10000)-(SUM('24 DS-016890'!C86:H86,'24 DS-016890'!K86)/10000),":")</f>
        <v>24.680868000000007</v>
      </c>
      <c r="O32" s="40"/>
      <c r="P32" s="41">
        <v>2</v>
      </c>
      <c r="Q32" s="42" t="str">
        <f>INDEX($B$9:$B$36,MATCH(R32,$H$9:$H$36,0))</f>
        <v>Netherlands</v>
      </c>
      <c r="R32" s="43">
        <f aca="true" t="shared" si="13" ref="R32:R33">LARGE($H$9:$H$36,P32)</f>
        <v>3581.9789180000002</v>
      </c>
      <c r="S32" s="44">
        <f aca="true" t="shared" si="14" ref="S32:S33">100*R32/$H$8</f>
        <v>26.118187597640066</v>
      </c>
      <c r="V32" s="77"/>
      <c r="W32" s="11"/>
    </row>
    <row r="33" spans="2:23" ht="12.75">
      <c r="B33" s="8" t="s">
        <v>23</v>
      </c>
      <c r="C33" s="124">
        <f t="shared" si="0"/>
        <v>102101.277</v>
      </c>
      <c r="D33" s="122">
        <f>_xlfn.IFERROR(((SUM('24 DS-016894'!K319:S319))/1000)-(SUM(('24 DS-016890'!Z87:AA87,'24 DS-016890'!AC87))/1000),":")</f>
        <v>62122.916000000005</v>
      </c>
      <c r="E33" s="122">
        <f>_xlfn.IFERROR((SUM('24 DS-016894'!C319:J319)/1000)+(SUM('24 DS-016890'!Z87:AA87,'24 DS-016890'!AC87)/1000)-(SUM('24 DS-016890'!Q87:V87,'24 DS-016890'!Y87)/1000),":")</f>
        <v>39978.361</v>
      </c>
      <c r="F33" s="39">
        <f t="shared" si="1"/>
        <v>86.725346</v>
      </c>
      <c r="G33" s="10">
        <f>_xlfn.IFERROR(((SUM('24 DS-016894'!K365:S365))/10000)-(SUM(('24 DS-016890'!L87:M87,'24 DS-016890'!O87))/10000),":")</f>
        <v>40.999572</v>
      </c>
      <c r="H33" s="11">
        <f>_xlfn.IFERROR((SUM('24 DS-016894'!C365:J365)/10000)+(SUM('24 DS-016890'!L87:M87,'24 DS-016890'!O87)/10000)-(SUM('24 DS-016890'!C87:H87,'24 DS-016890'!K87)/10000),":")</f>
        <v>45.725774</v>
      </c>
      <c r="O33" s="45"/>
      <c r="P33" s="46">
        <v>3</v>
      </c>
      <c r="Q33" s="47" t="str">
        <f>INDEX($B$9:$B$36,MATCH(R33,$H$9:$H$36,0))</f>
        <v>France</v>
      </c>
      <c r="R33" s="48">
        <f t="shared" si="13"/>
        <v>1058.5610849999998</v>
      </c>
      <c r="S33" s="49">
        <f t="shared" si="14"/>
        <v>7.718553803501589</v>
      </c>
      <c r="V33" s="77"/>
      <c r="W33" s="11"/>
    </row>
    <row r="34" spans="2:23" ht="12.75">
      <c r="B34" s="8" t="s">
        <v>24</v>
      </c>
      <c r="C34" s="124">
        <f t="shared" si="0"/>
        <v>17687.775999999998</v>
      </c>
      <c r="D34" s="122">
        <f>_xlfn.IFERROR(((SUM('24 DS-016894'!K320:S320))/1000)-(SUM(('24 DS-016890'!Z88:AA88,'24 DS-016890'!AC88))/1000),":")</f>
        <v>8496.777</v>
      </c>
      <c r="E34" s="122">
        <f>_xlfn.IFERROR((SUM('24 DS-016894'!C320:J320)/1000)+(SUM('24 DS-016890'!Z88:AA88,'24 DS-016890'!AC88)/1000)-(SUM('24 DS-016890'!Q88:V88,'24 DS-016890'!Y88)/1000),":")</f>
        <v>9190.999</v>
      </c>
      <c r="F34" s="39">
        <f t="shared" si="1"/>
        <v>13.573756</v>
      </c>
      <c r="G34" s="10">
        <f>_xlfn.IFERROR(((SUM('24 DS-016894'!K366:S366))/10000)-(SUM(('24 DS-016890'!L88:M88,'24 DS-016890'!O88))/10000),":")</f>
        <v>7.181320999999999</v>
      </c>
      <c r="H34" s="11">
        <f>_xlfn.IFERROR((SUM('24 DS-016894'!C366:J366)/10000)+(SUM('24 DS-016890'!L88:M88,'24 DS-016890'!O88)/10000)-(SUM('24 DS-016890'!C88:H88,'24 DS-016890'!K88)/10000),":")</f>
        <v>6.392435</v>
      </c>
      <c r="V34" s="77"/>
      <c r="W34" s="11"/>
    </row>
    <row r="35" spans="2:23" ht="12.75">
      <c r="B35" s="8" t="s">
        <v>25</v>
      </c>
      <c r="C35" s="124">
        <f t="shared" si="0"/>
        <v>70339.26999999999</v>
      </c>
      <c r="D35" s="122">
        <f>_xlfn.IFERROR(((SUM('24 DS-016894'!K321:S321))/1000)-(SUM(('24 DS-016890'!Z89:AA89,'24 DS-016890'!AC89))/1000),":")</f>
        <v>70339.26999999999</v>
      </c>
      <c r="E35" s="122" t="str">
        <f>_xlfn.IFERROR(SUM(#REF!)+SUM(#REF!,#REF!)-SUM(#REF!,#REF!),":")</f>
        <v>:</v>
      </c>
      <c r="F35" s="39">
        <f t="shared" si="1"/>
        <v>74.31856599999999</v>
      </c>
      <c r="G35" s="10">
        <f>_xlfn.IFERROR(((SUM('24 DS-016894'!K367:S367))/10000)-(SUM(('24 DS-016890'!L89:M89,'24 DS-016890'!O89))/10000),":")</f>
        <v>53.977098999999995</v>
      </c>
      <c r="H35" s="11">
        <f>_xlfn.IFERROR((SUM('24 DS-016894'!C367:J367)/10000)+(SUM('24 DS-016890'!L89:M89,'24 DS-016890'!O89)/10000)-(SUM('24 DS-016890'!C89:H89,'24 DS-016890'!K89)/10000),":")</f>
        <v>20.341466999999998</v>
      </c>
      <c r="V35" s="77"/>
      <c r="W35" s="11"/>
    </row>
    <row r="36" spans="2:8" ht="11.25" customHeight="1">
      <c r="B36" s="12"/>
      <c r="C36" s="50"/>
      <c r="D36" s="13"/>
      <c r="E36" s="13"/>
      <c r="F36" s="51"/>
      <c r="G36" s="13"/>
      <c r="H36" s="13"/>
    </row>
    <row r="37" ht="12.75"/>
    <row r="38" ht="15" customHeight="1">
      <c r="B38" s="14" t="s">
        <v>190</v>
      </c>
    </row>
    <row r="39" ht="12.75"/>
    <row r="40" ht="12.75">
      <c r="B40" s="15" t="s">
        <v>93</v>
      </c>
    </row>
    <row r="41" ht="12.75">
      <c r="B41" s="15" t="s">
        <v>94</v>
      </c>
    </row>
  </sheetData>
  <mergeCells count="3">
    <mergeCell ref="C7:E7"/>
    <mergeCell ref="F7:H7"/>
    <mergeCell ref="W7:Y7"/>
  </mergeCells>
  <hyperlinks>
    <hyperlink ref="B40" r:id="rId1" tooltip="Go to Eurostat's Table" display="Bookmark"/>
    <hyperlink ref="B41" r:id="rId2" tooltip="Go to Eurostat's Table" display="Bookmark"/>
  </hyperlinks>
  <printOptions/>
  <pageMargins left="0.7" right="0.7" top="0.75" bottom="0.75" header="0.3" footer="0.3"/>
  <pageSetup horizontalDpi="600" verticalDpi="600" orientation="portrait" paperSize="9" r:id="rId4"/>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5F137-B09A-488E-B573-78F3084C8926}">
  <sheetPr>
    <tabColor theme="4"/>
  </sheetPr>
  <dimension ref="B1:Z51"/>
  <sheetViews>
    <sheetView workbookViewId="0" topLeftCell="A1">
      <selection activeCell="H8" sqref="H8"/>
    </sheetView>
  </sheetViews>
  <sheetFormatPr defaultColWidth="9.140625" defaultRowHeight="12"/>
  <cols>
    <col min="1" max="1" width="4.421875" style="2" customWidth="1"/>
    <col min="2" max="2" width="13.8515625" style="2" customWidth="1"/>
    <col min="3" max="8" width="13.140625" style="2" customWidth="1"/>
    <col min="9" max="9" width="11.8515625" style="2" bestFit="1" customWidth="1"/>
    <col min="10" max="16" width="9.140625" style="2" customWidth="1"/>
    <col min="17" max="17" width="19.140625" style="2" customWidth="1"/>
    <col min="18" max="18" width="10.421875" style="2" bestFit="1" customWidth="1"/>
    <col min="19" max="19" width="10.421875" style="2" customWidth="1"/>
    <col min="20" max="20" width="9.140625" style="2" customWidth="1"/>
    <col min="21" max="22" width="11.57421875" style="2" bestFit="1" customWidth="1"/>
    <col min="23" max="23" width="9.28125" style="2" bestFit="1" customWidth="1"/>
    <col min="24" max="16384" width="9.140625" style="2" customWidth="1"/>
  </cols>
  <sheetData>
    <row r="1" s="5" customFormat="1" ht="30" customHeight="1" thickBot="1">
      <c r="B1" s="5" t="s">
        <v>418</v>
      </c>
    </row>
    <row r="2" ht="15" customHeight="1" thickTop="1"/>
    <row r="3" spans="2:7" ht="15" customHeight="1">
      <c r="B3" s="16" t="s">
        <v>419</v>
      </c>
      <c r="G3" s="125"/>
    </row>
    <row r="4" spans="2:22" ht="15" customHeight="1">
      <c r="B4" s="1" t="s">
        <v>99</v>
      </c>
      <c r="V4" s="2">
        <f>+SUM('24 DS-016894'!C18:J18)/1000</f>
        <v>64501.215</v>
      </c>
    </row>
    <row r="5" ht="15" customHeight="1"/>
    <row r="6" spans="2:8" ht="12" customHeight="1">
      <c r="B6" s="214"/>
      <c r="C6" s="216" t="s">
        <v>100</v>
      </c>
      <c r="D6" s="214"/>
      <c r="E6" s="214"/>
      <c r="F6" s="216" t="s">
        <v>101</v>
      </c>
      <c r="G6" s="217"/>
      <c r="H6" s="214"/>
    </row>
    <row r="7" spans="2:26" ht="12" customHeight="1">
      <c r="B7" s="215"/>
      <c r="C7" s="128" t="s">
        <v>44</v>
      </c>
      <c r="D7" s="52" t="s">
        <v>59</v>
      </c>
      <c r="E7" s="6" t="s">
        <v>62</v>
      </c>
      <c r="F7" s="129" t="s">
        <v>44</v>
      </c>
      <c r="G7" s="53" t="s">
        <v>59</v>
      </c>
      <c r="H7" s="128" t="s">
        <v>62</v>
      </c>
      <c r="V7" s="77">
        <v>4707363.545</v>
      </c>
      <c r="W7" s="77">
        <v>4656011.953</v>
      </c>
      <c r="Y7" s="77">
        <v>2911623.6890000002</v>
      </c>
      <c r="Z7" s="77">
        <v>1691043.9740000002</v>
      </c>
    </row>
    <row r="8" spans="2:26" ht="12" customHeight="1">
      <c r="B8" s="23" t="s">
        <v>177</v>
      </c>
      <c r="C8" s="27">
        <f>SUM(D8:E8)</f>
        <v>9363375.498</v>
      </c>
      <c r="D8" s="54">
        <f>_xlfn.IFERROR(((SUM('24 DS-016894'!K109:S109))/1000)-(SUM(('24 DS-016890'!Z16:AA16,'24 DS-016890'!AC16))/1000),":")</f>
        <v>4707363.545</v>
      </c>
      <c r="E8" s="55">
        <f>_xlfn.IFERROR((SUM('24 DS-016894'!C109:J109)/1000)+(SUM('24 DS-016890'!Z16:AA16,'24 DS-016890'!AC16)/1000)-(SUM('24 DS-016890'!Q16:V16,'24 DS-016890'!Y16)/1000),":")</f>
        <v>4656011.953</v>
      </c>
      <c r="F8" s="28">
        <f>SUM(G8:H8)</f>
        <v>20600444.080000002</v>
      </c>
      <c r="G8" s="56">
        <f>_xlfn.IFERROR(((SUM('24 DS-016894'!K17:S17))/1000)-(SUM(('24 DS-016890'!Z108:AA108,'24 DS-016890'!AC108))/1000),":")</f>
        <v>17118577.517</v>
      </c>
      <c r="H8" s="28">
        <f>_xlfn.IFERROR((SUM('24 DS-016894'!C17:J17)/1000)+(SUM('24 DS-016890'!Z108:AA108,'24 DS-016890'!AC108)/1000)-(SUM('24 DS-016890'!Q108:V108,'24 DS-016890'!Y108)/1000),":")</f>
        <v>3481866.563</v>
      </c>
      <c r="I8" s="57"/>
      <c r="O8" s="26" t="s">
        <v>100</v>
      </c>
      <c r="P8" s="30" t="s">
        <v>48</v>
      </c>
      <c r="Q8" s="30" t="s">
        <v>49</v>
      </c>
      <c r="R8" s="30" t="s">
        <v>43</v>
      </c>
      <c r="S8" s="30" t="s">
        <v>50</v>
      </c>
      <c r="V8" s="77">
        <v>153806.07799999998</v>
      </c>
      <c r="W8" s="77">
        <v>102714.00799999999</v>
      </c>
      <c r="Y8" s="77">
        <v>58479.102</v>
      </c>
      <c r="Z8" s="77">
        <v>29826.37</v>
      </c>
    </row>
    <row r="9" spans="2:26" ht="12.75">
      <c r="B9" s="9" t="s">
        <v>0</v>
      </c>
      <c r="C9" s="31">
        <f aca="true" t="shared" si="0" ref="C9:C35">SUM(D9:E9)</f>
        <v>256520.08599999995</v>
      </c>
      <c r="D9" s="58">
        <f>_xlfn.IFERROR(((SUM('24 DS-016894'!K110:S110))/1000)-(SUM(('24 DS-016890'!Z17:AA17,'24 DS-016890'!AC17))/1000),":")</f>
        <v>153806.07799999998</v>
      </c>
      <c r="E9" s="59">
        <f>_xlfn.IFERROR((SUM('24 DS-016894'!C110:J110)/1000)+(SUM('24 DS-016890'!Z17:AA17,'24 DS-016890'!AC17)/1000)-(SUM('24 DS-016890'!Q17:V17,'24 DS-016890'!Y17)/1000),":")</f>
        <v>102714.00799999999</v>
      </c>
      <c r="F9" s="10">
        <f aca="true" t="shared" si="1" ref="F9:F35">SUM(G9:H9)</f>
        <v>1389103.0659999999</v>
      </c>
      <c r="G9" s="58">
        <f>_xlfn.IFERROR(((SUM('24 DS-016894'!K18:S18))/1000)-(SUM(('24 DS-016890'!Z109:AA109,'24 DS-016890'!AC109))/1000),":")</f>
        <v>1311914.167</v>
      </c>
      <c r="H9" s="59">
        <f>_xlfn.IFERROR((SUM('24 DS-016894'!C18:J18)/1000)+(SUM('24 DS-016890'!Z109:AA109,'24 DS-016890'!AC109)/1000)-(SUM('24 DS-016890'!Q109:V109,'24 DS-016890'!Y109)/1000),":")</f>
        <v>77188.899</v>
      </c>
      <c r="I9" s="60"/>
      <c r="O9" s="33" t="s">
        <v>44</v>
      </c>
      <c r="P9" s="34">
        <v>1</v>
      </c>
      <c r="Q9" s="35" t="str">
        <f>INDEX($B$9:$B$36,MATCH(R9,$C$9:$C$36,0))</f>
        <v>Spain</v>
      </c>
      <c r="R9" s="36">
        <f>LARGE($C$9:$C$36,P9)</f>
        <v>3301831.6640000003</v>
      </c>
      <c r="S9" s="37">
        <f>100*R9/$C$8</f>
        <v>35.26326232142741</v>
      </c>
      <c r="V9" s="77">
        <v>4293.902</v>
      </c>
      <c r="W9" s="77">
        <v>3522.2960000000003</v>
      </c>
      <c r="Y9" s="77">
        <v>5694.323</v>
      </c>
      <c r="Z9" s="77">
        <v>2391.018</v>
      </c>
    </row>
    <row r="10" spans="2:26" ht="12.75">
      <c r="B10" s="8" t="s">
        <v>1</v>
      </c>
      <c r="C10" s="38">
        <f t="shared" si="0"/>
        <v>7816.198</v>
      </c>
      <c r="D10" s="61">
        <f>_xlfn.IFERROR(((SUM('24 DS-016894'!K111:S111))/1000)-(SUM(('24 DS-016890'!Z18:AA18,'24 DS-016890'!AC18))/1000),":")</f>
        <v>4293.902</v>
      </c>
      <c r="E10" s="62">
        <f>_xlfn.IFERROR((SUM('24 DS-016894'!C111:J111)/1000)+(SUM('24 DS-016890'!Z18:AA18,'24 DS-016890'!AC18)/1000)-(SUM('24 DS-016890'!Q18:V18,'24 DS-016890'!Y18)/1000),":")</f>
        <v>3522.2960000000003</v>
      </c>
      <c r="F10" s="11">
        <f t="shared" si="1"/>
        <v>214681.238</v>
      </c>
      <c r="G10" s="61">
        <f>_xlfn.IFERROR(((SUM('24 DS-016894'!K19:S19))/1000)-(SUM(('24 DS-016890'!Z110:AA110,'24 DS-016890'!AC110))/1000),":")</f>
        <v>109183.10800000001</v>
      </c>
      <c r="H10" s="11">
        <f>_xlfn.IFERROR((SUM('24 DS-016894'!C19:J19)/1000)+(SUM('24 DS-016890'!Z110:AA110,'24 DS-016890'!AC110)/1000)-(SUM('24 DS-016890'!Q110:V110,'24 DS-016890'!Y110)/1000),":")</f>
        <v>105498.13</v>
      </c>
      <c r="O10" s="40"/>
      <c r="P10" s="41">
        <v>2</v>
      </c>
      <c r="Q10" s="42" t="str">
        <f aca="true" t="shared" si="2" ref="Q10:Q11">INDEX($B$9:$B$36,MATCH(R10,$C$9:$C$36,0))</f>
        <v>Netherlands</v>
      </c>
      <c r="R10" s="43">
        <f aca="true" t="shared" si="3" ref="R10:R11">LARGE($C$9:$C$36,P10)</f>
        <v>2532081.59</v>
      </c>
      <c r="S10" s="44">
        <f aca="true" t="shared" si="4" ref="S10:S11">100*R10/$C$8</f>
        <v>27.042401434619897</v>
      </c>
      <c r="V10" s="77">
        <v>484.616</v>
      </c>
      <c r="W10" s="77">
        <v>60.799</v>
      </c>
      <c r="Y10" s="77">
        <v>391.828</v>
      </c>
      <c r="Z10" s="77">
        <v>227.779</v>
      </c>
    </row>
    <row r="11" spans="2:26" ht="12.75">
      <c r="B11" s="8" t="s">
        <v>2</v>
      </c>
      <c r="C11" s="38">
        <f t="shared" si="0"/>
        <v>545.415</v>
      </c>
      <c r="D11" s="61">
        <f>_xlfn.IFERROR(((SUM('24 DS-016894'!K112:S112))/1000)-(SUM(('24 DS-016890'!Z19:AA19,'24 DS-016890'!AC19))/1000),":")</f>
        <v>484.616</v>
      </c>
      <c r="E11" s="62">
        <f>_xlfn.IFERROR((SUM('24 DS-016894'!C112:J112)/1000)+(SUM('24 DS-016890'!Z19:AA19,'24 DS-016890'!AC19)/1000)-(SUM('24 DS-016890'!Q19:V19,'24 DS-016890'!Y19)/1000),":")</f>
        <v>60.799</v>
      </c>
      <c r="F11" s="11">
        <f t="shared" si="1"/>
        <v>95292.75400000002</v>
      </c>
      <c r="G11" s="61">
        <f>_xlfn.IFERROR(((SUM('24 DS-016894'!K20:S20))/1000)-(SUM(('24 DS-016890'!Z111:AA111,'24 DS-016890'!AC111))/1000),":")</f>
        <v>80216.12000000001</v>
      </c>
      <c r="H11" s="11">
        <f>_xlfn.IFERROR((SUM('24 DS-016894'!C20:J20)/1000)+(SUM('24 DS-016890'!Z111:AA111,'24 DS-016890'!AC111)/1000)-(SUM('24 DS-016890'!Q111:V111,'24 DS-016890'!Y111)/1000),":")</f>
        <v>15076.634000000002</v>
      </c>
      <c r="O11" s="45"/>
      <c r="P11" s="46">
        <v>3</v>
      </c>
      <c r="Q11" s="47" t="str">
        <f t="shared" si="2"/>
        <v>Italy</v>
      </c>
      <c r="R11" s="48">
        <f t="shared" si="3"/>
        <v>1194019.605</v>
      </c>
      <c r="S11" s="49">
        <f t="shared" si="4"/>
        <v>12.752020948588898</v>
      </c>
      <c r="V11" s="77">
        <v>17289.859</v>
      </c>
      <c r="W11" s="77">
        <v>19924.044</v>
      </c>
      <c r="Y11" s="77">
        <v>18587.556</v>
      </c>
      <c r="Z11" s="77">
        <v>14335.582</v>
      </c>
    </row>
    <row r="12" spans="2:26" ht="12.75">
      <c r="B12" s="8" t="s">
        <v>3</v>
      </c>
      <c r="C12" s="38">
        <f t="shared" si="0"/>
        <v>37213.903000000006</v>
      </c>
      <c r="D12" s="61">
        <f>_xlfn.IFERROR(((SUM('24 DS-016894'!K113:S113))/1000)-(SUM(('24 DS-016890'!Z20:AA20,'24 DS-016890'!AC20))/1000),":")</f>
        <v>17289.859</v>
      </c>
      <c r="E12" s="62">
        <f>_xlfn.IFERROR((SUM('24 DS-016894'!C113:J113)/1000)+(SUM('24 DS-016890'!Z20:AA20,'24 DS-016890'!AC20)/1000)-(SUM('24 DS-016890'!Q20:V20,'24 DS-016890'!Y20)/1000),":")</f>
        <v>19924.044</v>
      </c>
      <c r="F12" s="11">
        <f t="shared" si="1"/>
        <v>100189.406</v>
      </c>
      <c r="G12" s="61">
        <f>_xlfn.IFERROR(((SUM('24 DS-016894'!K21:S21))/1000)-(SUM(('24 DS-016890'!Z112:AA112,'24 DS-016890'!AC112))/1000),":")</f>
        <v>90294.047</v>
      </c>
      <c r="H12" s="11">
        <f>_xlfn.IFERROR((SUM('24 DS-016894'!C21:J21)/1000)+(SUM('24 DS-016890'!Z112:AA112,'24 DS-016890'!AC112)/1000)-(SUM('24 DS-016890'!Q112:V112,'24 DS-016890'!Y112)/1000),":")</f>
        <v>9895.359</v>
      </c>
      <c r="O12" s="33" t="s">
        <v>59</v>
      </c>
      <c r="P12" s="34">
        <v>1</v>
      </c>
      <c r="Q12" s="35" t="str">
        <f>INDEX($B$9:$B$36,MATCH(R12,$D$9:$D$36,0))</f>
        <v>Spain</v>
      </c>
      <c r="R12" s="36">
        <f>LARGE($D$9:$D$36,P12)</f>
        <v>1546148.537</v>
      </c>
      <c r="S12" s="37">
        <f>100*R12/$D$8</f>
        <v>32.845318238534304</v>
      </c>
      <c r="V12" s="77">
        <v>97555.16399999999</v>
      </c>
      <c r="W12" s="77">
        <v>37183.380999999994</v>
      </c>
      <c r="Y12" s="77">
        <v>65019.594</v>
      </c>
      <c r="Z12" s="77">
        <v>24108.684999999998</v>
      </c>
    </row>
    <row r="13" spans="2:26" ht="12.75">
      <c r="B13" s="8" t="s">
        <v>35</v>
      </c>
      <c r="C13" s="38">
        <f t="shared" si="0"/>
        <v>134738.54499999998</v>
      </c>
      <c r="D13" s="61">
        <f>_xlfn.IFERROR(((SUM('24 DS-016894'!K114:S114))/1000)-(SUM(('24 DS-016890'!Z21:AA21,'24 DS-016890'!AC21))/1000),":")</f>
        <v>97555.16399999999</v>
      </c>
      <c r="E13" s="62">
        <f>_xlfn.IFERROR((SUM('24 DS-016894'!C114:J114)/1000)+(SUM('24 DS-016890'!Z21:AA21,'24 DS-016890'!AC21)/1000)-(SUM('24 DS-016890'!Q21:V21,'24 DS-016890'!Y21)/1000),":")</f>
        <v>37183.380999999994</v>
      </c>
      <c r="F13" s="11">
        <f t="shared" si="1"/>
        <v>2217374.02</v>
      </c>
      <c r="G13" s="61">
        <f>_xlfn.IFERROR(((SUM('24 DS-016894'!K22:S22))/1000)-(SUM(('24 DS-016890'!Z113:AA113,'24 DS-016890'!AC113))/1000),":")</f>
        <v>2100624.798</v>
      </c>
      <c r="H13" s="11">
        <f>_xlfn.IFERROR((SUM('24 DS-016894'!C22:J22)/1000)+(SUM('24 DS-016890'!Z113:AA113,'24 DS-016890'!AC113)/1000)-(SUM('24 DS-016890'!Q113:V113,'24 DS-016890'!Y113)/1000),":")</f>
        <v>116749.22200000001</v>
      </c>
      <c r="O13" s="40"/>
      <c r="P13" s="41">
        <v>2</v>
      </c>
      <c r="Q13" s="42" t="str">
        <f aca="true" t="shared" si="5" ref="Q13:Q14">INDEX($B$9:$B$36,MATCH(R13,$D$9:$D$36,0))</f>
        <v>Italy</v>
      </c>
      <c r="R13" s="43">
        <f aca="true" t="shared" si="6" ref="R13:R14">LARGE($D$9:$D$36,P13)</f>
        <v>902159.5909999999</v>
      </c>
      <c r="S13" s="44">
        <f aca="true" t="shared" si="7" ref="S13:S14">100*R13/$D$8</f>
        <v>19.16485910586283</v>
      </c>
      <c r="V13" s="77">
        <v>52.699999999999996</v>
      </c>
      <c r="W13" s="77">
        <v>87.558</v>
      </c>
      <c r="Y13" s="77">
        <v>110.22599999999998</v>
      </c>
      <c r="Z13" s="77">
        <v>48.484</v>
      </c>
    </row>
    <row r="14" spans="2:26" ht="12.75" customHeight="1">
      <c r="B14" s="8" t="s">
        <v>4</v>
      </c>
      <c r="C14" s="38">
        <f t="shared" si="0"/>
        <v>140.258</v>
      </c>
      <c r="D14" s="61">
        <f>_xlfn.IFERROR(((SUM('24 DS-016894'!K115:S115))/1000)-(SUM(('24 DS-016890'!Z22:AA22,'24 DS-016890'!AC22))/1000),":")</f>
        <v>52.699999999999996</v>
      </c>
      <c r="E14" s="62">
        <f>_xlfn.IFERROR((SUM('24 DS-016894'!C115:J115)/1000)+(SUM('24 DS-016890'!Z22:AA22,'24 DS-016890'!AC22)/1000)-(SUM('24 DS-016890'!Q22:V22,'24 DS-016890'!Y22)/1000),":")</f>
        <v>87.558</v>
      </c>
      <c r="F14" s="11">
        <f t="shared" si="1"/>
        <v>5280.961</v>
      </c>
      <c r="G14" s="61">
        <f>_xlfn.IFERROR(((SUM('24 DS-016894'!K23:S23))/1000)-(SUM(('24 DS-016890'!Z114:AA114,'24 DS-016890'!AC114))/1000),":")</f>
        <v>3551.473</v>
      </c>
      <c r="H14" s="11">
        <f>_xlfn.IFERROR((SUM('24 DS-016894'!C23:J23)/1000)+(SUM('24 DS-016890'!Z114:AA114,'24 DS-016890'!AC114)/1000)-(SUM('24 DS-016890'!Q114:V114,'24 DS-016890'!Y114)/1000),":")</f>
        <v>1729.488</v>
      </c>
      <c r="O14" s="45"/>
      <c r="P14" s="46">
        <v>3</v>
      </c>
      <c r="Q14" s="47" t="str">
        <f t="shared" si="5"/>
        <v>Netherlands</v>
      </c>
      <c r="R14" s="48">
        <f t="shared" si="6"/>
        <v>755412.0869999999</v>
      </c>
      <c r="S14" s="49">
        <f t="shared" si="7"/>
        <v>16.047455858861223</v>
      </c>
      <c r="V14" s="77">
        <v>20966.055</v>
      </c>
      <c r="W14" s="77">
        <v>23684.611000000004</v>
      </c>
      <c r="Y14" s="77">
        <v>7.397</v>
      </c>
      <c r="Z14" s="77">
        <v>170.569</v>
      </c>
    </row>
    <row r="15" spans="2:26" ht="12.75" customHeight="1">
      <c r="B15" s="8" t="s">
        <v>5</v>
      </c>
      <c r="C15" s="38">
        <f t="shared" si="0"/>
        <v>44650.666000000005</v>
      </c>
      <c r="D15" s="61">
        <f>_xlfn.IFERROR(((SUM('24 DS-016894'!K116:S116))/1000)-(SUM(('24 DS-016890'!Z23:AA23,'24 DS-016890'!AC23))/1000),":")</f>
        <v>20966.055</v>
      </c>
      <c r="E15" s="62">
        <f>_xlfn.IFERROR((SUM('24 DS-016894'!C116:J116)/1000)+(SUM('24 DS-016890'!Z23:AA23,'24 DS-016890'!AC23)/1000)-(SUM('24 DS-016890'!Q23:V23,'24 DS-016890'!Y23)/1000),":")</f>
        <v>23684.611000000004</v>
      </c>
      <c r="F15" s="11">
        <f t="shared" si="1"/>
        <v>229065.913</v>
      </c>
      <c r="G15" s="61">
        <f>_xlfn.IFERROR(((SUM('24 DS-016894'!K24:S24))/1000)-(SUM(('24 DS-016890'!Z115:AA115,'24 DS-016890'!AC115))/1000),":")</f>
        <v>174828.031</v>
      </c>
      <c r="H15" s="11">
        <f>_xlfn.IFERROR((SUM('24 DS-016894'!C24:J24)/1000)+(SUM('24 DS-016890'!Z115:AA115,'24 DS-016890'!AC115)/1000)-(SUM('24 DS-016890'!Q115:V115,'24 DS-016890'!Y115)/1000),":")</f>
        <v>54237.882</v>
      </c>
      <c r="O15" s="33" t="s">
        <v>62</v>
      </c>
      <c r="P15" s="34">
        <v>1</v>
      </c>
      <c r="Q15" s="35" t="str">
        <f>INDEX($B$9:$B$36,MATCH(R15,$E$9:$E$36,0))</f>
        <v>Netherlands</v>
      </c>
      <c r="R15" s="36">
        <f>LARGE($E$9:$E$36,P15)</f>
        <v>1776669.503</v>
      </c>
      <c r="S15" s="37">
        <f>100*R15/$E$8</f>
        <v>38.15861129512869</v>
      </c>
      <c r="V15" s="77">
        <v>239424.09300000002</v>
      </c>
      <c r="W15" s="77">
        <v>41779.356999999996</v>
      </c>
      <c r="Y15" s="77">
        <v>147848.49</v>
      </c>
      <c r="Z15" s="77">
        <v>16556.311</v>
      </c>
    </row>
    <row r="16" spans="2:26" ht="12.75">
      <c r="B16" s="8" t="s">
        <v>6</v>
      </c>
      <c r="C16" s="38">
        <f t="shared" si="0"/>
        <v>281203.45</v>
      </c>
      <c r="D16" s="61">
        <f>_xlfn.IFERROR(((SUM('24 DS-016894'!K117:S117))/1000)-(SUM(('24 DS-016890'!Z24:AA24,'24 DS-016890'!AC24))/1000),":")</f>
        <v>239424.09300000002</v>
      </c>
      <c r="E16" s="62">
        <f>_xlfn.IFERROR((SUM('24 DS-016894'!C117:J117)/1000)+(SUM('24 DS-016890'!Z24:AA24,'24 DS-016890'!AC24)/1000)-(SUM('24 DS-016890'!Q24:V24,'24 DS-016890'!Y24)/1000),":")</f>
        <v>41779.356999999996</v>
      </c>
      <c r="F16" s="11">
        <f t="shared" si="1"/>
        <v>260141.58099999998</v>
      </c>
      <c r="G16" s="61">
        <f>_xlfn.IFERROR(((SUM('24 DS-016894'!K25:S25))/1000)-(SUM(('24 DS-016890'!Z116:AA116,'24 DS-016890'!AC116))/1000),":")</f>
        <v>244011.088</v>
      </c>
      <c r="H16" s="11">
        <f>_xlfn.IFERROR((SUM('24 DS-016894'!C25:J25)/1000)+(SUM('24 DS-016890'!Z116:AA116,'24 DS-016890'!AC116)/1000)-(SUM('24 DS-016890'!Q116:V116,'24 DS-016890'!Y116)/1000),":")</f>
        <v>16130.493</v>
      </c>
      <c r="O16" s="40"/>
      <c r="P16" s="41">
        <v>2</v>
      </c>
      <c r="Q16" s="42" t="str">
        <f>INDEX($B$9:$B$36,MATCH(R16,$E$9:$E$36,0))</f>
        <v>Spain</v>
      </c>
      <c r="R16" s="43">
        <f aca="true" t="shared" si="8" ref="R16:R17">LARGE($E$9:$E$36,P16)</f>
        <v>1755683.1270000003</v>
      </c>
      <c r="S16" s="44">
        <f>100*R16/$E$8</f>
        <v>37.70787413612124</v>
      </c>
      <c r="V16" s="77">
        <v>1546148.537</v>
      </c>
      <c r="W16" s="77">
        <v>1755683.1270000003</v>
      </c>
      <c r="Y16" s="77">
        <v>728020.1669999999</v>
      </c>
      <c r="Z16" s="77">
        <v>328888.016</v>
      </c>
    </row>
    <row r="17" spans="2:26" ht="12.75">
      <c r="B17" s="8" t="s">
        <v>7</v>
      </c>
      <c r="C17" s="38">
        <f t="shared" si="0"/>
        <v>3301831.6640000003</v>
      </c>
      <c r="D17" s="61">
        <f>_xlfn.IFERROR(((SUM('24 DS-016894'!K118:S118))/1000)-(SUM(('24 DS-016890'!Z25:AA25,'24 DS-016890'!AC25))/1000),":")</f>
        <v>1546148.537</v>
      </c>
      <c r="E17" s="62">
        <f>_xlfn.IFERROR((SUM('24 DS-016894'!C118:J118)/1000)+(SUM('24 DS-016890'!Z25:AA25,'24 DS-016890'!AC25)/1000)-(SUM('24 DS-016890'!Q25:V25,'24 DS-016890'!Y25)/1000),":")</f>
        <v>1755683.1270000003</v>
      </c>
      <c r="F17" s="11">
        <f t="shared" si="1"/>
        <v>2819218.069</v>
      </c>
      <c r="G17" s="61">
        <f>_xlfn.IFERROR(((SUM('24 DS-016894'!K26:S26))/1000)-(SUM(('24 DS-016890'!Z117:AA117,'24 DS-016890'!AC117))/1000),":")</f>
        <v>2162521.092</v>
      </c>
      <c r="H17" s="11">
        <f>_xlfn.IFERROR((SUM('24 DS-016894'!C26:J26)/1000)+(SUM('24 DS-016890'!Z117:AA117,'24 DS-016890'!AC117)/1000)-(SUM('24 DS-016890'!Q117:V117,'24 DS-016890'!Y117)/1000),":")</f>
        <v>656696.977</v>
      </c>
      <c r="O17" s="45"/>
      <c r="P17" s="46">
        <v>3</v>
      </c>
      <c r="Q17" s="47" t="str">
        <f>INDEX($B$9:$B$36,MATCH(R17,$E$9:$E$36,0))</f>
        <v>France</v>
      </c>
      <c r="R17" s="48">
        <f t="shared" si="8"/>
        <v>332427.471</v>
      </c>
      <c r="S17" s="49">
        <f>100*R17/$E$8</f>
        <v>7.1397469412811025</v>
      </c>
      <c r="V17" s="77">
        <v>455384.516</v>
      </c>
      <c r="W17" s="77">
        <v>332427.471</v>
      </c>
      <c r="Y17" s="77">
        <v>314867.78</v>
      </c>
      <c r="Z17" s="77">
        <v>188211.68899999998</v>
      </c>
    </row>
    <row r="18" spans="2:26" ht="12.75">
      <c r="B18" s="8" t="s">
        <v>8</v>
      </c>
      <c r="C18" s="38">
        <f t="shared" si="0"/>
        <v>787811.987</v>
      </c>
      <c r="D18" s="61">
        <f>_xlfn.IFERROR(((SUM('24 DS-016894'!K119:S119))/1000)-(SUM(('24 DS-016890'!Z26:AA26,'24 DS-016890'!AC26))/1000),":")</f>
        <v>455384.516</v>
      </c>
      <c r="E18" s="62">
        <f>_xlfn.IFERROR((SUM('24 DS-016894'!C119:J119)/1000)+(SUM('24 DS-016890'!Z26:AA26,'24 DS-016890'!AC26)/1000)-(SUM('24 DS-016890'!Q26:V26,'24 DS-016890'!Y26)/1000),":")</f>
        <v>332427.471</v>
      </c>
      <c r="F18" s="11">
        <f t="shared" si="1"/>
        <v>2441671.2460000003</v>
      </c>
      <c r="G18" s="61">
        <f>_xlfn.IFERROR(((SUM('24 DS-016894'!K27:S27))/1000)-(SUM(('24 DS-016890'!Z118:AA118,'24 DS-016890'!AC118))/1000),":")</f>
        <v>1327857.159</v>
      </c>
      <c r="H18" s="11">
        <f>_xlfn.IFERROR((SUM('24 DS-016894'!C27:J27)/1000)+(SUM('24 DS-016890'!Z118:AA118,'24 DS-016890'!AC118)/1000)-(SUM('24 DS-016890'!Q118:V118,'24 DS-016890'!Y118)/1000),":")</f>
        <v>1113814.087</v>
      </c>
      <c r="V18" s="77">
        <v>17171.714</v>
      </c>
      <c r="W18" s="77">
        <v>7023.212</v>
      </c>
      <c r="Y18" s="77">
        <v>6445.667</v>
      </c>
      <c r="Z18" s="77">
        <v>828.0680000000002</v>
      </c>
    </row>
    <row r="19" spans="2:26" ht="12.75">
      <c r="B19" s="8" t="s">
        <v>9</v>
      </c>
      <c r="C19" s="38">
        <f t="shared" si="0"/>
        <v>24194.926</v>
      </c>
      <c r="D19" s="61">
        <f>_xlfn.IFERROR(((SUM('24 DS-016894'!K120:S120))/1000)-(SUM(('24 DS-016890'!Z27:AA27,'24 DS-016890'!AC27))/1000),":")</f>
        <v>17171.714</v>
      </c>
      <c r="E19" s="62">
        <f>_xlfn.IFERROR((SUM('24 DS-016894'!C120:J120)/1000)+(SUM('24 DS-016890'!Z27:AA27,'24 DS-016890'!AC27)/1000)-(SUM('24 DS-016890'!Q27:V27,'24 DS-016890'!Y27)/1000),":")</f>
        <v>7023.212</v>
      </c>
      <c r="F19" s="11">
        <f t="shared" si="1"/>
        <v>127688.32999999999</v>
      </c>
      <c r="G19" s="61">
        <f>_xlfn.IFERROR(((SUM('24 DS-016894'!K28:S28))/1000)-(SUM(('24 DS-016890'!Z119:AA119,'24 DS-016890'!AC119))/1000),":")</f>
        <v>81185.92899999999</v>
      </c>
      <c r="H19" s="11">
        <f>_xlfn.IFERROR((SUM('24 DS-016894'!C28:J28)/1000)+(SUM('24 DS-016890'!Z119:AA119,'24 DS-016890'!AC119)/1000)-(SUM('24 DS-016890'!Q119:V119,'24 DS-016890'!Y119)/1000),":")</f>
        <v>46502.401</v>
      </c>
      <c r="V19" s="77">
        <v>902159.5909999999</v>
      </c>
      <c r="W19" s="77">
        <v>291860.01399999997</v>
      </c>
      <c r="Y19" s="77">
        <v>605000.6720000001</v>
      </c>
      <c r="Z19" s="77">
        <v>118569.051</v>
      </c>
    </row>
    <row r="20" spans="2:26" ht="12.75">
      <c r="B20" s="8" t="s">
        <v>10</v>
      </c>
      <c r="C20" s="38">
        <f t="shared" si="0"/>
        <v>1194019.605</v>
      </c>
      <c r="D20" s="61">
        <f>_xlfn.IFERROR(((SUM('24 DS-016894'!K121:S121))/1000)-(SUM(('24 DS-016890'!Z28:AA28,'24 DS-016890'!AC28))/1000),":")</f>
        <v>902159.5909999999</v>
      </c>
      <c r="E20" s="62">
        <f>_xlfn.IFERROR((SUM('24 DS-016894'!C121:J121)/1000)+(SUM('24 DS-016890'!Z28:AA28,'24 DS-016890'!AC28)/1000)-(SUM('24 DS-016890'!Q28:V28,'24 DS-016890'!Y28)/1000),":")</f>
        <v>291860.01399999997</v>
      </c>
      <c r="F20" s="11">
        <f t="shared" si="1"/>
        <v>1757559.418</v>
      </c>
      <c r="G20" s="61">
        <f>_xlfn.IFERROR(((SUM('24 DS-016894'!K29:S29))/1000)-(SUM(('24 DS-016890'!Z120:AA120,'24 DS-016890'!AC120))/1000),":")</f>
        <v>1689997.107</v>
      </c>
      <c r="H20" s="11">
        <f>_xlfn.IFERROR((SUM('24 DS-016894'!C29:J29)/1000)+(SUM('24 DS-016890'!Z120:AA120,'24 DS-016890'!AC120)/1000)-(SUM('24 DS-016890'!Q120:V120,'24 DS-016890'!Y120)/1000),":")</f>
        <v>67562.311</v>
      </c>
      <c r="V20" s="77">
        <v>3894.3610000000003</v>
      </c>
      <c r="W20" s="77">
        <v>808.442</v>
      </c>
      <c r="Y20" s="77">
        <v>3085.035</v>
      </c>
      <c r="Z20" s="77">
        <v>418.89200000000005</v>
      </c>
    </row>
    <row r="21" spans="2:26" ht="12.75">
      <c r="B21" s="8" t="s">
        <v>11</v>
      </c>
      <c r="C21" s="38">
        <f t="shared" si="0"/>
        <v>4702.803</v>
      </c>
      <c r="D21" s="61">
        <f>_xlfn.IFERROR(((SUM('24 DS-016894'!K122:S122))/1000)-(SUM(('24 DS-016890'!Z29:AA29,'24 DS-016890'!AC29))/1000),":")</f>
        <v>3894.3610000000003</v>
      </c>
      <c r="E21" s="62">
        <f>_xlfn.IFERROR((SUM('24 DS-016894'!C122:J122)/1000)+(SUM('24 DS-016890'!Z29:AA29,'24 DS-016890'!AC29)/1000)-(SUM('24 DS-016890'!Q29:V29,'24 DS-016890'!Y29)/1000),":")</f>
        <v>808.442</v>
      </c>
      <c r="F21" s="11">
        <f t="shared" si="1"/>
        <v>13133.18</v>
      </c>
      <c r="G21" s="61">
        <f>_xlfn.IFERROR(((SUM('24 DS-016894'!K30:S30))/1000)-(SUM(('24 DS-016890'!Z121:AA121,'24 DS-016890'!AC121))/1000),":")</f>
        <v>11240.925000000001</v>
      </c>
      <c r="H21" s="11">
        <f>_xlfn.IFERROR((SUM('24 DS-016894'!C30:J30)/1000)+(SUM('24 DS-016890'!Z121:AA121,'24 DS-016890'!AC121)/1000)-(SUM('24 DS-016890'!Q121:V121,'24 DS-016890'!Y121)/1000),":")</f>
        <v>1892.255</v>
      </c>
      <c r="V21" s="77">
        <v>2273.813</v>
      </c>
      <c r="W21" s="77">
        <v>3787.104</v>
      </c>
      <c r="Y21" s="77">
        <v>2603.276</v>
      </c>
      <c r="Z21" s="77">
        <v>6377.978</v>
      </c>
    </row>
    <row r="22" spans="2:26" ht="12.75">
      <c r="B22" s="8" t="s">
        <v>12</v>
      </c>
      <c r="C22" s="38">
        <f t="shared" si="0"/>
        <v>6060.9169999999995</v>
      </c>
      <c r="D22" s="61">
        <f>_xlfn.IFERROR(((SUM('24 DS-016894'!K123:S123))/1000)-(SUM(('24 DS-016890'!Z30:AA30,'24 DS-016890'!AC30))/1000),":")</f>
        <v>2273.813</v>
      </c>
      <c r="E22" s="62">
        <f>_xlfn.IFERROR((SUM('24 DS-016894'!C123:J123)/1000)+(SUM('24 DS-016890'!Z30:AA30,'24 DS-016890'!AC30)/1000)-(SUM('24 DS-016890'!Q30:V30,'24 DS-016890'!Y30)/1000),":")</f>
        <v>3787.104</v>
      </c>
      <c r="F22" s="11">
        <f t="shared" si="1"/>
        <v>38835.817</v>
      </c>
      <c r="G22" s="61">
        <f>_xlfn.IFERROR(((SUM('24 DS-016894'!K31:S31))/1000)-(SUM(('24 DS-016890'!Z122:AA122,'24 DS-016890'!AC122))/1000),":")</f>
        <v>27331.941000000003</v>
      </c>
      <c r="H22" s="11">
        <f>_xlfn.IFERROR((SUM('24 DS-016894'!C31:J31)/1000)+(SUM('24 DS-016890'!Z122:AA122,'24 DS-016890'!AC122)/1000)-(SUM('24 DS-016890'!Q122:V122,'24 DS-016890'!Y122)/1000),":")</f>
        <v>11503.876</v>
      </c>
      <c r="V22" s="77">
        <v>54176.272</v>
      </c>
      <c r="W22" s="77">
        <v>7665.140999999999</v>
      </c>
      <c r="Y22" s="77">
        <v>118346.83</v>
      </c>
      <c r="Z22" s="77">
        <v>47406.352999999996</v>
      </c>
    </row>
    <row r="23" spans="2:26" ht="12.75">
      <c r="B23" s="8" t="s">
        <v>13</v>
      </c>
      <c r="C23" s="38">
        <f t="shared" si="0"/>
        <v>61841.41299999999</v>
      </c>
      <c r="D23" s="61">
        <f>_xlfn.IFERROR(((SUM('24 DS-016894'!K124:S124))/1000)-(SUM(('24 DS-016890'!Z31:AA31,'24 DS-016890'!AC31))/1000),":")</f>
        <v>54176.272</v>
      </c>
      <c r="E23" s="62">
        <f>_xlfn.IFERROR((SUM('24 DS-016894'!C124:J124)/1000)+(SUM('24 DS-016890'!Z31:AA31,'24 DS-016890'!AC31)/1000)-(SUM('24 DS-016890'!Q31:V31,'24 DS-016890'!Y31)/1000),":")</f>
        <v>7665.140999999999</v>
      </c>
      <c r="F23" s="11">
        <f t="shared" si="1"/>
        <v>94317.845</v>
      </c>
      <c r="G23" s="61">
        <f>_xlfn.IFERROR(((SUM('24 DS-016894'!K32:S32))/1000)-(SUM(('24 DS-016890'!Z123:AA123,'24 DS-016890'!AC123))/1000),":")</f>
        <v>74338.721</v>
      </c>
      <c r="H23" s="11">
        <f>_xlfn.IFERROR((SUM('24 DS-016894'!C32:J32)/1000)+(SUM('24 DS-016890'!Z123:AA123,'24 DS-016890'!AC123)/1000)-(SUM('24 DS-016890'!Q123:V123,'24 DS-016890'!Y123)/1000),":")</f>
        <v>19979.124</v>
      </c>
      <c r="V23" s="77">
        <v>182.88899999999998</v>
      </c>
      <c r="W23" s="77">
        <v>156.133</v>
      </c>
      <c r="Y23" s="77">
        <v>233.04</v>
      </c>
      <c r="Z23" s="77">
        <v>229.831</v>
      </c>
    </row>
    <row r="24" spans="2:26" ht="12.75">
      <c r="B24" s="8" t="s">
        <v>15</v>
      </c>
      <c r="C24" s="38">
        <f t="shared" si="0"/>
        <v>339.022</v>
      </c>
      <c r="D24" s="61">
        <f>_xlfn.IFERROR(((SUM('24 DS-016894'!K125:S125))/1000)-(SUM(('24 DS-016890'!Z32:AA32,'24 DS-016890'!AC32))/1000),":")</f>
        <v>182.88899999999998</v>
      </c>
      <c r="E24" s="62">
        <f>_xlfn.IFERROR((SUM('24 DS-016894'!C125:J125)/1000)+(SUM('24 DS-016890'!Z32:AA32,'24 DS-016890'!AC32)/1000)-(SUM('24 DS-016890'!Q32:V32,'24 DS-016890'!Y32)/1000),":")</f>
        <v>156.133</v>
      </c>
      <c r="F24" s="11">
        <f t="shared" si="1"/>
        <v>34844.869</v>
      </c>
      <c r="G24" s="61">
        <f>_xlfn.IFERROR(((SUM('24 DS-016894'!K33:S33))/1000)-(SUM(('24 DS-016890'!Z124:AA124,'24 DS-016890'!AC124))/1000),":")</f>
        <v>34639.096</v>
      </c>
      <c r="H24" s="11">
        <f>_xlfn.IFERROR((SUM('24 DS-016894'!C33:J33)/1000)+(SUM('24 DS-016890'!Z124:AA124,'24 DS-016890'!AC124)/1000)-(SUM('24 DS-016890'!Q124:V124,'24 DS-016890'!Y124)/1000),":")</f>
        <v>205.773</v>
      </c>
      <c r="O24" s="26" t="s">
        <v>101</v>
      </c>
      <c r="P24" s="30" t="s">
        <v>48</v>
      </c>
      <c r="Q24" s="30" t="s">
        <v>49</v>
      </c>
      <c r="R24" s="30" t="s">
        <v>43</v>
      </c>
      <c r="S24" s="30" t="s">
        <v>50</v>
      </c>
      <c r="V24" s="77">
        <v>3248.884</v>
      </c>
      <c r="W24" s="77">
        <v>5464.124999999999</v>
      </c>
      <c r="Y24" s="77">
        <v>4343.367</v>
      </c>
      <c r="Z24" s="77">
        <v>4092.0820000000003</v>
      </c>
    </row>
    <row r="25" spans="2:26" ht="12.75">
      <c r="B25" s="8" t="s">
        <v>16</v>
      </c>
      <c r="C25" s="38">
        <f t="shared" si="0"/>
        <v>8713.008999999998</v>
      </c>
      <c r="D25" s="61">
        <f>_xlfn.IFERROR(((SUM('24 DS-016894'!K126:S126))/1000)-(SUM(('24 DS-016890'!Z33:AA33,'24 DS-016890'!AC33))/1000),":")</f>
        <v>3248.884</v>
      </c>
      <c r="E25" s="62">
        <f>_xlfn.IFERROR((SUM('24 DS-016894'!C126:J126)/1000)+(SUM('24 DS-016890'!Z33:AA33,'24 DS-016890'!AC33)/1000)-(SUM('24 DS-016890'!Q33:V33,'24 DS-016890'!Y33)/1000),":")</f>
        <v>5464.124999999999</v>
      </c>
      <c r="F25" s="11">
        <f t="shared" si="1"/>
        <v>51372.398</v>
      </c>
      <c r="G25" s="61">
        <f>_xlfn.IFERROR(((SUM('24 DS-016894'!K34:S34))/1000)-(SUM(('24 DS-016890'!Z125:AA125,'24 DS-016890'!AC125))/1000),":")</f>
        <v>31695.920000000002</v>
      </c>
      <c r="H25" s="11">
        <f>_xlfn.IFERROR((SUM('24 DS-016894'!C34:J34)/1000)+(SUM('24 DS-016890'!Z125:AA125,'24 DS-016890'!AC125)/1000)-(SUM('24 DS-016890'!Q125:V125,'24 DS-016890'!Y125)/1000),":")</f>
        <v>19676.478</v>
      </c>
      <c r="O25" s="33" t="s">
        <v>44</v>
      </c>
      <c r="P25" s="34">
        <v>1</v>
      </c>
      <c r="Q25" s="35" t="str">
        <f>INDEX($B$9:$B$36,MATCH(R25,$F$9:$F$36,0))</f>
        <v>Netherlands</v>
      </c>
      <c r="R25" s="36">
        <f>LARGE($F$9:$F$36,P25)</f>
        <v>6790485.284</v>
      </c>
      <c r="S25" s="37">
        <f>100*R25/$F$8</f>
        <v>32.962810207536066</v>
      </c>
      <c r="V25" s="77">
        <v>32.782</v>
      </c>
      <c r="W25" s="77">
        <v>32.687</v>
      </c>
      <c r="Y25" s="77">
        <v>3.59</v>
      </c>
      <c r="Z25" s="77">
        <v>1.25</v>
      </c>
    </row>
    <row r="26" spans="2:26" ht="12.75">
      <c r="B26" s="8" t="s">
        <v>17</v>
      </c>
      <c r="C26" s="38">
        <f t="shared" si="0"/>
        <v>65.469</v>
      </c>
      <c r="D26" s="61">
        <f>_xlfn.IFERROR(((SUM('24 DS-016894'!K127:S127))/1000)-(SUM(('24 DS-016890'!Z34:AA34,'24 DS-016890'!AC34))/1000),":")</f>
        <v>32.782</v>
      </c>
      <c r="E26" s="62">
        <f>_xlfn.IFERROR((SUM('24 DS-016894'!C127:J127)/1000)+(SUM('24 DS-016890'!Z34:AA34,'24 DS-016890'!AC34)/1000)-(SUM('24 DS-016890'!Q34:V34,'24 DS-016890'!Y34)/1000),":")</f>
        <v>32.687</v>
      </c>
      <c r="F26" s="11">
        <f t="shared" si="1"/>
        <v>10666.922</v>
      </c>
      <c r="G26" s="61">
        <f>_xlfn.IFERROR(((SUM('24 DS-016894'!K35:S35))/1000)-(SUM(('24 DS-016890'!Z126:AA126,'24 DS-016890'!AC126))/1000),":")</f>
        <v>10595.339</v>
      </c>
      <c r="H26" s="11">
        <f>_xlfn.IFERROR((SUM('24 DS-016894'!C35:J35)/1000)+(SUM('24 DS-016890'!Z126:AA126,'24 DS-016890'!AC126)/1000)-(SUM('24 DS-016890'!Q126:V126,'24 DS-016890'!Y126)/1000),":")</f>
        <v>71.583</v>
      </c>
      <c r="O26" s="40"/>
      <c r="P26" s="41">
        <v>2</v>
      </c>
      <c r="Q26" s="42" t="str">
        <f>INDEX($B$9:$B$36,MATCH(R26,$F$9:$F$36,0))</f>
        <v>Spain</v>
      </c>
      <c r="R26" s="43">
        <f aca="true" t="shared" si="9" ref="R26:R27">LARGE($F$9:$F$36,P26)</f>
        <v>2819218.069</v>
      </c>
      <c r="S26" s="44">
        <f aca="true" t="shared" si="10" ref="S26:S27">100*R26/$F$8</f>
        <v>13.685229590448714</v>
      </c>
      <c r="V26" s="77">
        <v>755412.0869999999</v>
      </c>
      <c r="W26" s="77">
        <v>1776669.503</v>
      </c>
      <c r="Y26" s="77">
        <v>407604.49400000006</v>
      </c>
      <c r="Z26" s="77">
        <v>809303.2299999999</v>
      </c>
    </row>
    <row r="27" spans="2:26" ht="12.75">
      <c r="B27" s="8" t="s">
        <v>14</v>
      </c>
      <c r="C27" s="38">
        <f t="shared" si="0"/>
        <v>2532081.59</v>
      </c>
      <c r="D27" s="61">
        <f>_xlfn.IFERROR(((SUM('24 DS-016894'!K128:S128))/1000)-(SUM(('24 DS-016890'!Z35:AA35,'24 DS-016890'!AC35))/1000),":")</f>
        <v>755412.0869999999</v>
      </c>
      <c r="E27" s="62">
        <f>_xlfn.IFERROR((SUM('24 DS-016894'!C128:J128)/1000)+(SUM('24 DS-016890'!Z35:AA35,'24 DS-016890'!AC35)/1000)-(SUM('24 DS-016890'!Q35:V35,'24 DS-016890'!Y35)/1000),":")</f>
        <v>1776669.503</v>
      </c>
      <c r="F27" s="11">
        <f t="shared" si="1"/>
        <v>6790485.284</v>
      </c>
      <c r="G27" s="61">
        <f>_xlfn.IFERROR(((SUM('24 DS-016894'!K36:S36))/1000)-(SUM(('24 DS-016890'!Z127:AA127,'24 DS-016890'!AC127))/1000),":")</f>
        <v>6090617.066</v>
      </c>
      <c r="H27" s="11">
        <f>_xlfn.IFERROR((SUM('24 DS-016894'!C36:J36)/1000)+(SUM('24 DS-016890'!Z127:AA127,'24 DS-016890'!AC127)/1000)-(SUM('24 DS-016890'!Q127:V127,'24 DS-016890'!Y127)/1000),":")</f>
        <v>699868.218</v>
      </c>
      <c r="O27" s="45"/>
      <c r="P27" s="46">
        <v>3</v>
      </c>
      <c r="Q27" s="47" t="str">
        <f>INDEX($B$9:$B$36,MATCH(R27,$F$9:$F$36,0))</f>
        <v>France</v>
      </c>
      <c r="R27" s="48">
        <f t="shared" si="9"/>
        <v>2441671.2460000003</v>
      </c>
      <c r="S27" s="49">
        <f t="shared" si="10"/>
        <v>11.852517530777424</v>
      </c>
      <c r="V27" s="77">
        <v>10925.798</v>
      </c>
      <c r="W27" s="77">
        <v>6699.98</v>
      </c>
      <c r="Y27" s="77">
        <v>8361.104</v>
      </c>
      <c r="Z27" s="77">
        <v>3206.1859999999997</v>
      </c>
    </row>
    <row r="28" spans="2:26" ht="12.75">
      <c r="B28" s="8" t="s">
        <v>18</v>
      </c>
      <c r="C28" s="38">
        <f t="shared" si="0"/>
        <v>17625.778</v>
      </c>
      <c r="D28" s="61">
        <f>_xlfn.IFERROR(((SUM('24 DS-016894'!K129:S129))/1000)-(SUM(('24 DS-016890'!Z36:AA36,'24 DS-016890'!AC36))/1000),":")</f>
        <v>10925.798</v>
      </c>
      <c r="E28" s="62">
        <f>_xlfn.IFERROR((SUM('24 DS-016894'!C129:J129)/1000)+(SUM('24 DS-016890'!Z36:AA36,'24 DS-016890'!AC36)/1000)-(SUM('24 DS-016890'!Q36:V36,'24 DS-016890'!Y36)/1000),":")</f>
        <v>6699.98</v>
      </c>
      <c r="F28" s="11">
        <f t="shared" si="1"/>
        <v>349760.311</v>
      </c>
      <c r="G28" s="61">
        <f>_xlfn.IFERROR(((SUM('24 DS-016894'!K37:S37))/1000)-(SUM(('24 DS-016890'!Z128:AA128,'24 DS-016890'!AC128))/1000),":")</f>
        <v>185209.729</v>
      </c>
      <c r="H28" s="11">
        <f>_xlfn.IFERROR((SUM('24 DS-016894'!C37:J37)/1000)+(SUM('24 DS-016890'!Z128:AA128,'24 DS-016890'!AC128)/1000)-(SUM('24 DS-016890'!Q128:V128,'24 DS-016890'!Y128)/1000),":")</f>
        <v>164550.582</v>
      </c>
      <c r="O28" s="33" t="s">
        <v>59</v>
      </c>
      <c r="P28" s="34">
        <v>1</v>
      </c>
      <c r="Q28" s="35" t="str">
        <f>INDEX($B$9:$B$36,MATCH(R28,$G$9:$G$36,0))</f>
        <v>Netherlands</v>
      </c>
      <c r="R28" s="36">
        <f>LARGE($G$9:$G$36,P28)</f>
        <v>6090617.066</v>
      </c>
      <c r="S28" s="37">
        <f>100*R28/$G$8</f>
        <v>35.57899048534593</v>
      </c>
      <c r="V28" s="77">
        <v>284308.697</v>
      </c>
      <c r="W28" s="77">
        <v>171956.206</v>
      </c>
      <c r="Y28" s="77">
        <v>285833.26</v>
      </c>
      <c r="Z28" s="77">
        <v>45027.20500000001</v>
      </c>
    </row>
    <row r="29" spans="2:26" ht="12.75">
      <c r="B29" s="8" t="s">
        <v>19</v>
      </c>
      <c r="C29" s="38">
        <f t="shared" si="0"/>
        <v>456264.903</v>
      </c>
      <c r="D29" s="61">
        <f>_xlfn.IFERROR(((SUM('24 DS-016894'!K130:S130))/1000)-(SUM(('24 DS-016890'!Z37:AA37,'24 DS-016890'!AC37))/1000),":")</f>
        <v>284308.697</v>
      </c>
      <c r="E29" s="62">
        <f>_xlfn.IFERROR((SUM('24 DS-016894'!C130:J130)/1000)+(SUM('24 DS-016890'!Z37:AA37,'24 DS-016890'!AC37)/1000)-(SUM('24 DS-016890'!Q37:V37,'24 DS-016890'!Y37)/1000),":")</f>
        <v>171956.206</v>
      </c>
      <c r="F29" s="11">
        <f t="shared" si="1"/>
        <v>341703.79899999994</v>
      </c>
      <c r="G29" s="61">
        <f>_xlfn.IFERROR(((SUM('24 DS-016894'!K38:S38))/1000)-(SUM(('24 DS-016890'!Z129:AA129,'24 DS-016890'!AC129))/1000),":")</f>
        <v>272013.51399999997</v>
      </c>
      <c r="H29" s="11">
        <f>_xlfn.IFERROR((SUM('24 DS-016894'!C38:J38)/1000)+(SUM('24 DS-016890'!Z129:AA129,'24 DS-016890'!AC129)/1000)-(SUM('24 DS-016890'!Q129:V129,'24 DS-016890'!Y129)/1000),":")</f>
        <v>69690.28499999999</v>
      </c>
      <c r="O29" s="40"/>
      <c r="P29" s="41">
        <v>2</v>
      </c>
      <c r="Q29" s="42" t="str">
        <f>INDEX($B$9:$B$36,MATCH(R29,$G$9:$G$36,0))</f>
        <v>Spain</v>
      </c>
      <c r="R29" s="43">
        <f aca="true" t="shared" si="11" ref="R29:R30">LARGE($G$9:$G$36,P29)</f>
        <v>2162521.092</v>
      </c>
      <c r="S29" s="44">
        <f aca="true" t="shared" si="12" ref="S29:S30">100*R29/$G$8</f>
        <v>12.632598064018218</v>
      </c>
      <c r="V29" s="77">
        <v>96409.74100000001</v>
      </c>
      <c r="W29" s="77">
        <v>27142.205</v>
      </c>
      <c r="Y29" s="77">
        <v>78150.47799999999</v>
      </c>
      <c r="Z29" s="77">
        <v>4971.7919999999995</v>
      </c>
    </row>
    <row r="30" spans="2:26" ht="12.75">
      <c r="B30" s="8" t="s">
        <v>20</v>
      </c>
      <c r="C30" s="38">
        <f t="shared" si="0"/>
        <v>123551.94600000001</v>
      </c>
      <c r="D30" s="61">
        <f>_xlfn.IFERROR(((SUM('24 DS-016894'!K131:S131))/1000)-(SUM(('24 DS-016890'!Z38:AA38,'24 DS-016890'!AC38))/1000),":")</f>
        <v>96409.74100000001</v>
      </c>
      <c r="E30" s="62">
        <f>_xlfn.IFERROR((SUM('24 DS-016894'!C131:J131)/1000)+(SUM('24 DS-016890'!Z38:AA38,'24 DS-016890'!AC38)/1000)-(SUM('24 DS-016890'!Q38:V38,'24 DS-016890'!Y38)/1000),":")</f>
        <v>27142.205</v>
      </c>
      <c r="F30" s="11">
        <f t="shared" si="1"/>
        <v>348899.681</v>
      </c>
      <c r="G30" s="61">
        <f>_xlfn.IFERROR(((SUM('24 DS-016894'!K39:S39))/1000)-(SUM(('24 DS-016890'!Z130:AA130,'24 DS-016890'!AC130))/1000),":")</f>
        <v>342955.386</v>
      </c>
      <c r="H30" s="11">
        <f>_xlfn.IFERROR((SUM('24 DS-016894'!C39:J39)/1000)+(SUM('24 DS-016890'!Z130:AA130,'24 DS-016890'!AC130)/1000)-(SUM('24 DS-016890'!Q130:V130,'24 DS-016890'!Y130)/1000),":")</f>
        <v>5944.295</v>
      </c>
      <c r="O30" s="45"/>
      <c r="P30" s="46">
        <v>3</v>
      </c>
      <c r="Q30" s="47" t="str">
        <f>INDEX($B$9:$B$36,MATCH(R30,$G$9:$G$36,0))</f>
        <v>Germany</v>
      </c>
      <c r="R30" s="48">
        <f t="shared" si="11"/>
        <v>2100624.798</v>
      </c>
      <c r="S30" s="49">
        <f t="shared" si="12"/>
        <v>12.271024247861282</v>
      </c>
      <c r="V30" s="77">
        <v>10763.212000000001</v>
      </c>
      <c r="W30" s="77">
        <v>17311.794</v>
      </c>
      <c r="Y30" s="77">
        <v>3002.975</v>
      </c>
      <c r="Z30" s="77">
        <v>1121.6650000000004</v>
      </c>
    </row>
    <row r="31" spans="2:26" ht="25.5">
      <c r="B31" s="8" t="s">
        <v>21</v>
      </c>
      <c r="C31" s="38">
        <f t="shared" si="0"/>
        <v>28075.006</v>
      </c>
      <c r="D31" s="61">
        <f>_xlfn.IFERROR(((SUM('24 DS-016894'!K132:S132))/1000)-(SUM(('24 DS-016890'!Z39:AA39,'24 DS-016890'!AC39))/1000),":")</f>
        <v>10763.212000000001</v>
      </c>
      <c r="E31" s="62">
        <f>_xlfn.IFERROR((SUM('24 DS-016894'!C132:J132)/1000)+(SUM('24 DS-016890'!Z39:AA39,'24 DS-016890'!AC39)/1000)-(SUM('24 DS-016890'!Q39:V39,'24 DS-016890'!Y39)/1000),":")</f>
        <v>17311.794</v>
      </c>
      <c r="F31" s="11">
        <f t="shared" si="1"/>
        <v>319328.84900000005</v>
      </c>
      <c r="G31" s="61">
        <f>_xlfn.IFERROR(((SUM('24 DS-016894'!K40:S40))/1000)-(SUM(('24 DS-016890'!Z131:AA131,'24 DS-016890'!AC131))/1000),":")</f>
        <v>165545.761</v>
      </c>
      <c r="H31" s="11">
        <f>_xlfn.IFERROR((SUM('24 DS-016894'!C40:J40)/1000)+(SUM('24 DS-016890'!Z131:AA131,'24 DS-016890'!AC131)/1000)-(SUM('24 DS-016890'!Q131:V131,'24 DS-016890'!Y131)/1000),":")</f>
        <v>153783.08800000002</v>
      </c>
      <c r="O31" s="33" t="s">
        <v>62</v>
      </c>
      <c r="P31" s="34">
        <v>1</v>
      </c>
      <c r="Q31" s="35" t="str">
        <f>INDEX($B$9:$B$36,MATCH(R31,$H$9:$H$36,0))</f>
        <v>France</v>
      </c>
      <c r="R31" s="36">
        <f>LARGE($H$9:$H$36,P31)</f>
        <v>1113814.087</v>
      </c>
      <c r="S31" s="37">
        <f>100*R31/$H$8</f>
        <v>31.988994030843337</v>
      </c>
      <c r="V31" s="77">
        <v>20733.536</v>
      </c>
      <c r="W31" s="77">
        <v>16144.875999999998</v>
      </c>
      <c r="Y31" s="77">
        <v>29169.586</v>
      </c>
      <c r="Z31" s="77">
        <v>11354.622</v>
      </c>
    </row>
    <row r="32" spans="2:26" ht="12.75">
      <c r="B32" s="8" t="s">
        <v>22</v>
      </c>
      <c r="C32" s="38">
        <f t="shared" si="0"/>
        <v>36878.412</v>
      </c>
      <c r="D32" s="61">
        <f>_xlfn.IFERROR(((SUM('24 DS-016894'!K133:S133))/1000)-(SUM(('24 DS-016890'!Z40:AA40,'24 DS-016890'!AC40))/1000),":")</f>
        <v>20733.536</v>
      </c>
      <c r="E32" s="62">
        <f>_xlfn.IFERROR((SUM('24 DS-016894'!C133:J133)/1000)+(SUM('24 DS-016890'!Z40:AA40,'24 DS-016890'!AC40)/1000)-(SUM('24 DS-016890'!Q40:V40,'24 DS-016890'!Y40)/1000),":")</f>
        <v>16144.875999999998</v>
      </c>
      <c r="F32" s="11">
        <f t="shared" si="1"/>
        <v>207561.62900000002</v>
      </c>
      <c r="G32" s="61">
        <f>_xlfn.IFERROR(((SUM('24 DS-016894'!K41:S41))/1000)-(SUM(('24 DS-016890'!Z132:AA132,'24 DS-016890'!AC132))/1000),":")</f>
        <v>175714.383</v>
      </c>
      <c r="H32" s="11">
        <f>_xlfn.IFERROR((SUM('24 DS-016894'!C41:J41)/1000)+(SUM('24 DS-016890'!Z132:AA132,'24 DS-016890'!AC132)/1000)-(SUM('24 DS-016890'!Q132:V132,'24 DS-016890'!Y132)/1000),":")</f>
        <v>31847.246</v>
      </c>
      <c r="O32" s="40"/>
      <c r="P32" s="41">
        <v>2</v>
      </c>
      <c r="Q32" s="42" t="str">
        <f>INDEX($B$9:$B$36,MATCH(R32,$H$9:$H$36,0))</f>
        <v>Netherlands</v>
      </c>
      <c r="R32" s="43">
        <f aca="true" t="shared" si="13" ref="R32:R33">LARGE($H$9:$H$36,P32)</f>
        <v>699868.218</v>
      </c>
      <c r="S32" s="44">
        <f aca="true" t="shared" si="14" ref="S32:S33">100*R32/$H$8</f>
        <v>20.10037447836567</v>
      </c>
      <c r="V32" s="77">
        <v>3114.987</v>
      </c>
      <c r="W32" s="77">
        <v>3142.922</v>
      </c>
      <c r="Y32" s="77">
        <v>1924.4970000000003</v>
      </c>
      <c r="Z32" s="77">
        <v>1786.3880000000001</v>
      </c>
    </row>
    <row r="33" spans="2:26" ht="12.75">
      <c r="B33" s="8" t="s">
        <v>23</v>
      </c>
      <c r="C33" s="38">
        <f t="shared" si="0"/>
        <v>6257.909</v>
      </c>
      <c r="D33" s="61">
        <f>_xlfn.IFERROR(((SUM('24 DS-016894'!K134:S134))/1000)-(SUM(('24 DS-016890'!Z41:AA41,'24 DS-016890'!AC41))/1000),":")</f>
        <v>3114.987</v>
      </c>
      <c r="E33" s="62">
        <f>_xlfn.IFERROR((SUM('24 DS-016894'!C134:J134)/1000)+(SUM('24 DS-016890'!Z41:AA41,'24 DS-016890'!AC41)/1000)-(SUM('24 DS-016890'!Q41:V41,'24 DS-016890'!Y41)/1000),":")</f>
        <v>3142.922</v>
      </c>
      <c r="F33" s="11">
        <f t="shared" si="1"/>
        <v>25075.841</v>
      </c>
      <c r="G33" s="61">
        <f>_xlfn.IFERROR(((SUM('24 DS-016894'!K42:S42))/1000)-(SUM(('24 DS-016890'!Z133:AA133,'24 DS-016890'!AC133))/1000),":")</f>
        <v>21086.96</v>
      </c>
      <c r="H33" s="11">
        <f>_xlfn.IFERROR((SUM('24 DS-016894'!C42:J42)/1000)+(SUM('24 DS-016890'!Z133:AA133,'24 DS-016890'!AC133)/1000)-(SUM('24 DS-016890'!Q133:V133,'24 DS-016890'!Y133)/1000),":")</f>
        <v>3988.8810000000003</v>
      </c>
      <c r="O33" s="45"/>
      <c r="P33" s="46">
        <v>3</v>
      </c>
      <c r="Q33" s="47" t="str">
        <f>INDEX($B$9:$B$36,MATCH(R33,$H$9:$H$36,0))</f>
        <v>Spain</v>
      </c>
      <c r="R33" s="48">
        <f t="shared" si="13"/>
        <v>656696.977</v>
      </c>
      <c r="S33" s="49">
        <f t="shared" si="14"/>
        <v>18.86048661308219</v>
      </c>
      <c r="V33" s="77">
        <v>311.138</v>
      </c>
      <c r="W33" s="77">
        <v>13.295000000000002</v>
      </c>
      <c r="Y33" s="77">
        <v>311.1559999999999</v>
      </c>
      <c r="Z33" s="77">
        <v>89.94299999999998</v>
      </c>
    </row>
    <row r="34" spans="2:26" ht="12.75">
      <c r="B34" s="8" t="s">
        <v>24</v>
      </c>
      <c r="C34" s="38">
        <f t="shared" si="0"/>
        <v>324.433</v>
      </c>
      <c r="D34" s="61">
        <f>_xlfn.IFERROR(((SUM('24 DS-016894'!K135:S135))/1000)-(SUM(('24 DS-016890'!Z42:AA42,'24 DS-016890'!AC42))/1000),":")</f>
        <v>311.138</v>
      </c>
      <c r="E34" s="62">
        <f>_xlfn.IFERROR((SUM('24 DS-016894'!C135:J135)/1000)+(SUM('24 DS-016890'!Z42:AA42,'24 DS-016890'!AC42)/1000)-(SUM('24 DS-016890'!Q42:V42,'24 DS-016890'!Y42)/1000),":")</f>
        <v>13.295000000000002</v>
      </c>
      <c r="F34" s="11">
        <f t="shared" si="1"/>
        <v>65552.666</v>
      </c>
      <c r="G34" s="61">
        <f>_xlfn.IFERROR(((SUM('24 DS-016894'!K43:S43))/1000)-(SUM(('24 DS-016890'!Z134:AA134,'24 DS-016890'!AC134))/1000),":")</f>
        <v>64982.533</v>
      </c>
      <c r="H34" s="11">
        <f>_xlfn.IFERROR((SUM('24 DS-016894'!C43:J43)/1000)+(SUM('24 DS-016890'!Z134:AA134,'24 DS-016890'!AC134)/1000)-(SUM('24 DS-016890'!Q134:V134,'24 DS-016890'!Y134)/1000),":")</f>
        <v>570.133</v>
      </c>
      <c r="V34" s="77">
        <v>6838.523</v>
      </c>
      <c r="W34" s="77">
        <v>3067.6620000000003</v>
      </c>
      <c r="Y34" s="77">
        <v>7939.286999999999</v>
      </c>
      <c r="Z34" s="77">
        <v>2626.5430000000006</v>
      </c>
    </row>
    <row r="35" spans="2:8" ht="12.75">
      <c r="B35" s="8" t="s">
        <v>25</v>
      </c>
      <c r="C35" s="38">
        <f t="shared" si="0"/>
        <v>9906.185000000001</v>
      </c>
      <c r="D35" s="61">
        <f>_xlfn.IFERROR(((SUM('24 DS-016894'!K136:S136))/1000)-(SUM(('24 DS-016890'!Z43:AA43,'24 DS-016890'!AC43))/1000),":")</f>
        <v>6838.523</v>
      </c>
      <c r="E35" s="62">
        <f>_xlfn.IFERROR((SUM('24 DS-016894'!C136:J136)/1000)+(SUM('24 DS-016890'!Z43:AA43,'24 DS-016890'!AC43)/1000)-(SUM('24 DS-016890'!Q43:V43,'24 DS-016890'!Y43)/1000),":")</f>
        <v>3067.6620000000003</v>
      </c>
      <c r="F35" s="11">
        <f t="shared" si="1"/>
        <v>251638.987</v>
      </c>
      <c r="G35" s="61">
        <f>_xlfn.IFERROR(((SUM('24 DS-016894'!K44:S44))/1000)-(SUM(('24 DS-016890'!Z135:AA135,'24 DS-016890'!AC135))/1000),":")</f>
        <v>234426.12399999998</v>
      </c>
      <c r="H35" s="11">
        <f>_xlfn.IFERROR((SUM('24 DS-016894'!C44:J44)/1000)+(SUM('24 DS-016890'!Z135:AA135,'24 DS-016890'!AC135)/1000)-(SUM('24 DS-016890'!Q135:V135,'24 DS-016890'!Y135)/1000),":")</f>
        <v>17212.863</v>
      </c>
    </row>
    <row r="36" spans="2:8" ht="12.75">
      <c r="B36" s="12"/>
      <c r="C36" s="50"/>
      <c r="D36" s="63"/>
      <c r="E36" s="64"/>
      <c r="F36" s="13"/>
      <c r="G36" s="63"/>
      <c r="H36" s="13"/>
    </row>
    <row r="37" ht="12.75"/>
    <row r="38" ht="15" customHeight="1">
      <c r="B38" s="14" t="s">
        <v>95</v>
      </c>
    </row>
    <row r="39" ht="12.75"/>
    <row r="40" ht="12.75">
      <c r="B40" s="15" t="s">
        <v>93</v>
      </c>
    </row>
    <row r="41" ht="12.75">
      <c r="B41" s="15" t="s">
        <v>94</v>
      </c>
    </row>
    <row r="45" spans="6:8" ht="12">
      <c r="F45" s="2" t="s">
        <v>420</v>
      </c>
      <c r="G45" s="24">
        <f>+(F8/1000)/G46*100</f>
        <v>0.6851519817261268</v>
      </c>
      <c r="H45" s="24">
        <f>+(F8*1000)/G47*100</f>
        <v>10.741972889109125</v>
      </c>
    </row>
    <row r="46" spans="6:7" ht="12">
      <c r="F46" s="2" t="s">
        <v>421</v>
      </c>
      <c r="G46" s="2">
        <v>3006697</v>
      </c>
    </row>
    <row r="47" spans="6:7" ht="12">
      <c r="F47" s="2" t="s">
        <v>422</v>
      </c>
      <c r="G47" s="2">
        <v>191775238056</v>
      </c>
    </row>
    <row r="49" spans="6:8" ht="12">
      <c r="F49" s="2" t="s">
        <v>423</v>
      </c>
      <c r="G49" s="24">
        <f>+(C8/1000)/G50*100</f>
        <v>0.3640319695349768</v>
      </c>
      <c r="H49" s="24">
        <f>(+C8*1000)/G51*100</f>
        <v>4.218934307518561</v>
      </c>
    </row>
    <row r="50" spans="6:7" ht="12">
      <c r="F50" s="2" t="s">
        <v>421</v>
      </c>
      <c r="G50" s="2">
        <v>2572130</v>
      </c>
    </row>
    <row r="51" spans="6:7" ht="12">
      <c r="F51" s="2" t="s">
        <v>422</v>
      </c>
      <c r="G51" s="140">
        <v>221936982553</v>
      </c>
    </row>
  </sheetData>
  <mergeCells count="3">
    <mergeCell ref="B6:B7"/>
    <mergeCell ref="C6:E6"/>
    <mergeCell ref="F6:H6"/>
  </mergeCells>
  <hyperlinks>
    <hyperlink ref="B40" r:id="rId1" tooltip="Go to Eurostat's Table" display="Bookmark"/>
    <hyperlink ref="B41" r:id="rId2" tooltip="Go to Eurostat's Table" display="Bookmark"/>
  </hyperlinks>
  <printOptions/>
  <pageMargins left="0.7" right="0.7" top="0.75" bottom="0.75" header="0.3" footer="0.3"/>
  <pageSetup horizontalDpi="600" verticalDpi="600" orientation="portrait" paperSize="9" r:id="rId4"/>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FF9FA-D154-4C38-AD48-067FE806707F}">
  <sheetPr>
    <tabColor theme="4"/>
  </sheetPr>
  <dimension ref="B2:K35"/>
  <sheetViews>
    <sheetView showGridLines="0" workbookViewId="0" topLeftCell="A1"/>
  </sheetViews>
  <sheetFormatPr defaultColWidth="9.140625" defaultRowHeight="12"/>
  <cols>
    <col min="1" max="1" width="9.140625" style="87" customWidth="1"/>
    <col min="2" max="2" width="10.57421875" style="87" customWidth="1"/>
    <col min="3" max="3" width="15.140625" style="87" customWidth="1"/>
    <col min="4" max="4" width="9.140625" style="87" customWidth="1"/>
    <col min="5" max="5" width="10.57421875" style="87" customWidth="1"/>
    <col min="6" max="6" width="15.140625" style="87" customWidth="1"/>
    <col min="7" max="16384" width="9.140625" style="87" customWidth="1"/>
  </cols>
  <sheetData>
    <row r="1" ht="12.75"/>
    <row r="2" ht="12">
      <c r="B2" s="188" t="s">
        <v>657</v>
      </c>
    </row>
    <row r="3" ht="12">
      <c r="B3" s="188" t="s">
        <v>655</v>
      </c>
    </row>
    <row r="4" ht="12">
      <c r="B4" s="179"/>
    </row>
    <row r="5" ht="12">
      <c r="B5" s="179" t="s">
        <v>656</v>
      </c>
    </row>
    <row r="7" ht="15.75">
      <c r="K7" s="198" t="s">
        <v>657</v>
      </c>
    </row>
    <row r="8" spans="2:11" ht="12">
      <c r="B8" s="205" t="s">
        <v>62</v>
      </c>
      <c r="C8" s="205"/>
      <c r="E8" s="205" t="s">
        <v>332</v>
      </c>
      <c r="F8" s="205"/>
      <c r="K8" s="179" t="s">
        <v>655</v>
      </c>
    </row>
    <row r="9" spans="2:6" ht="12">
      <c r="B9" s="130"/>
      <c r="C9" s="130" t="s">
        <v>45</v>
      </c>
      <c r="E9" s="130"/>
      <c r="F9" s="130" t="s">
        <v>45</v>
      </c>
    </row>
    <row r="10" spans="2:6" ht="12">
      <c r="B10" s="17" t="s">
        <v>177</v>
      </c>
      <c r="C10" s="18">
        <v>709480</v>
      </c>
      <c r="E10" s="17" t="s">
        <v>177</v>
      </c>
      <c r="F10" s="18">
        <v>205820</v>
      </c>
    </row>
    <row r="11" spans="2:6" ht="12">
      <c r="B11" s="65" t="s">
        <v>21</v>
      </c>
      <c r="C11" s="78">
        <v>142470</v>
      </c>
      <c r="E11" s="65" t="s">
        <v>7</v>
      </c>
      <c r="F11" s="78">
        <v>42500</v>
      </c>
    </row>
    <row r="12" spans="2:6" ht="12">
      <c r="B12" s="66" t="s">
        <v>7</v>
      </c>
      <c r="C12" s="67">
        <v>102640</v>
      </c>
      <c r="E12" s="66" t="s">
        <v>19</v>
      </c>
      <c r="F12" s="67">
        <v>30050</v>
      </c>
    </row>
    <row r="13" spans="2:6" ht="12">
      <c r="B13" s="66" t="s">
        <v>19</v>
      </c>
      <c r="C13" s="67">
        <v>91390</v>
      </c>
      <c r="E13" s="66" t="s">
        <v>10</v>
      </c>
      <c r="F13" s="67">
        <v>27780</v>
      </c>
    </row>
    <row r="14" spans="2:6" ht="12">
      <c r="B14" s="66" t="s">
        <v>10</v>
      </c>
      <c r="C14" s="67">
        <v>88960</v>
      </c>
      <c r="E14" s="66" t="s">
        <v>21</v>
      </c>
      <c r="F14" s="67">
        <v>22440</v>
      </c>
    </row>
    <row r="15" spans="2:6" ht="12.75">
      <c r="B15" s="66" t="s">
        <v>13</v>
      </c>
      <c r="C15" s="67">
        <v>75630</v>
      </c>
      <c r="E15" s="66" t="s">
        <v>8</v>
      </c>
      <c r="F15" s="67">
        <v>15810</v>
      </c>
    </row>
    <row r="16" spans="2:6" ht="12.75">
      <c r="B16" s="79" t="s">
        <v>189</v>
      </c>
      <c r="C16" s="80">
        <v>208390</v>
      </c>
      <c r="E16" s="79" t="s">
        <v>189</v>
      </c>
      <c r="F16" s="80">
        <v>67240</v>
      </c>
    </row>
    <row r="17" spans="2:6" ht="12.75">
      <c r="B17" s="81"/>
      <c r="C17" s="82"/>
      <c r="E17" s="81"/>
      <c r="F17" s="82"/>
    </row>
    <row r="18" spans="2:6" ht="12.75">
      <c r="B18" s="83" t="s">
        <v>664</v>
      </c>
      <c r="C18" s="82"/>
      <c r="E18" s="83" t="s">
        <v>665</v>
      </c>
      <c r="F18" s="82"/>
    </row>
    <row r="19" ht="12.75"/>
    <row r="20" spans="2:6" ht="12.75">
      <c r="B20" s="65" t="s">
        <v>21</v>
      </c>
      <c r="C20" s="84">
        <v>20.08090432429385</v>
      </c>
      <c r="E20" s="65" t="s">
        <v>7</v>
      </c>
      <c r="F20" s="84">
        <v>20.649110873578856</v>
      </c>
    </row>
    <row r="21" spans="2:6" ht="12.75">
      <c r="B21" s="66" t="s">
        <v>7</v>
      </c>
      <c r="C21" s="85">
        <v>14.466933528781642</v>
      </c>
      <c r="E21" s="66" t="s">
        <v>19</v>
      </c>
      <c r="F21" s="85">
        <v>14.60013604120105</v>
      </c>
    </row>
    <row r="22" spans="2:6" ht="12.75">
      <c r="B22" s="66" t="s">
        <v>19</v>
      </c>
      <c r="C22" s="85">
        <v>12.881265151942268</v>
      </c>
      <c r="E22" s="66" t="s">
        <v>10</v>
      </c>
      <c r="F22" s="85">
        <v>13.497230589835779</v>
      </c>
    </row>
    <row r="23" spans="2:6" ht="12.75">
      <c r="B23" s="66" t="s">
        <v>10</v>
      </c>
      <c r="C23" s="85">
        <v>12.538760782544964</v>
      </c>
      <c r="E23" s="66" t="s">
        <v>21</v>
      </c>
      <c r="F23" s="85">
        <v>10.902730541249635</v>
      </c>
    </row>
    <row r="24" spans="2:6" ht="12.75">
      <c r="B24" s="66" t="s">
        <v>13</v>
      </c>
      <c r="C24" s="85">
        <v>10.659919941365507</v>
      </c>
      <c r="E24" s="66" t="s">
        <v>8</v>
      </c>
      <c r="F24" s="85">
        <v>7.681469244971334</v>
      </c>
    </row>
    <row r="25" spans="2:6" ht="12.75">
      <c r="B25" s="79" t="s">
        <v>189</v>
      </c>
      <c r="C25" s="86">
        <v>29.37221627107177</v>
      </c>
      <c r="E25" s="79" t="s">
        <v>189</v>
      </c>
      <c r="F25" s="86">
        <v>32.669322709163346</v>
      </c>
    </row>
    <row r="26" ht="12.75"/>
    <row r="27" ht="12.75"/>
    <row r="28" ht="12.75"/>
    <row r="29" ht="12.75"/>
    <row r="30" ht="12.75"/>
    <row r="33" ht="12.75"/>
    <row r="34" ht="12.75"/>
    <row r="35" ht="12.75">
      <c r="K35" s="179" t="s">
        <v>656</v>
      </c>
    </row>
  </sheetData>
  <mergeCells count="2">
    <mergeCell ref="B8:C8"/>
    <mergeCell ref="E8:F8"/>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D780C-1455-44FC-A127-634EE34F0939}">
  <sheetPr>
    <tabColor theme="4"/>
  </sheetPr>
  <dimension ref="B2:E17"/>
  <sheetViews>
    <sheetView workbookViewId="0" topLeftCell="A1"/>
  </sheetViews>
  <sheetFormatPr defaultColWidth="9.140625" defaultRowHeight="12"/>
  <cols>
    <col min="1" max="16384" width="9.140625" style="87" customWidth="1"/>
  </cols>
  <sheetData>
    <row r="2" spans="2:5" ht="12.75">
      <c r="B2" s="97" t="s">
        <v>223</v>
      </c>
      <c r="C2" s="88"/>
      <c r="D2" s="88"/>
      <c r="E2" s="88"/>
    </row>
    <row r="3" spans="2:5" ht="12.75">
      <c r="B3" s="97" t="s">
        <v>224</v>
      </c>
      <c r="C3" s="88"/>
      <c r="D3" s="88"/>
      <c r="E3" s="88"/>
    </row>
    <row r="4" spans="2:5" ht="12.75">
      <c r="B4" s="88"/>
      <c r="C4" s="88"/>
      <c r="D4" s="88"/>
      <c r="E4" s="88"/>
    </row>
    <row r="6" spans="2:3" ht="12.75">
      <c r="B6" s="87" t="s">
        <v>79</v>
      </c>
      <c r="C6" s="89">
        <v>39.51969853245729</v>
      </c>
    </row>
    <row r="7" spans="2:3" ht="25.5">
      <c r="B7" s="87" t="s">
        <v>217</v>
      </c>
      <c r="C7" s="89">
        <v>16.320016892577822</v>
      </c>
    </row>
    <row r="8" spans="2:3" ht="25.5">
      <c r="B8" s="87" t="s">
        <v>216</v>
      </c>
      <c r="C8" s="89">
        <v>16.0777275151397</v>
      </c>
    </row>
    <row r="9" spans="2:3" ht="25.5">
      <c r="B9" s="87" t="s">
        <v>219</v>
      </c>
      <c r="C9" s="89">
        <v>14.10015890934587</v>
      </c>
    </row>
    <row r="10" spans="2:3" ht="51">
      <c r="B10" s="87" t="s">
        <v>221</v>
      </c>
      <c r="C10" s="89">
        <v>4.82034039627172</v>
      </c>
    </row>
    <row r="11" spans="2:3" ht="12.75">
      <c r="B11" s="87" t="s">
        <v>85</v>
      </c>
      <c r="C11" s="89">
        <v>4.37934665789552</v>
      </c>
    </row>
    <row r="12" spans="2:3" ht="25.5">
      <c r="B12" s="87" t="s">
        <v>222</v>
      </c>
      <c r="C12" s="89">
        <v>4.7827110963120845</v>
      </c>
    </row>
    <row r="13" ht="12.75">
      <c r="C13" s="89"/>
    </row>
    <row r="14" ht="12.75">
      <c r="C14" s="87">
        <v>100</v>
      </c>
    </row>
    <row r="17" ht="12.75">
      <c r="B17" s="88" t="s">
        <v>225</v>
      </c>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801B8-A6C1-4521-A9C3-BD21E7E2ED3E}">
  <sheetPr>
    <tabColor theme="4"/>
  </sheetPr>
  <dimension ref="B2:H36"/>
  <sheetViews>
    <sheetView workbookViewId="0" topLeftCell="A1"/>
  </sheetViews>
  <sheetFormatPr defaultColWidth="9.140625" defaultRowHeight="12"/>
  <cols>
    <col min="1" max="1" width="9.140625" style="87" customWidth="1"/>
    <col min="2" max="2" width="16.7109375" style="87" customWidth="1"/>
    <col min="3" max="6" width="9.140625" style="87" customWidth="1"/>
    <col min="7" max="7" width="11.140625" style="87" customWidth="1"/>
    <col min="8" max="10" width="9.140625" style="87" customWidth="1"/>
    <col min="11" max="11" width="11.57421875" style="87" bestFit="1" customWidth="1"/>
    <col min="12" max="16384" width="9.140625" style="87" customWidth="1"/>
  </cols>
  <sheetData>
    <row r="1" ht="12.75"/>
    <row r="2" spans="2:6" ht="12.75">
      <c r="B2" s="97" t="s">
        <v>645</v>
      </c>
      <c r="C2" s="88"/>
      <c r="D2" s="88"/>
      <c r="E2" s="88"/>
      <c r="F2" s="88"/>
    </row>
    <row r="3" spans="2:6" ht="12.75">
      <c r="B3" s="97" t="s">
        <v>227</v>
      </c>
      <c r="C3" s="88"/>
      <c r="D3" s="88"/>
      <c r="E3" s="88"/>
      <c r="F3" s="88"/>
    </row>
    <row r="4" spans="2:6" ht="12.75">
      <c r="B4" s="88"/>
      <c r="C4" s="88"/>
      <c r="D4" s="88"/>
      <c r="E4" s="88"/>
      <c r="F4" s="88"/>
    </row>
    <row r="5" ht="12.75"/>
    <row r="6" ht="12.75">
      <c r="B6" s="88" t="s">
        <v>228</v>
      </c>
    </row>
    <row r="7" ht="12.75">
      <c r="B7" s="88" t="s">
        <v>225</v>
      </c>
    </row>
    <row r="8" ht="12.75"/>
    <row r="9" spans="3:8" ht="51">
      <c r="C9" s="87" t="s">
        <v>79</v>
      </c>
      <c r="D9" s="87" t="s">
        <v>217</v>
      </c>
      <c r="E9" s="87" t="s">
        <v>216</v>
      </c>
      <c r="F9" s="87" t="s">
        <v>219</v>
      </c>
      <c r="G9" s="87" t="s">
        <v>226</v>
      </c>
      <c r="H9" s="87" t="s">
        <v>222</v>
      </c>
    </row>
    <row r="10" spans="2:8" ht="12.75">
      <c r="B10" s="87" t="s">
        <v>7</v>
      </c>
      <c r="C10" s="87">
        <v>895.76</v>
      </c>
      <c r="D10" s="87">
        <v>131.12</v>
      </c>
      <c r="E10" s="87">
        <v>51.55</v>
      </c>
      <c r="F10" s="87">
        <v>298.28</v>
      </c>
      <c r="G10" s="87">
        <v>80.45</v>
      </c>
      <c r="H10" s="87">
        <v>78.49000000000001</v>
      </c>
    </row>
    <row r="11" spans="2:8" ht="12.75">
      <c r="B11" s="87" t="s">
        <v>10</v>
      </c>
      <c r="C11" s="87">
        <v>183.98</v>
      </c>
      <c r="D11" s="87">
        <v>114.96</v>
      </c>
      <c r="E11" s="87">
        <v>78.4</v>
      </c>
      <c r="F11" s="87">
        <v>145.93</v>
      </c>
      <c r="G11" s="87">
        <v>38.38</v>
      </c>
      <c r="H11" s="87">
        <v>54.840000000000146</v>
      </c>
    </row>
    <row r="12" spans="2:8" ht="12.75">
      <c r="B12" s="87" t="s">
        <v>19</v>
      </c>
      <c r="C12" s="87">
        <v>9</v>
      </c>
      <c r="D12" s="87">
        <v>54.4</v>
      </c>
      <c r="E12" s="87">
        <v>157.7</v>
      </c>
      <c r="F12" s="87">
        <v>0</v>
      </c>
      <c r="G12" s="87">
        <v>0</v>
      </c>
      <c r="H12" s="87">
        <v>99.1</v>
      </c>
    </row>
    <row r="13" spans="2:8" ht="12.75">
      <c r="B13" s="87" t="s">
        <v>20</v>
      </c>
      <c r="C13" s="87">
        <v>215.44</v>
      </c>
      <c r="D13" s="87">
        <v>12.61</v>
      </c>
      <c r="E13" s="87">
        <v>26.05</v>
      </c>
      <c r="F13" s="87">
        <v>21.77</v>
      </c>
      <c r="G13" s="87">
        <v>15.62</v>
      </c>
      <c r="H13" s="87">
        <v>21.74000000000001</v>
      </c>
    </row>
    <row r="14" spans="2:8" ht="12.75">
      <c r="B14" s="87" t="s">
        <v>6</v>
      </c>
      <c r="C14" s="87">
        <v>51.81</v>
      </c>
      <c r="D14" s="87">
        <v>67.47</v>
      </c>
      <c r="E14" s="87">
        <v>14.97</v>
      </c>
      <c r="F14" s="87">
        <v>42.98</v>
      </c>
      <c r="G14" s="87">
        <v>19.95</v>
      </c>
      <c r="H14" s="87">
        <v>15.509999999999991</v>
      </c>
    </row>
    <row r="15" spans="2:8" ht="12.75">
      <c r="B15" s="87" t="s">
        <v>8</v>
      </c>
      <c r="C15" s="87">
        <v>52.68</v>
      </c>
      <c r="D15" s="87">
        <v>51.85</v>
      </c>
      <c r="E15" s="87">
        <v>64.26</v>
      </c>
      <c r="F15" s="87">
        <v>6.79</v>
      </c>
      <c r="G15" s="87">
        <v>21.59</v>
      </c>
      <c r="H15" s="87">
        <v>10.660000000000082</v>
      </c>
    </row>
    <row r="16" spans="2:8" ht="12.75">
      <c r="B16" s="87" t="s">
        <v>21</v>
      </c>
      <c r="C16" s="87">
        <v>3.68</v>
      </c>
      <c r="D16" s="87">
        <v>75.83</v>
      </c>
      <c r="E16" s="87">
        <v>58.57</v>
      </c>
      <c r="F16" s="87">
        <v>0</v>
      </c>
      <c r="G16" s="87">
        <v>0</v>
      </c>
      <c r="H16" s="87">
        <v>7.849999999999994</v>
      </c>
    </row>
    <row r="17" spans="2:8" ht="12.75">
      <c r="B17" s="87" t="s">
        <v>16</v>
      </c>
      <c r="C17" s="87">
        <v>10.25</v>
      </c>
      <c r="D17" s="87">
        <v>33.13</v>
      </c>
      <c r="E17" s="87">
        <v>27.04</v>
      </c>
      <c r="F17" s="87">
        <v>0</v>
      </c>
      <c r="G17" s="87">
        <v>0</v>
      </c>
      <c r="H17" s="87">
        <v>7.760000000000005</v>
      </c>
    </row>
    <row r="18" spans="2:8" ht="12.75">
      <c r="B18" s="87" t="s">
        <v>35</v>
      </c>
      <c r="C18" s="87">
        <v>1.5</v>
      </c>
      <c r="D18" s="87">
        <v>12.5</v>
      </c>
      <c r="E18" s="87">
        <v>35.29</v>
      </c>
      <c r="F18" s="87">
        <v>0</v>
      </c>
      <c r="G18" s="87">
        <v>0</v>
      </c>
      <c r="H18" s="87">
        <v>9.700000000001147</v>
      </c>
    </row>
    <row r="19" spans="2:8" ht="12.75">
      <c r="B19" s="87" t="s">
        <v>1</v>
      </c>
      <c r="C19" s="87">
        <v>11.38</v>
      </c>
      <c r="D19" s="87">
        <v>26.89</v>
      </c>
      <c r="E19" s="87">
        <v>4.38</v>
      </c>
      <c r="F19" s="87">
        <v>0</v>
      </c>
      <c r="G19" s="87">
        <v>0.06</v>
      </c>
      <c r="H19" s="87">
        <v>5.029999999999987</v>
      </c>
    </row>
    <row r="20" spans="2:8" ht="12.75">
      <c r="B20" s="87" t="s">
        <v>9</v>
      </c>
      <c r="C20" s="87">
        <v>18.56</v>
      </c>
      <c r="D20" s="87">
        <v>7.44</v>
      </c>
      <c r="E20" s="87">
        <v>4.25</v>
      </c>
      <c r="F20" s="87">
        <v>2.14</v>
      </c>
      <c r="G20" s="87">
        <v>0.56</v>
      </c>
      <c r="H20" s="87">
        <v>1.9600000000000009</v>
      </c>
    </row>
    <row r="21" spans="2:8" ht="12.75" customHeight="1">
      <c r="B21" s="87" t="s">
        <v>13</v>
      </c>
      <c r="C21" s="87">
        <v>0.5</v>
      </c>
      <c r="D21" s="87">
        <v>1.48</v>
      </c>
      <c r="E21" s="87">
        <v>11.07</v>
      </c>
      <c r="F21" s="87">
        <v>0</v>
      </c>
      <c r="G21" s="87">
        <v>0</v>
      </c>
      <c r="H21" s="87">
        <v>8.43</v>
      </c>
    </row>
    <row r="22" spans="2:8" ht="12.75" customHeight="1">
      <c r="B22" s="87" t="s">
        <v>14</v>
      </c>
      <c r="C22" s="87">
        <v>0</v>
      </c>
      <c r="D22" s="87">
        <v>1</v>
      </c>
      <c r="E22" s="87">
        <v>16</v>
      </c>
      <c r="F22" s="87">
        <v>0</v>
      </c>
      <c r="G22" s="87">
        <v>0</v>
      </c>
      <c r="H22" s="87">
        <v>1.5899999999999999</v>
      </c>
    </row>
    <row r="23" spans="2:8" ht="12.75">
      <c r="B23" s="87" t="s">
        <v>0</v>
      </c>
      <c r="C23" s="87">
        <v>0.22</v>
      </c>
      <c r="D23" s="87">
        <v>1.18</v>
      </c>
      <c r="E23" s="87">
        <v>15.8</v>
      </c>
      <c r="F23" s="87">
        <v>0</v>
      </c>
      <c r="G23" s="87">
        <v>0</v>
      </c>
      <c r="H23" s="87">
        <v>0.4200000000000017</v>
      </c>
    </row>
    <row r="24" spans="2:8" ht="12.75">
      <c r="B24" s="87" t="s">
        <v>2</v>
      </c>
      <c r="C24" s="87">
        <v>0.14</v>
      </c>
      <c r="D24" s="87">
        <v>5.38</v>
      </c>
      <c r="E24" s="87">
        <v>7.81</v>
      </c>
      <c r="F24" s="87">
        <v>0</v>
      </c>
      <c r="G24" s="87">
        <v>0</v>
      </c>
      <c r="H24" s="87">
        <v>0.6600000000000001</v>
      </c>
    </row>
    <row r="25" spans="2:8" ht="12.75">
      <c r="B25" s="87" t="s">
        <v>18</v>
      </c>
      <c r="C25" s="87">
        <v>0.19</v>
      </c>
      <c r="D25" s="87">
        <v>1.53</v>
      </c>
      <c r="E25" s="87">
        <v>6.87</v>
      </c>
      <c r="F25" s="87">
        <v>0</v>
      </c>
      <c r="G25" s="87">
        <v>0</v>
      </c>
      <c r="H25" s="87">
        <v>2.0499999999999936</v>
      </c>
    </row>
    <row r="26" spans="2:8" ht="12.75">
      <c r="B26" s="87" t="s">
        <v>11</v>
      </c>
      <c r="C26" s="87">
        <v>2.7</v>
      </c>
      <c r="D26" s="87">
        <v>1.2</v>
      </c>
      <c r="E26" s="87">
        <v>0.48</v>
      </c>
      <c r="F26" s="87">
        <v>2.86</v>
      </c>
      <c r="G26" s="87">
        <v>1.27</v>
      </c>
      <c r="H26" s="87">
        <v>1.879999999999999</v>
      </c>
    </row>
    <row r="27" spans="2:8" ht="12.75">
      <c r="B27" s="87" t="s">
        <v>12</v>
      </c>
      <c r="C27" s="87">
        <v>0</v>
      </c>
      <c r="D27" s="87">
        <v>0.17</v>
      </c>
      <c r="E27" s="87">
        <v>4.07</v>
      </c>
      <c r="F27" s="87">
        <v>0</v>
      </c>
      <c r="G27" s="87">
        <v>0</v>
      </c>
      <c r="H27" s="87">
        <v>3.799999999999999</v>
      </c>
    </row>
    <row r="28" spans="2:8" ht="12.75">
      <c r="B28" s="87" t="s">
        <v>23</v>
      </c>
      <c r="C28" s="87">
        <v>1.19</v>
      </c>
      <c r="D28" s="87">
        <v>1.2</v>
      </c>
      <c r="E28" s="87">
        <v>1.64</v>
      </c>
      <c r="F28" s="87">
        <v>0</v>
      </c>
      <c r="G28" s="87">
        <v>0</v>
      </c>
      <c r="H28" s="87">
        <v>0.34000000000000075</v>
      </c>
    </row>
    <row r="29" spans="2:8" ht="12.75">
      <c r="B29" s="87" t="s">
        <v>22</v>
      </c>
      <c r="C29" s="87">
        <v>0.84</v>
      </c>
      <c r="D29" s="87">
        <v>0.61</v>
      </c>
      <c r="E29" s="87">
        <v>2.26</v>
      </c>
      <c r="F29" s="87">
        <v>0</v>
      </c>
      <c r="G29" s="87">
        <v>0.17</v>
      </c>
      <c r="H29" s="87">
        <v>0.3999999999999986</v>
      </c>
    </row>
    <row r="30" spans="2:8" ht="12.75">
      <c r="B30" s="87" t="s">
        <v>3</v>
      </c>
      <c r="C30" s="87">
        <v>0</v>
      </c>
      <c r="D30" s="87">
        <v>0.78</v>
      </c>
      <c r="E30" s="87">
        <v>1.7</v>
      </c>
      <c r="F30" s="87">
        <v>0</v>
      </c>
      <c r="G30" s="87">
        <v>0</v>
      </c>
      <c r="H30" s="87">
        <v>1.0899999999999999</v>
      </c>
    </row>
    <row r="31" spans="2:8" ht="12.75">
      <c r="B31" s="87" t="s">
        <v>4</v>
      </c>
      <c r="C31" s="87">
        <v>0</v>
      </c>
      <c r="D31" s="87">
        <v>0</v>
      </c>
      <c r="E31" s="87">
        <v>0.71</v>
      </c>
      <c r="F31" s="87">
        <v>0</v>
      </c>
      <c r="G31" s="87">
        <v>0</v>
      </c>
      <c r="H31" s="87">
        <v>2.04</v>
      </c>
    </row>
    <row r="32" spans="2:8" ht="12.75">
      <c r="B32" s="87" t="s">
        <v>24</v>
      </c>
      <c r="C32" s="87">
        <v>0</v>
      </c>
      <c r="D32" s="87">
        <v>0</v>
      </c>
      <c r="E32" s="87">
        <v>0.67</v>
      </c>
      <c r="F32" s="87">
        <v>0</v>
      </c>
      <c r="G32" s="87">
        <v>0</v>
      </c>
      <c r="H32" s="87">
        <v>2.04</v>
      </c>
    </row>
    <row r="33" spans="2:8" ht="12.75">
      <c r="B33" s="87" t="s">
        <v>25</v>
      </c>
      <c r="C33" s="87">
        <v>0</v>
      </c>
      <c r="D33" s="87">
        <v>0.09</v>
      </c>
      <c r="E33" s="87">
        <v>1.57</v>
      </c>
      <c r="F33" s="87">
        <v>0</v>
      </c>
      <c r="G33" s="87">
        <v>0</v>
      </c>
      <c r="H33" s="87">
        <v>0.52</v>
      </c>
    </row>
    <row r="34" spans="2:8" ht="12.75">
      <c r="B34" s="87" t="s">
        <v>5</v>
      </c>
      <c r="C34" s="87">
        <v>0</v>
      </c>
      <c r="D34" s="87">
        <v>0</v>
      </c>
      <c r="E34" s="87">
        <v>0.71</v>
      </c>
      <c r="F34" s="87">
        <v>0</v>
      </c>
      <c r="G34" s="87">
        <v>0</v>
      </c>
      <c r="H34" s="87">
        <v>0.050000000000000044</v>
      </c>
    </row>
    <row r="35" spans="2:8" ht="12.75">
      <c r="B35" s="87" t="s">
        <v>17</v>
      </c>
      <c r="C35" s="87">
        <v>0</v>
      </c>
      <c r="D35" s="87">
        <v>0</v>
      </c>
      <c r="E35" s="87">
        <v>0</v>
      </c>
      <c r="F35" s="87">
        <v>0.11</v>
      </c>
      <c r="G35" s="87">
        <v>0</v>
      </c>
      <c r="H35" s="87">
        <v>0.42999999999999994</v>
      </c>
    </row>
    <row r="36" spans="2:8" ht="12.75" customHeight="1">
      <c r="B36" s="87" t="s">
        <v>15</v>
      </c>
      <c r="C36" s="87">
        <v>0.01</v>
      </c>
      <c r="D36" s="87">
        <v>0.04</v>
      </c>
      <c r="E36" s="87">
        <v>0.11</v>
      </c>
      <c r="F36" s="87">
        <v>0</v>
      </c>
      <c r="G36" s="87">
        <v>0</v>
      </c>
      <c r="H36" s="87">
        <v>0.019999999999999934</v>
      </c>
    </row>
  </sheetData>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2CC8D-DD9D-4DEA-ADF0-C31E2961ED1F}">
  <sheetPr>
    <tabColor theme="4"/>
  </sheetPr>
  <dimension ref="B2:J38"/>
  <sheetViews>
    <sheetView workbookViewId="0" topLeftCell="A1"/>
  </sheetViews>
  <sheetFormatPr defaultColWidth="9.140625" defaultRowHeight="12"/>
  <cols>
    <col min="1" max="1" width="9.140625" style="87" customWidth="1"/>
    <col min="2" max="2" width="11.28125" style="87" customWidth="1"/>
    <col min="3" max="3" width="12.28125" style="87" customWidth="1"/>
    <col min="4" max="4" width="10.8515625" style="87" customWidth="1"/>
    <col min="5" max="5" width="10.7109375" style="87" customWidth="1"/>
    <col min="6" max="7" width="9.140625" style="87" customWidth="1"/>
    <col min="8" max="8" width="11.28125" style="87" customWidth="1"/>
    <col min="9" max="9" width="11.57421875" style="87" bestFit="1" customWidth="1"/>
    <col min="10" max="10" width="9.140625" style="87" customWidth="1"/>
    <col min="11" max="11" width="11.57421875" style="87" bestFit="1" customWidth="1"/>
    <col min="12" max="16384" width="9.140625" style="87" customWidth="1"/>
  </cols>
  <sheetData>
    <row r="1" ht="12.75"/>
    <row r="2" spans="2:6" ht="12.75">
      <c r="B2" s="97" t="s">
        <v>647</v>
      </c>
      <c r="C2" s="88"/>
      <c r="D2" s="88"/>
      <c r="E2" s="88"/>
      <c r="F2" s="88"/>
    </row>
    <row r="3" spans="2:6" ht="12.75">
      <c r="B3" s="97" t="s">
        <v>259</v>
      </c>
      <c r="C3" s="88"/>
      <c r="D3" s="88"/>
      <c r="E3" s="88"/>
      <c r="F3" s="88"/>
    </row>
    <row r="4" spans="2:6" ht="12.75">
      <c r="B4" s="88"/>
      <c r="C4" s="88"/>
      <c r="D4" s="88"/>
      <c r="E4" s="88"/>
      <c r="F4" s="88"/>
    </row>
    <row r="5" ht="12.75"/>
    <row r="6" ht="12.75">
      <c r="B6" s="88" t="s">
        <v>260</v>
      </c>
    </row>
    <row r="7" ht="12.75">
      <c r="B7" s="88" t="s">
        <v>225</v>
      </c>
    </row>
    <row r="8" ht="12.75"/>
    <row r="9" spans="3:8" ht="51">
      <c r="C9" s="87" t="s">
        <v>256</v>
      </c>
      <c r="D9" s="87" t="s">
        <v>249</v>
      </c>
      <c r="E9" s="87" t="s">
        <v>257</v>
      </c>
      <c r="F9" s="87" t="s">
        <v>91</v>
      </c>
      <c r="G9" s="87" t="s">
        <v>246</v>
      </c>
      <c r="H9" s="87" t="s">
        <v>258</v>
      </c>
    </row>
    <row r="10" spans="2:8" ht="12.75">
      <c r="B10" s="87" t="s">
        <v>10</v>
      </c>
      <c r="C10" s="87">
        <v>172.91</v>
      </c>
      <c r="D10" s="87">
        <v>43.54</v>
      </c>
      <c r="E10" s="87">
        <v>90.88</v>
      </c>
      <c r="F10" s="87">
        <v>39.39</v>
      </c>
      <c r="G10" s="87">
        <v>36.43</v>
      </c>
      <c r="H10" s="87">
        <v>6.2000000000000455</v>
      </c>
    </row>
    <row r="11" spans="2:8" ht="12.75">
      <c r="B11" s="87" t="s">
        <v>7</v>
      </c>
      <c r="C11" s="87">
        <v>139.75</v>
      </c>
      <c r="D11" s="87">
        <v>66.11</v>
      </c>
      <c r="E11" s="87">
        <v>78.85</v>
      </c>
      <c r="F11" s="87">
        <v>29.68</v>
      </c>
      <c r="G11" s="87">
        <v>51.91</v>
      </c>
      <c r="H11" s="87">
        <v>7.869999999999948</v>
      </c>
    </row>
    <row r="12" spans="2:8" ht="12.75">
      <c r="B12" s="87" t="s">
        <v>8</v>
      </c>
      <c r="C12" s="87">
        <v>38.83</v>
      </c>
      <c r="D12" s="87">
        <v>53.78</v>
      </c>
      <c r="E12" s="87">
        <v>54.9</v>
      </c>
      <c r="F12" s="87">
        <v>84.05</v>
      </c>
      <c r="G12" s="87">
        <v>21.33</v>
      </c>
      <c r="H12" s="87">
        <v>25.75999999999999</v>
      </c>
    </row>
    <row r="13" spans="2:8" ht="12.75">
      <c r="B13" s="87" t="s">
        <v>19</v>
      </c>
      <c r="C13" s="87">
        <v>26.2</v>
      </c>
      <c r="D13" s="87">
        <v>64.3</v>
      </c>
      <c r="E13" s="87">
        <v>9.5</v>
      </c>
      <c r="F13" s="87">
        <v>21.1</v>
      </c>
      <c r="G13" s="87">
        <v>27.2</v>
      </c>
      <c r="H13" s="87">
        <v>43.00000000000003</v>
      </c>
    </row>
    <row r="14" spans="2:8" ht="12.75">
      <c r="B14" s="87" t="s">
        <v>35</v>
      </c>
      <c r="C14" s="87">
        <v>10.73</v>
      </c>
      <c r="D14" s="87">
        <v>37.55</v>
      </c>
      <c r="E14" s="87">
        <v>43.23</v>
      </c>
      <c r="F14" s="87">
        <v>9.9</v>
      </c>
      <c r="G14" s="87">
        <v>18.42</v>
      </c>
      <c r="H14" s="87">
        <v>14.739999999999995</v>
      </c>
    </row>
    <row r="15" spans="2:8" ht="12.75" customHeight="1">
      <c r="B15" s="87" t="s">
        <v>21</v>
      </c>
      <c r="C15" s="87">
        <v>44.43</v>
      </c>
      <c r="D15" s="87">
        <v>28.47</v>
      </c>
      <c r="E15" s="87">
        <v>0.22</v>
      </c>
      <c r="F15" s="87">
        <v>3.7</v>
      </c>
      <c r="G15" s="87">
        <v>20.69</v>
      </c>
      <c r="H15" s="87">
        <v>2.589999999999989</v>
      </c>
    </row>
    <row r="16" spans="2:8" ht="12.75" customHeight="1">
      <c r="B16" s="87" t="s">
        <v>14</v>
      </c>
      <c r="C16" s="87">
        <v>7.41</v>
      </c>
      <c r="D16" s="87">
        <v>45.55</v>
      </c>
      <c r="E16" s="87">
        <v>18.92</v>
      </c>
      <c r="F16" s="87">
        <v>8.65</v>
      </c>
      <c r="G16" s="87">
        <v>11.5</v>
      </c>
      <c r="H16" s="87">
        <v>2.25</v>
      </c>
    </row>
    <row r="17" spans="2:8" ht="12.75">
      <c r="B17" s="87" t="s">
        <v>16</v>
      </c>
      <c r="C17" s="87">
        <v>8.62</v>
      </c>
      <c r="D17" s="87">
        <v>7.78</v>
      </c>
      <c r="E17" s="87">
        <v>2.27</v>
      </c>
      <c r="F17" s="87">
        <v>18.65</v>
      </c>
      <c r="G17" s="87">
        <v>2.36</v>
      </c>
      <c r="H17" s="87">
        <v>38.10000000000001</v>
      </c>
    </row>
    <row r="18" spans="2:8" ht="12.75">
      <c r="B18" s="87" t="s">
        <v>0</v>
      </c>
      <c r="C18" s="87">
        <v>2.3</v>
      </c>
      <c r="D18" s="87">
        <v>10.96</v>
      </c>
      <c r="E18" s="87">
        <v>23.32</v>
      </c>
      <c r="F18" s="87">
        <v>17.83</v>
      </c>
      <c r="G18" s="87">
        <v>9.97</v>
      </c>
      <c r="H18" s="87">
        <v>1.5700000000000074</v>
      </c>
    </row>
    <row r="19" spans="2:8" ht="12.75">
      <c r="B19" s="87" t="s">
        <v>6</v>
      </c>
      <c r="C19" s="87">
        <v>27.89</v>
      </c>
      <c r="D19" s="87">
        <v>5.39</v>
      </c>
      <c r="E19" s="87">
        <v>15.42</v>
      </c>
      <c r="F19" s="87">
        <v>4.71</v>
      </c>
      <c r="G19" s="87">
        <v>4.87</v>
      </c>
      <c r="H19" s="87">
        <v>2.3100000000000023</v>
      </c>
    </row>
    <row r="20" spans="2:8" ht="12.75">
      <c r="B20" s="87" t="s">
        <v>20</v>
      </c>
      <c r="C20" s="87">
        <v>26.07</v>
      </c>
      <c r="D20" s="87">
        <v>8.27</v>
      </c>
      <c r="E20" s="87">
        <v>5.97</v>
      </c>
      <c r="F20" s="87">
        <v>3.81</v>
      </c>
      <c r="G20" s="87">
        <v>11.98</v>
      </c>
      <c r="H20" s="87">
        <v>0.529999999999994</v>
      </c>
    </row>
    <row r="21" spans="2:8" ht="12.75">
      <c r="B21" s="87" t="s">
        <v>1</v>
      </c>
      <c r="C21" s="87">
        <v>13.68</v>
      </c>
      <c r="D21" s="87">
        <v>3.15</v>
      </c>
      <c r="E21" s="87">
        <v>0.68</v>
      </c>
      <c r="F21" s="87">
        <v>0.92</v>
      </c>
      <c r="G21" s="87">
        <v>1.92</v>
      </c>
      <c r="H21" s="87">
        <v>1.0799999999999983</v>
      </c>
    </row>
    <row r="22" spans="2:8" ht="12.75">
      <c r="B22" s="87" t="s">
        <v>18</v>
      </c>
      <c r="C22" s="87">
        <v>2.64</v>
      </c>
      <c r="D22" s="87">
        <v>7.28</v>
      </c>
      <c r="E22" s="87">
        <v>3.39</v>
      </c>
      <c r="F22" s="87">
        <v>3.52</v>
      </c>
      <c r="G22" s="87">
        <v>1.65</v>
      </c>
      <c r="H22" s="87">
        <v>1.2199999999999989</v>
      </c>
    </row>
    <row r="23" spans="2:8" ht="12.75">
      <c r="B23" s="87" t="s">
        <v>25</v>
      </c>
      <c r="C23" s="87">
        <v>0.7</v>
      </c>
      <c r="D23" s="87">
        <v>4.61</v>
      </c>
      <c r="E23" s="87">
        <v>2.4</v>
      </c>
      <c r="F23" s="87">
        <v>6.52</v>
      </c>
      <c r="G23" s="87">
        <v>1.49</v>
      </c>
      <c r="H23" s="87">
        <v>2.290000000000001</v>
      </c>
    </row>
    <row r="24" spans="2:8" ht="12.75">
      <c r="B24" s="87" t="s">
        <v>24</v>
      </c>
      <c r="C24" s="87">
        <v>0.46</v>
      </c>
      <c r="D24" s="87">
        <v>3.85</v>
      </c>
      <c r="E24" s="87">
        <v>0.83</v>
      </c>
      <c r="F24" s="87">
        <v>4.41</v>
      </c>
      <c r="G24" s="87">
        <v>1.23</v>
      </c>
      <c r="H24" s="87">
        <v>4.059999999999999</v>
      </c>
    </row>
    <row r="25" spans="2:8" ht="12.75">
      <c r="B25" s="87" t="s">
        <v>13</v>
      </c>
      <c r="C25" s="87">
        <v>3.5</v>
      </c>
      <c r="D25" s="87">
        <v>6.13</v>
      </c>
      <c r="E25" s="87">
        <v>0.54</v>
      </c>
      <c r="F25" s="87">
        <v>0.45</v>
      </c>
      <c r="G25" s="87">
        <v>1.88</v>
      </c>
      <c r="H25" s="87">
        <v>0.7700000000000031</v>
      </c>
    </row>
    <row r="26" spans="2:8" ht="12.75">
      <c r="B26" s="87" t="s">
        <v>3</v>
      </c>
      <c r="C26" s="87">
        <v>0.15</v>
      </c>
      <c r="D26" s="87">
        <v>4.12</v>
      </c>
      <c r="E26" s="87">
        <v>2.09</v>
      </c>
      <c r="F26" s="87">
        <v>3.2</v>
      </c>
      <c r="G26" s="87">
        <v>1.75</v>
      </c>
      <c r="H26" s="87">
        <v>1.209999999999999</v>
      </c>
    </row>
    <row r="27" spans="2:8" ht="12.75">
      <c r="B27" s="87" t="s">
        <v>2</v>
      </c>
      <c r="C27" s="87">
        <v>0.76</v>
      </c>
      <c r="D27" s="87">
        <v>4.33</v>
      </c>
      <c r="E27" s="87">
        <v>1.3</v>
      </c>
      <c r="F27" s="87">
        <v>1.44</v>
      </c>
      <c r="G27" s="87">
        <v>1.47</v>
      </c>
      <c r="H27" s="87">
        <v>2.2699999999999996</v>
      </c>
    </row>
    <row r="28" spans="2:8" ht="12.75">
      <c r="B28" s="87" t="s">
        <v>23</v>
      </c>
      <c r="C28" s="87">
        <v>3.67</v>
      </c>
      <c r="D28" s="87">
        <v>2.58</v>
      </c>
      <c r="E28" s="87">
        <v>0.21</v>
      </c>
      <c r="F28" s="87">
        <v>1.19</v>
      </c>
      <c r="G28" s="87">
        <v>0.33</v>
      </c>
      <c r="H28" s="87">
        <v>0.34999999999999964</v>
      </c>
    </row>
    <row r="29" spans="2:8" ht="12.75">
      <c r="B29" s="87" t="s">
        <v>9</v>
      </c>
      <c r="C29" s="87">
        <v>3.23</v>
      </c>
      <c r="D29" s="87">
        <v>1.37</v>
      </c>
      <c r="E29" s="87">
        <v>1.05</v>
      </c>
      <c r="F29" s="87">
        <v>0.75</v>
      </c>
      <c r="G29" s="87">
        <v>1.48</v>
      </c>
      <c r="H29" s="87">
        <v>0.3600000000000012</v>
      </c>
    </row>
    <row r="30" spans="2:8" ht="12.75">
      <c r="B30" s="87" t="s">
        <v>22</v>
      </c>
      <c r="C30" s="87">
        <v>0.89</v>
      </c>
      <c r="D30" s="87">
        <v>2</v>
      </c>
      <c r="E30" s="87">
        <v>1.83</v>
      </c>
      <c r="F30" s="87">
        <v>0.46</v>
      </c>
      <c r="G30" s="87">
        <v>0.89</v>
      </c>
      <c r="H30" s="87">
        <v>0.14999999999999947</v>
      </c>
    </row>
    <row r="31" spans="2:8" ht="12.75">
      <c r="B31" s="87" t="s">
        <v>5</v>
      </c>
      <c r="C31" s="87">
        <v>0.15</v>
      </c>
      <c r="D31" s="87">
        <v>1.89</v>
      </c>
      <c r="E31" s="87">
        <v>0.69</v>
      </c>
      <c r="F31" s="87">
        <v>0</v>
      </c>
      <c r="G31" s="87">
        <v>1.59</v>
      </c>
      <c r="H31" s="87">
        <v>0.17999999999999972</v>
      </c>
    </row>
    <row r="32" spans="2:8" ht="12.75">
      <c r="B32" s="87" t="s">
        <v>12</v>
      </c>
      <c r="C32" s="87">
        <v>0.67</v>
      </c>
      <c r="D32" s="87">
        <v>1.75</v>
      </c>
      <c r="E32" s="87">
        <v>0.19</v>
      </c>
      <c r="F32" s="87">
        <v>0</v>
      </c>
      <c r="G32" s="87">
        <v>0.65</v>
      </c>
      <c r="H32" s="87">
        <v>0.4600000000000004</v>
      </c>
    </row>
    <row r="33" spans="2:8" ht="12.75">
      <c r="B33" s="87" t="s">
        <v>11</v>
      </c>
      <c r="C33" s="87">
        <v>1.15</v>
      </c>
      <c r="D33" s="87">
        <v>0.29</v>
      </c>
      <c r="E33" s="87">
        <v>0.67</v>
      </c>
      <c r="F33" s="87">
        <v>0.25</v>
      </c>
      <c r="G33" s="87">
        <v>0.18</v>
      </c>
      <c r="H33" s="87">
        <v>0.10999999999999988</v>
      </c>
    </row>
    <row r="34" spans="2:8" ht="12.75">
      <c r="B34" s="87" t="s">
        <v>4</v>
      </c>
      <c r="C34" s="87">
        <v>0.08</v>
      </c>
      <c r="D34" s="87">
        <v>0.55</v>
      </c>
      <c r="E34" s="87">
        <v>0</v>
      </c>
      <c r="F34" s="87">
        <v>0.24</v>
      </c>
      <c r="G34" s="87">
        <v>0.24</v>
      </c>
      <c r="H34" s="87">
        <v>0.9900000000000002</v>
      </c>
    </row>
    <row r="35" spans="2:8" ht="12.75">
      <c r="B35" s="87" t="s">
        <v>17</v>
      </c>
      <c r="C35" s="87">
        <v>0</v>
      </c>
      <c r="D35" s="87">
        <v>0</v>
      </c>
      <c r="E35" s="87">
        <v>0</v>
      </c>
      <c r="F35" s="87">
        <v>0</v>
      </c>
      <c r="G35" s="87">
        <v>0</v>
      </c>
      <c r="H35" s="87">
        <v>1.17</v>
      </c>
    </row>
    <row r="36" spans="2:8" ht="12.75" customHeight="1">
      <c r="B36" s="87" t="s">
        <v>15</v>
      </c>
      <c r="C36" s="87">
        <v>0.07</v>
      </c>
      <c r="D36" s="87">
        <v>0.11</v>
      </c>
      <c r="E36" s="87">
        <v>0.06</v>
      </c>
      <c r="F36" s="87">
        <v>0</v>
      </c>
      <c r="G36" s="87">
        <v>0.03</v>
      </c>
      <c r="H36" s="87">
        <v>0.010000000000000009</v>
      </c>
    </row>
    <row r="37" ht="12.75"/>
    <row r="38" ht="12.75">
      <c r="J38" s="87">
        <v>1971.91</v>
      </c>
    </row>
  </sheetData>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CAB5E-FF3A-4B2E-BBBE-F73B0358E165}">
  <sheetPr>
    <tabColor theme="4"/>
  </sheetPr>
  <dimension ref="B3:E36"/>
  <sheetViews>
    <sheetView workbookViewId="0" topLeftCell="A1"/>
  </sheetViews>
  <sheetFormatPr defaultColWidth="9.140625" defaultRowHeight="12"/>
  <cols>
    <col min="1" max="3" width="9.140625" style="87" customWidth="1"/>
    <col min="4" max="4" width="11.8515625" style="87" customWidth="1"/>
    <col min="5" max="5" width="11.421875" style="87" bestFit="1" customWidth="1"/>
    <col min="6" max="7" width="9.140625" style="87" customWidth="1"/>
    <col min="8" max="8" width="10.57421875" style="87" customWidth="1"/>
    <col min="9" max="16384" width="9.140625" style="87" customWidth="1"/>
  </cols>
  <sheetData>
    <row r="1" ht="12.75"/>
    <row r="2" ht="12.75"/>
    <row r="3" ht="12.75">
      <c r="B3" s="97" t="s">
        <v>660</v>
      </c>
    </row>
    <row r="4" ht="12.75">
      <c r="B4" s="97" t="s">
        <v>659</v>
      </c>
    </row>
    <row r="5" ht="12.75"/>
    <row r="6" ht="12.75">
      <c r="B6" s="88" t="s">
        <v>314</v>
      </c>
    </row>
    <row r="7" ht="12.75"/>
    <row r="8" spans="4:5" ht="25.5">
      <c r="D8" s="87" t="s">
        <v>313</v>
      </c>
      <c r="E8" s="87" t="s">
        <v>208</v>
      </c>
    </row>
    <row r="9" spans="3:5" ht="12.75">
      <c r="C9" s="87" t="s">
        <v>177</v>
      </c>
      <c r="D9" s="98">
        <v>67967.88</v>
      </c>
      <c r="E9" s="92">
        <v>13.247886537476388</v>
      </c>
    </row>
    <row r="10" spans="3:5" ht="12.75">
      <c r="C10" s="74" t="s">
        <v>6</v>
      </c>
      <c r="D10" s="98">
        <v>4475.87</v>
      </c>
      <c r="E10" s="92">
        <v>31.39119786567319</v>
      </c>
    </row>
    <row r="11" spans="3:5" ht="12.75">
      <c r="C11" s="74" t="s">
        <v>17</v>
      </c>
      <c r="D11" s="98">
        <v>37.3</v>
      </c>
      <c r="E11" s="92">
        <v>27.525643863921484</v>
      </c>
    </row>
    <row r="12" spans="3:5" ht="12.75">
      <c r="C12" s="74" t="s">
        <v>7</v>
      </c>
      <c r="D12" s="98">
        <v>15283.44</v>
      </c>
      <c r="E12" s="92">
        <v>24.26032966938772</v>
      </c>
    </row>
    <row r="13" spans="3:5" ht="12.75">
      <c r="C13" s="74" t="s">
        <v>20</v>
      </c>
      <c r="D13" s="98">
        <v>2484.5899999999997</v>
      </c>
      <c r="E13" s="92">
        <v>23.3414940269735</v>
      </c>
    </row>
    <row r="14" spans="3:5" ht="12.75">
      <c r="C14" s="74" t="s">
        <v>10</v>
      </c>
      <c r="D14" s="98">
        <v>14460.32</v>
      </c>
      <c r="E14" s="92">
        <v>20.21448689610207</v>
      </c>
    </row>
    <row r="15" spans="3:5" ht="12.75">
      <c r="C15" s="74" t="s">
        <v>21</v>
      </c>
      <c r="D15" s="98">
        <v>3560.29</v>
      </c>
      <c r="E15" s="92">
        <v>16.023758237386144</v>
      </c>
    </row>
    <row r="16" spans="3:5" ht="12.75">
      <c r="C16" s="74" t="s">
        <v>0</v>
      </c>
      <c r="D16" s="98">
        <v>1580.0900000000001</v>
      </c>
      <c r="E16" s="92">
        <v>13.247886537476388</v>
      </c>
    </row>
    <row r="17" spans="3:5" ht="12.75">
      <c r="C17" s="74" t="s">
        <v>22</v>
      </c>
      <c r="D17" s="98">
        <v>210.95</v>
      </c>
      <c r="E17" s="92">
        <v>13.246717363592406</v>
      </c>
    </row>
    <row r="18" spans="3:5" ht="12.75">
      <c r="C18" s="74" t="s">
        <v>11</v>
      </c>
      <c r="D18" s="98">
        <v>101.85</v>
      </c>
      <c r="E18" s="92">
        <v>12.295527252972777</v>
      </c>
    </row>
    <row r="19" spans="3:5" ht="12.75">
      <c r="C19" s="74" t="s">
        <v>19</v>
      </c>
      <c r="D19" s="98">
        <v>4765.18</v>
      </c>
      <c r="E19" s="92">
        <v>12.049616753214965</v>
      </c>
    </row>
    <row r="20" spans="3:5" ht="12.75">
      <c r="C20" s="74" t="s">
        <v>14</v>
      </c>
      <c r="D20" s="98">
        <v>3855.72</v>
      </c>
      <c r="E20" s="92">
        <v>10.687776187923376</v>
      </c>
    </row>
    <row r="21" spans="3:5" ht="12.75">
      <c r="C21" s="74" t="s">
        <v>24</v>
      </c>
      <c r="D21" s="98">
        <v>600.79</v>
      </c>
      <c r="E21" s="92">
        <v>10.390281950043494</v>
      </c>
    </row>
    <row r="22" spans="3:5" ht="12.75">
      <c r="C22" s="74" t="s">
        <v>16</v>
      </c>
      <c r="D22" s="98">
        <v>958.3799999999999</v>
      </c>
      <c r="E22" s="92">
        <v>9.216645701822209</v>
      </c>
    </row>
    <row r="23" spans="3:5" ht="12.75">
      <c r="C23" s="74" t="s">
        <v>9</v>
      </c>
      <c r="D23" s="98">
        <v>246.95</v>
      </c>
      <c r="E23" s="92">
        <v>7.609723929877757</v>
      </c>
    </row>
    <row r="24" spans="3:5" ht="12.75">
      <c r="C24" s="74" t="s">
        <v>18</v>
      </c>
      <c r="D24" s="98">
        <v>787.67</v>
      </c>
      <c r="E24" s="92">
        <v>7.501897689533229</v>
      </c>
    </row>
    <row r="25" spans="3:5" ht="12.75">
      <c r="C25" s="74" t="s">
        <v>35</v>
      </c>
      <c r="D25" s="98">
        <v>5539.18</v>
      </c>
      <c r="E25" s="92">
        <v>7.267098313993518</v>
      </c>
    </row>
    <row r="26" spans="3:5" ht="12.75">
      <c r="C26" s="74" t="s">
        <v>8</v>
      </c>
      <c r="D26" s="98">
        <v>6909.030000000001</v>
      </c>
      <c r="E26" s="92">
        <v>7.118658841842819</v>
      </c>
    </row>
    <row r="27" spans="3:5" ht="12.75">
      <c r="C27" s="74" t="s">
        <v>1</v>
      </c>
      <c r="D27" s="98">
        <v>353.45000000000005</v>
      </c>
      <c r="E27" s="92">
        <v>5.357933288462822</v>
      </c>
    </row>
    <row r="28" spans="3:5" ht="12.75">
      <c r="C28" s="74" t="s">
        <v>25</v>
      </c>
      <c r="D28" s="98">
        <v>412.87</v>
      </c>
      <c r="E28" s="92">
        <v>5.056880257504422</v>
      </c>
    </row>
    <row r="29" spans="3:5" ht="12.75">
      <c r="C29" s="74" t="s">
        <v>23</v>
      </c>
      <c r="D29" s="98">
        <v>127.57</v>
      </c>
      <c r="E29" s="92">
        <v>4.250760551929119</v>
      </c>
    </row>
    <row r="30" spans="3:5" ht="12.75">
      <c r="C30" s="74" t="s">
        <v>13</v>
      </c>
      <c r="D30" s="98">
        <v>183.89000000000001</v>
      </c>
      <c r="E30" s="92">
        <v>3.455611116435435</v>
      </c>
    </row>
    <row r="31" spans="3:5" ht="12.75">
      <c r="C31" s="74" t="s">
        <v>2</v>
      </c>
      <c r="D31" s="98">
        <v>267.22</v>
      </c>
      <c r="E31" s="92">
        <v>3.4215722176838</v>
      </c>
    </row>
    <row r="32" spans="3:5" ht="12.75">
      <c r="C32" s="74" t="s">
        <v>12</v>
      </c>
      <c r="D32" s="98">
        <v>73.74</v>
      </c>
      <c r="E32" s="92">
        <v>3.1553273427471114</v>
      </c>
    </row>
    <row r="33" spans="3:5" ht="12.75">
      <c r="C33" s="74" t="s">
        <v>5</v>
      </c>
      <c r="D33" s="98">
        <v>324.34000000000003</v>
      </c>
      <c r="E33" s="92">
        <v>2.515540836626349</v>
      </c>
    </row>
    <row r="34" spans="3:5" ht="12.75">
      <c r="C34" s="74" t="s">
        <v>4</v>
      </c>
      <c r="D34" s="98">
        <v>39.1</v>
      </c>
      <c r="E34" s="92">
        <v>2.3980962427781116</v>
      </c>
    </row>
    <row r="35" spans="3:5" ht="12.75">
      <c r="C35" s="74" t="s">
        <v>3</v>
      </c>
      <c r="D35" s="98">
        <v>314.86</v>
      </c>
      <c r="E35" s="92">
        <v>2.2277362574228987</v>
      </c>
    </row>
    <row r="36" spans="3:5" ht="12.75">
      <c r="C36" s="74" t="s">
        <v>15</v>
      </c>
      <c r="D36" s="98">
        <v>10.030000000000001</v>
      </c>
      <c r="E36" s="92">
        <v>1.6793918692652872</v>
      </c>
    </row>
  </sheetData>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43908-03DC-469B-B4F8-973E924AF2BF}">
  <sheetPr>
    <tabColor theme="4"/>
  </sheetPr>
  <dimension ref="B3:G14"/>
  <sheetViews>
    <sheetView showGridLines="0" workbookViewId="0" topLeftCell="A1"/>
  </sheetViews>
  <sheetFormatPr defaultColWidth="9.140625" defaultRowHeight="12"/>
  <cols>
    <col min="1" max="1" width="9.140625" style="88" customWidth="1"/>
    <col min="2" max="3" width="15.28125" style="88" customWidth="1"/>
    <col min="4" max="4" width="10.28125" style="88" bestFit="1" customWidth="1"/>
    <col min="5" max="6" width="10.140625" style="88" bestFit="1" customWidth="1"/>
    <col min="7" max="7" width="11.7109375" style="88" bestFit="1" customWidth="1"/>
    <col min="8" max="16384" width="9.140625" style="88" customWidth="1"/>
  </cols>
  <sheetData>
    <row r="1" ht="12.75"/>
    <row r="2" ht="12.75"/>
    <row r="3" spans="2:3" ht="12.75">
      <c r="B3" s="97" t="s">
        <v>649</v>
      </c>
      <c r="C3" s="97"/>
    </row>
    <row r="4" ht="12.75">
      <c r="B4" s="88" t="s">
        <v>628</v>
      </c>
    </row>
    <row r="5" ht="12.75"/>
    <row r="6" spans="2:3" ht="12.75">
      <c r="B6" s="14" t="s">
        <v>190</v>
      </c>
      <c r="C6" s="14"/>
    </row>
    <row r="7" ht="12.75"/>
    <row r="8" ht="12.75"/>
    <row r="9" spans="4:7" ht="12.75">
      <c r="D9" s="206"/>
      <c r="E9" s="207"/>
      <c r="F9" s="206"/>
      <c r="G9" s="207"/>
    </row>
    <row r="10" spans="3:6" ht="12.75">
      <c r="C10" s="88" t="s">
        <v>627</v>
      </c>
      <c r="D10" s="88" t="s">
        <v>626</v>
      </c>
      <c r="E10" s="88" t="s">
        <v>627</v>
      </c>
      <c r="F10" s="88" t="s">
        <v>626</v>
      </c>
    </row>
    <row r="11" spans="2:6" ht="12.75" customHeight="1">
      <c r="B11" s="149" t="s">
        <v>629</v>
      </c>
      <c r="C11" s="148">
        <v>22.351750511</v>
      </c>
      <c r="D11" s="148">
        <v>4.707363545</v>
      </c>
      <c r="E11" s="148"/>
      <c r="F11" s="148"/>
    </row>
    <row r="12" spans="2:6" ht="12.75">
      <c r="B12" s="149" t="s">
        <v>630</v>
      </c>
      <c r="C12" s="148"/>
      <c r="D12" s="148"/>
      <c r="E12" s="148">
        <v>22.597110952</v>
      </c>
      <c r="F12" s="148">
        <v>17.118577517000002</v>
      </c>
    </row>
    <row r="13" spans="2:6" ht="12.75" customHeight="1">
      <c r="B13" s="150" t="s">
        <v>661</v>
      </c>
      <c r="C13" s="148">
        <v>17.397301348</v>
      </c>
      <c r="D13" s="148">
        <v>4.656011953</v>
      </c>
      <c r="E13" s="148"/>
      <c r="F13" s="148"/>
    </row>
    <row r="14" spans="2:6" ht="12.75" customHeight="1">
      <c r="B14" s="150" t="s">
        <v>662</v>
      </c>
      <c r="C14" s="150"/>
      <c r="D14" s="148"/>
      <c r="E14" s="148">
        <v>17.739432680999997</v>
      </c>
      <c r="F14" s="148">
        <v>3.481866563</v>
      </c>
    </row>
  </sheetData>
  <mergeCells count="2">
    <mergeCell ref="D9:E9"/>
    <mergeCell ref="F9:G9"/>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06822-7B64-4DC7-9534-3DA8EEC43360}">
  <sheetPr>
    <tabColor theme="4"/>
  </sheetPr>
  <dimension ref="B2:D41"/>
  <sheetViews>
    <sheetView showGridLines="0" workbookViewId="0" topLeftCell="A1"/>
  </sheetViews>
  <sheetFormatPr defaultColWidth="9.140625" defaultRowHeight="12"/>
  <cols>
    <col min="1" max="1" width="9.140625" style="88" customWidth="1"/>
    <col min="2" max="2" width="13.8515625" style="88" customWidth="1"/>
    <col min="3" max="3" width="14.57421875" style="88" customWidth="1"/>
    <col min="4" max="4" width="11.28125" style="88" customWidth="1"/>
    <col min="5" max="16384" width="9.140625" style="88" customWidth="1"/>
  </cols>
  <sheetData>
    <row r="1" ht="12.75"/>
    <row r="2" ht="12.75">
      <c r="B2" s="97" t="s">
        <v>650</v>
      </c>
    </row>
    <row r="3" ht="12.75">
      <c r="B3" s="97" t="s">
        <v>628</v>
      </c>
    </row>
    <row r="4" ht="12.75"/>
    <row r="5" ht="12.75">
      <c r="B5" s="69" t="s">
        <v>96</v>
      </c>
    </row>
    <row r="6" ht="12.75"/>
    <row r="7" ht="12.75"/>
    <row r="8" spans="2:4" ht="12.75">
      <c r="B8" s="130" t="s">
        <v>59</v>
      </c>
      <c r="C8" s="130" t="s">
        <v>98</v>
      </c>
      <c r="D8" s="130" t="s">
        <v>97</v>
      </c>
    </row>
    <row r="9" spans="2:4" ht="25.5">
      <c r="B9" s="9" t="s">
        <v>83</v>
      </c>
      <c r="C9" s="151">
        <v>0.537054387</v>
      </c>
      <c r="D9" s="151">
        <v>1.197348675</v>
      </c>
    </row>
    <row r="10" spans="2:4" ht="12.75">
      <c r="B10" s="8" t="s">
        <v>85</v>
      </c>
      <c r="C10" s="152">
        <v>1.9509555489999997</v>
      </c>
      <c r="D10" s="152">
        <v>0.9622908889999993</v>
      </c>
    </row>
    <row r="11" spans="2:4" ht="12.75">
      <c r="B11" s="8" t="s">
        <v>82</v>
      </c>
      <c r="C11" s="152">
        <v>1.83513485</v>
      </c>
      <c r="D11" s="152">
        <v>0.935937541</v>
      </c>
    </row>
    <row r="12" spans="2:4" ht="12.75">
      <c r="B12" s="8" t="s">
        <v>84</v>
      </c>
      <c r="C12" s="152">
        <v>0.291136978</v>
      </c>
      <c r="D12" s="152">
        <v>0.410796495</v>
      </c>
    </row>
    <row r="13" spans="2:4" ht="12.75">
      <c r="B13" s="8" t="s">
        <v>79</v>
      </c>
      <c r="C13" s="152">
        <v>4.413259099</v>
      </c>
      <c r="D13" s="152">
        <v>0.325877079</v>
      </c>
    </row>
    <row r="14" spans="2:4" ht="12.75">
      <c r="B14" s="8" t="s">
        <v>81</v>
      </c>
      <c r="C14" s="152">
        <v>3.300777507</v>
      </c>
      <c r="D14" s="152">
        <v>0.456035784</v>
      </c>
    </row>
    <row r="15" spans="2:4" ht="12.75">
      <c r="B15" s="8" t="s">
        <v>68</v>
      </c>
      <c r="C15" s="152">
        <v>1.493390171</v>
      </c>
      <c r="D15" s="152">
        <v>0.396659286</v>
      </c>
    </row>
    <row r="16" spans="2:4" ht="12.75">
      <c r="B16" s="12" t="s">
        <v>80</v>
      </c>
      <c r="C16" s="153">
        <v>3.297291459</v>
      </c>
      <c r="D16" s="153">
        <v>0.022417796</v>
      </c>
    </row>
    <row r="17" spans="2:4" ht="12.75">
      <c r="B17" s="19"/>
      <c r="C17" s="20"/>
      <c r="D17" s="20"/>
    </row>
    <row r="18" spans="2:4" ht="12.75">
      <c r="B18" s="171"/>
      <c r="C18" s="172">
        <v>17.119</v>
      </c>
      <c r="D18" s="173">
        <v>4.707363545</v>
      </c>
    </row>
    <row r="19" spans="2:4" ht="12.75">
      <c r="B19" s="171"/>
      <c r="C19" s="174">
        <v>1.9509555489999997</v>
      </c>
      <c r="D19" s="173">
        <v>0.9622908889999993</v>
      </c>
    </row>
    <row r="20" spans="2:4" ht="12.75">
      <c r="B20" s="172" t="s">
        <v>293</v>
      </c>
      <c r="C20" s="173">
        <v>-0.02</v>
      </c>
      <c r="D20" s="173">
        <v>0.2972066020000008</v>
      </c>
    </row>
    <row r="21" spans="2:4" ht="12.75">
      <c r="B21" s="81"/>
      <c r="C21" s="82"/>
      <c r="D21" s="82"/>
    </row>
    <row r="22" spans="2:4" ht="12.75">
      <c r="B22" s="81"/>
      <c r="C22" s="82"/>
      <c r="D22" s="82"/>
    </row>
    <row r="23" spans="2:4" ht="12.75">
      <c r="B23" s="81"/>
      <c r="C23" s="82"/>
      <c r="D23" s="82"/>
    </row>
    <row r="24" spans="2:4" ht="12.75">
      <c r="B24" s="81"/>
      <c r="C24" s="82"/>
      <c r="D24" s="82"/>
    </row>
    <row r="25" spans="2:4" ht="12.75">
      <c r="B25" s="97" t="s">
        <v>651</v>
      </c>
      <c r="C25" s="82"/>
      <c r="D25" s="82"/>
    </row>
    <row r="26" spans="2:4" ht="12.75">
      <c r="B26" s="97" t="s">
        <v>628</v>
      </c>
      <c r="C26" s="82"/>
      <c r="D26" s="82"/>
    </row>
    <row r="27" spans="3:4" ht="12.75">
      <c r="C27" s="82"/>
      <c r="D27" s="82"/>
    </row>
    <row r="28" spans="2:4" ht="12.75">
      <c r="B28" s="69" t="s">
        <v>96</v>
      </c>
      <c r="C28" s="82"/>
      <c r="D28" s="82"/>
    </row>
    <row r="29" spans="2:4" ht="12.75">
      <c r="B29" s="81"/>
      <c r="C29" s="82"/>
      <c r="D29" s="82"/>
    </row>
    <row r="30" spans="2:4" ht="12.75">
      <c r="B30" s="22" t="s">
        <v>62</v>
      </c>
      <c r="C30" s="22" t="s">
        <v>98</v>
      </c>
      <c r="D30" s="22" t="s">
        <v>97</v>
      </c>
    </row>
    <row r="31" spans="2:4" ht="12.75">
      <c r="B31" s="7" t="s">
        <v>87</v>
      </c>
      <c r="C31" s="155">
        <v>0.266013729</v>
      </c>
      <c r="D31" s="155">
        <v>0.846398501</v>
      </c>
    </row>
    <row r="32" spans="2:4" ht="12.75">
      <c r="B32" s="8" t="s">
        <v>60</v>
      </c>
      <c r="C32" s="154">
        <v>1.118654359</v>
      </c>
      <c r="D32" s="154">
        <v>0.693962129</v>
      </c>
    </row>
    <row r="33" spans="2:4" ht="25.5">
      <c r="B33" s="8" t="s">
        <v>89</v>
      </c>
      <c r="C33" s="154">
        <v>0.014577881</v>
      </c>
      <c r="D33" s="154">
        <v>0.309996193</v>
      </c>
    </row>
    <row r="34" spans="2:4" ht="12.75">
      <c r="B34" s="8" t="s">
        <v>88</v>
      </c>
      <c r="C34" s="154">
        <v>0.047275372</v>
      </c>
      <c r="D34" s="154">
        <v>0.362090131</v>
      </c>
    </row>
    <row r="35" spans="2:4" ht="25.5">
      <c r="B35" s="8" t="s">
        <v>91</v>
      </c>
      <c r="C35" s="154">
        <v>0.390928607</v>
      </c>
      <c r="D35" s="154">
        <v>0.036598883</v>
      </c>
    </row>
    <row r="36" spans="2:4" ht="12.75">
      <c r="B36" s="8" t="s">
        <v>276</v>
      </c>
      <c r="C36" s="154">
        <v>0.093794678</v>
      </c>
      <c r="D36" s="154">
        <v>0.340153057</v>
      </c>
    </row>
    <row r="37" spans="2:4" ht="12.75">
      <c r="B37" s="8" t="s">
        <v>90</v>
      </c>
      <c r="C37" s="154">
        <v>0.042554978</v>
      </c>
      <c r="D37" s="154">
        <v>0.089691755</v>
      </c>
    </row>
    <row r="38" spans="2:4" ht="12.75">
      <c r="B38" s="7" t="s">
        <v>92</v>
      </c>
      <c r="C38" s="155">
        <v>1.554881699</v>
      </c>
      <c r="D38" s="155">
        <v>2.027465053000001</v>
      </c>
    </row>
    <row r="39" ht="12.75"/>
    <row r="40" spans="3:4" ht="12.75">
      <c r="C40" s="175"/>
      <c r="D40" s="176">
        <f>+'Extra-Eu trade'!E8/1000000</f>
        <v>4.656011953</v>
      </c>
    </row>
    <row r="41" spans="3:4" ht="12.75">
      <c r="C41" s="175"/>
      <c r="D41" s="177">
        <f>+SUM(D31:D38)+D20</f>
        <v>5.003562304000003</v>
      </c>
    </row>
  </sheetData>
  <printOptions/>
  <pageMargins left="0.7" right="0.7" top="0.75" bottom="0.75" header="0.3" footer="0.3"/>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Status xmlns="http://schemas.microsoft.com/sharepoint/v3/fields" xsi:nil="true"/>
    <EC_Collab_DocumentLanguage xmlns="44d20bd9-b93d-44d1-b8c6-e29cb473e991"/>
    <EC_Collab_Status xmlns="44d20bd9-b93d-44d1-b8c6-e29cb473e991"/>
    <EC_Collab_Reference xmlns="44d20bd9-b93d-44d1-b8c6-e29cb473e991" xsi:nil="true"/>
    <_dlc_DocId xmlns="0a0aeac8-6f62-421a-b37d-09c09a5e8553" xsi:nil="true"/>
    <_dlc_DocIdUrl xmlns="0a0aeac8-6f62-421a-b37d-09c09a5e8553">
      <Url xsi:nil="true"/>
      <Description xsi:nil="true"/>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EC Document" ma:contentTypeID="0x010100258AA79CEB83498886A3A0868112325000CFE70E3DC5815C46841287F210C79903" ma:contentTypeVersion="1" ma:contentTypeDescription="Create a new document in this library." ma:contentTypeScope="" ma:versionID="573acad16a01e819bc072250926d3029">
  <xsd:schema xmlns:xsd="http://www.w3.org/2001/XMLSchema" xmlns:xs="http://www.w3.org/2001/XMLSchema" xmlns:p="http://schemas.microsoft.com/office/2006/metadata/properties" xmlns:ns2="http://schemas.microsoft.com/sharepoint/v3/fields" xmlns:ns3="44d20bd9-b93d-44d1-b8c6-e29cb473e991" xmlns:ns4="0a0aeac8-6f62-421a-b37d-09c09a5e8553" targetNamespace="http://schemas.microsoft.com/office/2006/metadata/properties" ma:root="true" ma:fieldsID="5e7b9e01fba1d877be130ef14a83f754" ns2:_="" ns3:_="" ns4:_="">
    <xsd:import namespace="http://schemas.microsoft.com/sharepoint/v3/fields"/>
    <xsd:import namespace="44d20bd9-b93d-44d1-b8c6-e29cb473e991"/>
    <xsd:import namespace="0a0aeac8-6f62-421a-b37d-09c09a5e8553"/>
    <xsd:element name="properties">
      <xsd:complexType>
        <xsd:sequence>
          <xsd:element name="documentManagement">
            <xsd:complexType>
              <xsd:all>
                <xsd:element ref="ns3:EC_Collab_Reference" minOccurs="0"/>
                <xsd:element ref="ns2:_Status" minOccurs="0"/>
                <xsd:element ref="ns3:EC_Collab_DocumentLanguage"/>
                <xsd:element ref="ns3:EC_Collab_Status"/>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3" nillable="true" ma:displayName="Status" ma:default="Not Started" ma:hidden="true"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4d20bd9-b93d-44d1-b8c6-e29cb473e991"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4"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5" ma:displayName="EC Status" ma:default="Not Started" ma:internalName="EC_Collab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xsd="http://www.w3.org/2001/XMLSchema" xmlns:xs="http://www.w3.org/2001/XMLSchema" xmlns:dms="http://schemas.microsoft.com/office/2006/documentManagement/types" xmlns:pc="http://schemas.microsoft.com/office/infopath/2007/PartnerControls" targetNamespace="0a0aeac8-6f62-421a-b37d-09c09a5e8553"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E86BAA-543C-471F-BE0C-F7A3750046DA}">
  <ds:schemaRefs>
    <ds:schemaRef ds:uri="http://schemas.microsoft.com/sharepoint/events"/>
  </ds:schemaRefs>
</ds:datastoreItem>
</file>

<file path=customXml/itemProps2.xml><?xml version="1.0" encoding="utf-8"?>
<ds:datastoreItem xmlns:ds="http://schemas.openxmlformats.org/officeDocument/2006/customXml" ds:itemID="{AE7154FE-4563-4562-A91D-379B50FE368D}">
  <ds:schemaRefs>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0a0aeac8-6f62-421a-b37d-09c09a5e8553"/>
    <ds:schemaRef ds:uri="44d20bd9-b93d-44d1-b8c6-e29cb473e991"/>
    <ds:schemaRef ds:uri="http://purl.org/dc/elements/1.1/"/>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C21D302B-1C33-4679-9662-51CF73C39628}">
  <ds:schemaRefs>
    <ds:schemaRef ds:uri="http://schemas.microsoft.com/sharepoint/v3/contenttype/forms"/>
  </ds:schemaRefs>
</ds:datastoreItem>
</file>

<file path=customXml/itemProps4.xml><?xml version="1.0" encoding="utf-8"?>
<ds:datastoreItem xmlns:ds="http://schemas.openxmlformats.org/officeDocument/2006/customXml" ds:itemID="{E12553A5-3124-4EF3-A191-D298DBDD2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44d20bd9-b93d-44d1-b8c6-e29cb473e991"/>
    <ds:schemaRef ds:uri="0a0aeac8-6f62-421a-b37d-09c09a5e85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COOK (ESTAT)</dc:creator>
  <cp:keywords/>
  <dc:description/>
  <cp:lastModifiedBy>COOK Edward (ESTAT)</cp:lastModifiedBy>
  <cp:lastPrinted>2019-04-15T16:08:07Z</cp:lastPrinted>
  <dcterms:created xsi:type="dcterms:W3CDTF">2013-05-03T13:33:21Z</dcterms:created>
  <dcterms:modified xsi:type="dcterms:W3CDTF">2024-02-16T12:46:41Z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0x010100258AA79CEB83498886A3A0868112325000CFE70E3DC5815C46841287F210C79903</vt:lpwstr>
  </property>
  <property fmtid="{D5CDD505-2E9C-101B-9397-08002B2CF9AE}" pid="3" name="_dlc_DocIdItemGuid">
    <vt:lpwstr>c1c19f06-309c-4cc6-abd0-9c6670edcf51</vt:lpwstr>
  </property>
  <property fmtid="{D5CDD505-2E9C-101B-9397-08002B2CF9AE}" pid="4" name="MSIP_Label_6bd9ddd1-4d20-43f6-abfa-fc3c07406f94_Enabled">
    <vt:lpwstr>true</vt:lpwstr>
  </property>
  <property fmtid="{D5CDD505-2E9C-101B-9397-08002B2CF9AE}" pid="5" name="MSIP_Label_6bd9ddd1-4d20-43f6-abfa-fc3c07406f94_SetDate">
    <vt:lpwstr>2024-01-16T15:44:21Z</vt:lpwstr>
  </property>
  <property fmtid="{D5CDD505-2E9C-101B-9397-08002B2CF9AE}" pid="6" name="MSIP_Label_6bd9ddd1-4d20-43f6-abfa-fc3c07406f94_Method">
    <vt:lpwstr>Standard</vt:lpwstr>
  </property>
  <property fmtid="{D5CDD505-2E9C-101B-9397-08002B2CF9AE}" pid="7" name="MSIP_Label_6bd9ddd1-4d20-43f6-abfa-fc3c07406f94_Name">
    <vt:lpwstr>Commission Use</vt:lpwstr>
  </property>
  <property fmtid="{D5CDD505-2E9C-101B-9397-08002B2CF9AE}" pid="8" name="MSIP_Label_6bd9ddd1-4d20-43f6-abfa-fc3c07406f94_SiteId">
    <vt:lpwstr>b24c8b06-522c-46fe-9080-70926f8dddb1</vt:lpwstr>
  </property>
  <property fmtid="{D5CDD505-2E9C-101B-9397-08002B2CF9AE}" pid="9" name="MSIP_Label_6bd9ddd1-4d20-43f6-abfa-fc3c07406f94_ActionId">
    <vt:lpwstr>01a5a003-6db7-4cb9-9eb2-3b7cc1c3a25f</vt:lpwstr>
  </property>
  <property fmtid="{D5CDD505-2E9C-101B-9397-08002B2CF9AE}" pid="10" name="MSIP_Label_6bd9ddd1-4d20-43f6-abfa-fc3c07406f94_ContentBits">
    <vt:lpwstr>0</vt:lpwstr>
  </property>
</Properties>
</file>