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6" activeTab="11"/>
  </bookViews>
  <sheets>
    <sheet name="Contents" sheetId="9" r:id="rId1"/>
    <sheet name="DATA_PARTNERS" sheetId="15" r:id="rId2"/>
    <sheet name="DATA MS" sheetId="21" r:id="rId3"/>
    <sheet name="Figure 1" sheetId="2" r:id="rId4"/>
    <sheet name="Figure 2" sheetId="16" r:id="rId5"/>
    <sheet name="Figure 3" sheetId="17" r:id="rId6"/>
    <sheet name="Figure 4" sheetId="19" r:id="rId7"/>
    <sheet name="Figure 5" sheetId="18" r:id="rId8"/>
    <sheet name="Figure 6" sheetId="22" r:id="rId9"/>
    <sheet name="Figure 7" sheetId="23" r:id="rId10"/>
    <sheet name="Figure 8" sheetId="24" r:id="rId11"/>
    <sheet name="Figure 9" sheetId="8" r:id="rId12"/>
  </sheets>
  <definedNames>
    <definedName name="_xlnm._FilterDatabase" localSheetId="1" hidden="1">'DATA_PARTNERS'!$A$1:$G$469</definedName>
    <definedName name="countries">'Contents'!$D$2:$F$35</definedName>
    <definedName name="expFig">'Contents'!$A$2:$B$10</definedName>
    <definedName name="Figure1">'Figure 1'!$A$1:$I$41</definedName>
    <definedName name="Figure2">'Figure 2'!$A$1:$U$26</definedName>
    <definedName name="Figure3">'Figure 3'!$A$1:$U$26</definedName>
    <definedName name="Figure4">'Figure 4'!$A$1:$P$34</definedName>
    <definedName name="Figure5">'Figure 5'!$A$1:$P$34</definedName>
    <definedName name="Figure6">'Figure 6'!$A$1:$P$34</definedName>
    <definedName name="Figure7">'Figure 7'!$A$1:$P$34</definedName>
    <definedName name="Figure8">'Figure 8'!$A$1:$P$34</definedName>
    <definedName name="Figure9">'Figure 9'!$A$1:$I$37</definedName>
    <definedName name="OldFigure2">#REF!</definedName>
    <definedName name="OldFigure3">#REF!</definedName>
    <definedName name="OldFigure4">#REF!</definedName>
    <definedName name="OldFigure5">#REF!</definedName>
    <definedName name="OldFigure5b">#REF!</definedName>
    <definedName name="year">'Contents'!$I$4</definedName>
  </definedNames>
  <calcPr calcId="191029"/>
  <pivotCaches>
    <pivotCache cacheId="1" r:id="rId13"/>
  </pivotCaches>
  <extLst/>
</workbook>
</file>

<file path=xl/sharedStrings.xml><?xml version="1.0" encoding="utf-8"?>
<sst xmlns="http://schemas.openxmlformats.org/spreadsheetml/2006/main" count="1022" uniqueCount="217">
  <si>
    <t>PARTNER</t>
  </si>
  <si>
    <t>Raw materials</t>
  </si>
  <si>
    <t>Other manufactured goods</t>
  </si>
  <si>
    <t>Denmark</t>
  </si>
  <si>
    <t>Hungary</t>
  </si>
  <si>
    <t>Poland</t>
  </si>
  <si>
    <t>Romania</t>
  </si>
  <si>
    <t>Sweden</t>
  </si>
  <si>
    <t>United Kingdom</t>
  </si>
  <si>
    <t>Norway</t>
  </si>
  <si>
    <t>Switzerland</t>
  </si>
  <si>
    <t>Turkey</t>
  </si>
  <si>
    <t>Russia</t>
  </si>
  <si>
    <t>Canada</t>
  </si>
  <si>
    <t>United States</t>
  </si>
  <si>
    <t>Mexico</t>
  </si>
  <si>
    <t>Brazil</t>
  </si>
  <si>
    <t>Japan</t>
  </si>
  <si>
    <t>South Korea</t>
  </si>
  <si>
    <t>Taiwan</t>
  </si>
  <si>
    <t>India</t>
  </si>
  <si>
    <t>Saudi Arabia</t>
  </si>
  <si>
    <t>Row Labels</t>
  </si>
  <si>
    <t>Column Labels</t>
  </si>
  <si>
    <t>Exports</t>
  </si>
  <si>
    <t>Imports</t>
  </si>
  <si>
    <t>Balance</t>
  </si>
  <si>
    <t>Energy products</t>
  </si>
  <si>
    <t>Chemicals</t>
  </si>
  <si>
    <t>Other</t>
  </si>
  <si>
    <t>Czechia</t>
  </si>
  <si>
    <t>China</t>
  </si>
  <si>
    <t>Food &amp; drink</t>
  </si>
  <si>
    <t>Machinery &amp; vehicles</t>
  </si>
  <si>
    <t>Figure2</t>
  </si>
  <si>
    <t>Figure1</t>
  </si>
  <si>
    <t>Figure3</t>
  </si>
  <si>
    <t>Figure4</t>
  </si>
  <si>
    <t>Figure5</t>
  </si>
  <si>
    <t>Figure6</t>
  </si>
  <si>
    <t>the United States</t>
  </si>
  <si>
    <t>the United Kingdom</t>
  </si>
  <si>
    <t>Total trade</t>
  </si>
  <si>
    <t>Source: Eurostat (online data code: TET00066)</t>
  </si>
  <si>
    <t>Limit</t>
  </si>
  <si>
    <t>Year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</si>
  <si>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</si>
  <si>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</si>
  <si>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</si>
  <si>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</si>
  <si>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</si>
  <si>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</si>
  <si>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</si>
  <si>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</si>
  <si>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</si>
  <si>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</si>
  <si>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</si>
  <si>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</si>
  <si>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</si>
  <si>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</si>
  <si>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</si>
  <si>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</si>
  <si>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</si>
  <si>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</si>
  <si>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</si>
  <si>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</si>
  <si>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</si>
  <si>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</si>
  <si>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</si>
  <si>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</si>
  <si>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</si>
  <si>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</si>
  <si>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</si>
  <si>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REPORTER</t>
  </si>
  <si>
    <t>PRODUCT</t>
  </si>
  <si>
    <t>PERIOD</t>
  </si>
  <si>
    <t>INDICATORS</t>
  </si>
  <si>
    <t>INDICATOR_VALUE</t>
  </si>
  <si>
    <t>CN</t>
  </si>
  <si>
    <t>VALUE_IN_EUROS</t>
  </si>
  <si>
    <t>TOTAL</t>
  </si>
  <si>
    <t>US</t>
  </si>
  <si>
    <t>GB</t>
  </si>
  <si>
    <t>CH</t>
  </si>
  <si>
    <t>RU</t>
  </si>
  <si>
    <t>TR</t>
  </si>
  <si>
    <t>JP</t>
  </si>
  <si>
    <t>KR</t>
  </si>
  <si>
    <t>IN</t>
  </si>
  <si>
    <t>NO</t>
  </si>
  <si>
    <t>CA</t>
  </si>
  <si>
    <t>BR</t>
  </si>
  <si>
    <t>MX</t>
  </si>
  <si>
    <t>TW</t>
  </si>
  <si>
    <t>Sum of INDICATOR_VALUE</t>
  </si>
  <si>
    <t>SA</t>
  </si>
  <si>
    <t>VN</t>
  </si>
  <si>
    <t>ZA</t>
  </si>
  <si>
    <t>MA</t>
  </si>
  <si>
    <t>SG</t>
  </si>
  <si>
    <t>AU</t>
  </si>
  <si>
    <t>Vietnam</t>
  </si>
  <si>
    <t>Singapore</t>
  </si>
  <si>
    <t>Morocco</t>
  </si>
  <si>
    <t>South Africa</t>
  </si>
  <si>
    <t>Australia</t>
  </si>
  <si>
    <t>€ billion</t>
  </si>
  <si>
    <t>EA20_EXTRA</t>
  </si>
  <si>
    <t>Imp increase</t>
  </si>
  <si>
    <t>Exp increase</t>
  </si>
  <si>
    <t>Bal change</t>
  </si>
  <si>
    <t/>
  </si>
  <si>
    <t>IMPORT</t>
  </si>
  <si>
    <t>EXPORT</t>
  </si>
  <si>
    <t>|2|-|1|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</si>
  <si>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</si>
  <si>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</si>
  <si>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</si>
  <si>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</si>
  <si>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</si>
  <si>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</si>
  <si>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</si>
  <si>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</si>
  <si>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</si>
  <si>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(% and € billion)</t>
  </si>
  <si>
    <t>FLOW_LAB</t>
  </si>
  <si>
    <t>/MS_extraEA</t>
  </si>
  <si>
    <t>EU member states outside the euro area</t>
  </si>
  <si>
    <t>Euro area main partners share in import of goods</t>
  </si>
  <si>
    <t>Euro area main partners share in export of goods</t>
  </si>
  <si>
    <t>Figure 2</t>
  </si>
  <si>
    <t>Figure 3</t>
  </si>
  <si>
    <t>Helper cells for graph</t>
  </si>
  <si>
    <t>Belgium (incl. Luxembourg 'LU' -&gt; 1998)</t>
  </si>
  <si>
    <t>Germany (incl. German Democratic Republic 'DD' from 1991)</t>
  </si>
  <si>
    <t>Estonia</t>
  </si>
  <si>
    <t>Ireland (Eire)</t>
  </si>
  <si>
    <t>Greece</t>
  </si>
  <si>
    <t>Spain (incl. Canary Islands 'XB' from 1997)</t>
  </si>
  <si>
    <t>France (incl. Saint Barthélemy 'BL' -&gt; 2012; incl. French Guiana 'GF', Guadeloupe 'GP', Martinique 'MQ', Réunion 'RE' from 1997; incl. Mayotte 'YT' from 2014)</t>
  </si>
  <si>
    <t>Italy (incl. San Marino 'SM' -&gt; 1993)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</si>
  <si>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</si>
  <si>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</si>
  <si>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</si>
  <si>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</si>
  <si>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</si>
  <si>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</si>
  <si>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</si>
  <si>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</si>
  <si>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</si>
  <si>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</si>
  <si>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</si>
  <si>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Belgium</t>
  </si>
  <si>
    <t>Germany</t>
  </si>
  <si>
    <t>Ireland</t>
  </si>
  <si>
    <t>Spain</t>
  </si>
  <si>
    <t>France</t>
  </si>
  <si>
    <t>Italy</t>
  </si>
  <si>
    <t>Intra</t>
  </si>
  <si>
    <t>Extra</t>
  </si>
  <si>
    <t>Rank</t>
  </si>
  <si>
    <t>Sort</t>
  </si>
  <si>
    <t>Match</t>
  </si>
  <si>
    <t>Import</t>
  </si>
  <si>
    <t>Export</t>
  </si>
  <si>
    <t>(%)</t>
  </si>
  <si>
    <t>(€ billion)</t>
  </si>
  <si>
    <t>Share</t>
  </si>
  <si>
    <t>Figure7</t>
  </si>
  <si>
    <t>Figure8</t>
  </si>
  <si>
    <t>Figure9</t>
  </si>
  <si>
    <t>2012</t>
  </si>
  <si>
    <t>2013</t>
  </si>
  <si>
    <t>EA20</t>
  </si>
  <si>
    <t>EA20_INTRA</t>
  </si>
  <si>
    <t>Croatia</t>
  </si>
  <si>
    <t>2022-2012%</t>
  </si>
  <si>
    <r>
      <t>Source:</t>
    </r>
    <r>
      <rPr>
        <sz val="10"/>
        <color theme="1"/>
        <rFont val="Arial"/>
        <family val="2"/>
      </rPr>
      <t xml:space="preserve"> Eurostat (Comext DS-018995)</t>
    </r>
  </si>
  <si>
    <t>https://ec.europa.eu/eurostat/databrowser/bookmark/665452b4-3ad8-48dd-9a99-cdb46a3558d3?lang=en</t>
  </si>
  <si>
    <t>``</t>
  </si>
  <si>
    <t xml:space="preserve">Dataset: </t>
  </si>
  <si>
    <t xml:space="preserve">Last updated: </t>
  </si>
  <si>
    <t>Frequency</t>
  </si>
  <si>
    <t>Annual</t>
  </si>
  <si>
    <t>2023</t>
  </si>
  <si>
    <t>FLOW (Labels)</t>
  </si>
  <si>
    <t>REPORTER (Labels)</t>
  </si>
  <si>
    <t>Special value</t>
  </si>
  <si>
    <t>https://ec.europa.eu/eurostat/databrowser/bookmark/d6a08d1f-3618-4af1-b5e0-093d864f3dfd?lang=en</t>
  </si>
  <si>
    <t>tet00066</t>
  </si>
  <si>
    <r>
      <t>Source:</t>
    </r>
    <r>
      <rPr>
        <sz val="10"/>
        <color theme="1"/>
        <rFont val="Arial"/>
        <family val="2"/>
      </rPr>
      <t xml:space="preserve"> Eurostat (online data code: tet00066)</t>
    </r>
  </si>
  <si>
    <t>:</t>
  </si>
  <si>
    <t>not available</t>
  </si>
  <si>
    <t>Update_April_2024</t>
  </si>
  <si>
    <t>Extra and intra euro area imports of goods, 2023</t>
  </si>
  <si>
    <t>Extra and intra euro area exports of goods, 2023</t>
  </si>
  <si>
    <t>Extra euro area imports of goods, 2023</t>
  </si>
  <si>
    <t>Extra euro area exports of goods, 2023</t>
  </si>
  <si>
    <t>Extra euro area trade in goods balance, 2023</t>
  </si>
  <si>
    <t>Trade balance</t>
  </si>
  <si>
    <t>https://ec.europa.eu/eurostat/databrowser/bookmark/a873a047-0cdd-4ef1-8165-4baf8d0f1639?lang=en</t>
  </si>
  <si>
    <t>https://ec.europa.eu/eurostat/databrowser/bookmark/88518551-8f67-47a3-ad87-c992cc877ca4?lang=en</t>
  </si>
  <si>
    <t>Figure 4-8</t>
  </si>
  <si>
    <t>Data extracted on 16/04/2024 11:11:56 from [ESTAT]</t>
  </si>
  <si>
    <t>EU trade since 1999 by SITC [ds-018995__custom_10901602]</t>
  </si>
  <si>
    <t>16/04/2024 11:00</t>
  </si>
  <si>
    <t>TIME_PERIOD</t>
  </si>
  <si>
    <t>PARTNER (Labels)</t>
  </si>
  <si>
    <t>Extra-euro area - 20 countries (= 'WORLD' - 'EA20_INTRA')</t>
  </si>
  <si>
    <t>Intra-euro area - 20 countries (AT, BE, CY, DE, EE, ES, FI, FR, GR, HR, IE, IT, LT, LU, LV, MT, NL, PT, SI, SK, QR, QV, QY)</t>
  </si>
  <si>
    <t>Euro area trade by product group, 2022 and 2023</t>
  </si>
  <si>
    <t>Exports 2022</t>
  </si>
  <si>
    <t>Imports 2022</t>
  </si>
  <si>
    <t>Balance 2022</t>
  </si>
  <si>
    <t>Exports 2023</t>
  </si>
  <si>
    <t>Imports 2023</t>
  </si>
  <si>
    <t>Balance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</si>
</sst>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i"/>
    <numFmt numFmtId="166" formatCode="0.0%"/>
    <numFmt numFmtId="167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ill="0" applyBorder="0" applyProtection="0">
      <alignment horizontal="right"/>
    </xf>
    <xf numFmtId="0" fontId="22" fillId="0" borderId="0" applyNumberFormat="0" applyFill="0" applyBorder="0" applyAlignment="0" applyProtection="0"/>
  </cellStyleXfs>
  <cellXfs count="77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22" fillId="0" borderId="0" xfId="62"/>
    <xf numFmtId="0" fontId="23" fillId="0" borderId="0" xfId="0" applyFont="1"/>
    <xf numFmtId="0" fontId="23" fillId="0" borderId="0" xfId="0" applyFont="1" applyAlignment="1">
      <alignment horizontal="left"/>
    </xf>
    <xf numFmtId="0" fontId="24" fillId="2" borderId="0" xfId="25" applyFont="1"/>
    <xf numFmtId="0" fontId="25" fillId="0" borderId="0" xfId="62" applyFont="1"/>
    <xf numFmtId="167" fontId="23" fillId="0" borderId="0" xfId="0" applyNumberFormat="1" applyFont="1"/>
    <xf numFmtId="1" fontId="23" fillId="0" borderId="0" xfId="0" applyNumberFormat="1" applyFont="1"/>
    <xf numFmtId="166" fontId="23" fillId="0" borderId="0" xfId="15" applyNumberFormat="1" applyFont="1"/>
    <xf numFmtId="0" fontId="27" fillId="0" borderId="0" xfId="0" applyFont="1" applyAlignment="1">
      <alignment/>
    </xf>
    <xf numFmtId="0" fontId="27" fillId="0" borderId="0" xfId="0" applyFont="1"/>
    <xf numFmtId="0" fontId="26" fillId="10" borderId="10" xfId="0" applyFont="1" applyFill="1" applyBorder="1" applyAlignment="1">
      <alignment horizontal="left"/>
    </xf>
    <xf numFmtId="0" fontId="26" fillId="10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166" fontId="23" fillId="0" borderId="11" xfId="15" applyNumberFormat="1" applyFont="1" applyBorder="1"/>
    <xf numFmtId="0" fontId="26" fillId="0" borderId="12" xfId="0" applyFont="1" applyBorder="1" applyAlignment="1">
      <alignment horizontal="left"/>
    </xf>
    <xf numFmtId="166" fontId="23" fillId="0" borderId="12" xfId="15" applyNumberFormat="1" applyFont="1" applyBorder="1"/>
    <xf numFmtId="3" fontId="23" fillId="0" borderId="12" xfId="0" applyNumberFormat="1" applyFont="1" applyBorder="1"/>
    <xf numFmtId="0" fontId="26" fillId="0" borderId="13" xfId="0" applyFont="1" applyBorder="1" applyAlignment="1">
      <alignment horizontal="left"/>
    </xf>
    <xf numFmtId="3" fontId="23" fillId="0" borderId="13" xfId="0" applyNumberFormat="1" applyFont="1" applyBorder="1"/>
    <xf numFmtId="3" fontId="23" fillId="0" borderId="11" xfId="0" applyNumberFormat="1" applyFont="1" applyBorder="1"/>
    <xf numFmtId="166" fontId="23" fillId="0" borderId="13" xfId="15" applyNumberFormat="1" applyFont="1" applyBorder="1"/>
    <xf numFmtId="166" fontId="23" fillId="0" borderId="0" xfId="0" applyNumberFormat="1" applyFont="1"/>
    <xf numFmtId="0" fontId="24" fillId="0" borderId="0" xfId="25" applyFont="1" applyFill="1"/>
    <xf numFmtId="3" fontId="23" fillId="0" borderId="0" xfId="0" applyNumberFormat="1" applyFont="1"/>
    <xf numFmtId="3" fontId="24" fillId="0" borderId="0" xfId="25" applyNumberFormat="1" applyFont="1" applyFill="1"/>
    <xf numFmtId="9" fontId="23" fillId="0" borderId="0" xfId="15" applyFont="1"/>
    <xf numFmtId="0" fontId="23" fillId="0" borderId="0" xfId="0" applyFont="1" applyAlignment="1">
      <alignment vertical="top" wrapText="1"/>
    </xf>
    <xf numFmtId="0" fontId="26" fillId="10" borderId="14" xfId="0" applyFont="1" applyFill="1" applyBorder="1" applyAlignment="1">
      <alignment horizontal="center"/>
    </xf>
    <xf numFmtId="3" fontId="23" fillId="0" borderId="15" xfId="0" applyNumberFormat="1" applyFont="1" applyBorder="1"/>
    <xf numFmtId="164" fontId="23" fillId="0" borderId="11" xfId="0" applyNumberFormat="1" applyFont="1" applyBorder="1"/>
    <xf numFmtId="3" fontId="23" fillId="0" borderId="16" xfId="0" applyNumberFormat="1" applyFont="1" applyBorder="1"/>
    <xf numFmtId="164" fontId="23" fillId="0" borderId="12" xfId="0" applyNumberFormat="1" applyFont="1" applyBorder="1"/>
    <xf numFmtId="3" fontId="23" fillId="0" borderId="17" xfId="0" applyNumberFormat="1" applyFont="1" applyBorder="1"/>
    <xf numFmtId="164" fontId="23" fillId="0" borderId="13" xfId="0" applyNumberFormat="1" applyFont="1" applyBorder="1"/>
    <xf numFmtId="0" fontId="26" fillId="10" borderId="18" xfId="0" applyFont="1" applyFill="1" applyBorder="1" applyAlignment="1">
      <alignment horizontal="center"/>
    </xf>
    <xf numFmtId="9" fontId="23" fillId="0" borderId="19" xfId="15" applyFont="1" applyBorder="1"/>
    <xf numFmtId="9" fontId="23" fillId="0" borderId="11" xfId="15" applyFont="1" applyBorder="1"/>
    <xf numFmtId="9" fontId="23" fillId="0" borderId="15" xfId="15" applyFont="1" applyBorder="1"/>
    <xf numFmtId="3" fontId="23" fillId="0" borderId="20" xfId="0" applyNumberFormat="1" applyFont="1" applyBorder="1"/>
    <xf numFmtId="3" fontId="23" fillId="0" borderId="21" xfId="0" applyNumberFormat="1" applyFont="1" applyBorder="1"/>
    <xf numFmtId="9" fontId="23" fillId="0" borderId="22" xfId="15" applyFont="1" applyBorder="1"/>
    <xf numFmtId="9" fontId="23" fillId="0" borderId="12" xfId="15" applyFont="1" applyBorder="1"/>
    <xf numFmtId="9" fontId="23" fillId="0" borderId="16" xfId="15" applyFont="1" applyBorder="1"/>
    <xf numFmtId="3" fontId="23" fillId="0" borderId="23" xfId="0" applyNumberFormat="1" applyFont="1" applyBorder="1"/>
    <xf numFmtId="9" fontId="23" fillId="0" borderId="24" xfId="15" applyFont="1" applyBorder="1"/>
    <xf numFmtId="9" fontId="23" fillId="0" borderId="13" xfId="15" applyFont="1" applyBorder="1"/>
    <xf numFmtId="9" fontId="23" fillId="0" borderId="17" xfId="15" applyFont="1" applyBorder="1"/>
    <xf numFmtId="3" fontId="23" fillId="0" borderId="25" xfId="0" applyNumberFormat="1" applyFont="1" applyBorder="1"/>
    <xf numFmtId="0" fontId="26" fillId="0" borderId="0" xfId="0" applyFont="1"/>
    <xf numFmtId="166" fontId="23" fillId="0" borderId="0" xfId="15" applyNumberFormat="1" applyFont="1" applyBorder="1"/>
    <xf numFmtId="0" fontId="23" fillId="0" borderId="0" xfId="0" applyFont="1" applyBorder="1"/>
    <xf numFmtId="3" fontId="23" fillId="0" borderId="11" xfId="15" applyNumberFormat="1" applyFont="1" applyBorder="1"/>
    <xf numFmtId="3" fontId="23" fillId="0" borderId="12" xfId="15" applyNumberFormat="1" applyFont="1" applyBorder="1"/>
    <xf numFmtId="0" fontId="0" fillId="33" borderId="0" xfId="0" applyFill="1"/>
    <xf numFmtId="0" fontId="28" fillId="34" borderId="26" xfId="0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NumberFormat="1" applyFont="1"/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35" borderId="26" xfId="0" applyFont="1" applyFill="1" applyBorder="1" applyAlignment="1">
      <alignment horizontal="right" vertical="center"/>
    </xf>
    <xf numFmtId="0" fontId="30" fillId="35" borderId="26" xfId="0" applyFont="1" applyFill="1" applyBorder="1" applyAlignment="1">
      <alignment horizontal="left" vertical="center"/>
    </xf>
    <xf numFmtId="0" fontId="28" fillId="36" borderId="26" xfId="0" applyFont="1" applyFill="1" applyBorder="1" applyAlignment="1">
      <alignment horizontal="left" vertical="center"/>
    </xf>
    <xf numFmtId="0" fontId="28" fillId="34" borderId="26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/>
    </xf>
    <xf numFmtId="0" fontId="26" fillId="10" borderId="28" xfId="0" applyFont="1" applyFill="1" applyBorder="1" applyAlignment="1">
      <alignment horizontal="left"/>
    </xf>
    <xf numFmtId="3" fontId="29" fillId="0" borderId="0" xfId="0" applyNumberFormat="1" applyFont="1" applyAlignment="1">
      <alignment horizontal="right" vertical="center" shrinkToFit="1"/>
    </xf>
    <xf numFmtId="3" fontId="29" fillId="37" borderId="0" xfId="0" applyNumberFormat="1" applyFont="1" applyFill="1" applyAlignment="1">
      <alignment horizontal="right" vertical="center" shrinkToFit="1"/>
    </xf>
    <xf numFmtId="0" fontId="23" fillId="38" borderId="0" xfId="0" applyFont="1" applyFill="1" applyBorder="1" applyAlignment="1">
      <alignment horizontal="center"/>
    </xf>
    <xf numFmtId="0" fontId="30" fillId="35" borderId="2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6" fillId="10" borderId="29" xfId="0" applyFon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  <cellStyle name="Hyperlink" xfId="62"/>
  </cellStyles>
  <dxfs count="32"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7"/>
          <c:w val="0.914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1'!$A$45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1'!$B$44:$L$44</c:f>
              <c:strCache/>
            </c:strRef>
          </c:cat>
          <c:val>
            <c:numRef>
              <c:f>'Figure 1'!$B$45:$L$45</c:f>
              <c:numCache/>
            </c:numRef>
          </c:val>
          <c:smooth val="0"/>
        </c:ser>
        <c:ser>
          <c:idx val="1"/>
          <c:order val="1"/>
          <c:tx>
            <c:strRef>
              <c:f>'Figure 1'!$A$46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1'!$B$44:$L$44</c:f>
              <c:strCache/>
            </c:strRef>
          </c:cat>
          <c:val>
            <c:numRef>
              <c:f>'Figure 1'!$B$46:$L$46</c:f>
              <c:numCache/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352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185"/>
          <c:w val="0.915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5'!$B$36</c:f>
              <c:strCache>
                <c:ptCount val="1"/>
                <c:pt idx="0">
                  <c:v>Intra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5'!$A$37:$A$56</c:f>
              <c:strCache/>
            </c:strRef>
          </c:cat>
          <c:val>
            <c:numRef>
              <c:f>'Figure 5'!$B$37:$B$56</c:f>
              <c:numCache/>
            </c:numRef>
          </c:val>
        </c:ser>
        <c:ser>
          <c:idx val="1"/>
          <c:order val="1"/>
          <c:tx>
            <c:strRef>
              <c:f>'Figure 5'!$C$36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5'!$A$37:$A$56</c:f>
              <c:strCache/>
            </c:strRef>
          </c:cat>
          <c:val>
            <c:numRef>
              <c:f>'Figure 5'!$C$37:$C$56</c:f>
              <c:numCache/>
            </c:numRef>
          </c:val>
        </c:ser>
        <c:overlap val="100"/>
        <c:gapWidth val="50"/>
        <c:axId val="24762278"/>
        <c:axId val="21533911"/>
      </c:bar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4762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2425"/>
          <c:w val="0.125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185"/>
          <c:w val="0.91525"/>
          <c:h val="0.75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6'!$B$36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6'!$A$37:$A$56</c:f>
              <c:strCache/>
            </c:strRef>
          </c:cat>
          <c:val>
            <c:numRef>
              <c:f>'Figure 6'!$B$37:$B$56</c:f>
              <c:numCache/>
            </c:numRef>
          </c:val>
        </c:ser>
        <c:gapWidth val="50"/>
        <c:axId val="59587472"/>
        <c:axId val="66525201"/>
      </c:bar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  <c:max val="1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587472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185"/>
          <c:w val="0.91525"/>
          <c:h val="0.75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7'!$B$36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7'!$A$37:$A$56</c:f>
              <c:strCache/>
            </c:strRef>
          </c:cat>
          <c:val>
            <c:numRef>
              <c:f>'Figure 7'!$B$37:$B$56</c:f>
              <c:numCache/>
            </c:numRef>
          </c:val>
        </c:ser>
        <c:gapWidth val="50"/>
        <c:axId val="61855898"/>
        <c:axId val="19832171"/>
      </c:bar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  <c:max val="1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855898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185"/>
          <c:w val="0.91525"/>
          <c:h val="0.75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8'!$B$36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8'!$A$37:$A$56</c:f>
              <c:strCache/>
            </c:strRef>
          </c:cat>
          <c:val>
            <c:numRef>
              <c:f>'Figure 8'!$B$37:$B$56</c:f>
              <c:numCache/>
            </c:numRef>
          </c:val>
        </c:ser>
        <c:gapWidth val="50"/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271812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975"/>
          <c:w val="0.91475"/>
          <c:h val="0.65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9'!$E$40</c:f>
              <c:strCache>
                <c:ptCount val="1"/>
                <c:pt idx="0">
                  <c:v>Exports 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9'!$A$41:$A$47</c:f>
              <c:strCache/>
            </c:strRef>
          </c:cat>
          <c:val>
            <c:numRef>
              <c:f>'Figure 9'!$E$41:$E$47</c:f>
              <c:numCache/>
            </c:numRef>
          </c:val>
        </c:ser>
        <c:ser>
          <c:idx val="4"/>
          <c:order val="1"/>
          <c:tx>
            <c:strRef>
              <c:f>'Figure 9'!$F$40</c:f>
              <c:strCache>
                <c:ptCount val="1"/>
                <c:pt idx="0">
                  <c:v>Imports 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9'!$A$41:$A$47</c:f>
              <c:strCache/>
            </c:strRef>
          </c:cat>
          <c:val>
            <c:numRef>
              <c:f>'Figure 9'!$F$41:$F$47</c:f>
              <c:numCache/>
            </c:numRef>
          </c:val>
        </c:ser>
        <c:ser>
          <c:idx val="5"/>
          <c:order val="2"/>
          <c:tx>
            <c:strRef>
              <c:f>'Figure 9'!$G$40</c:f>
              <c:strCache>
                <c:ptCount val="1"/>
                <c:pt idx="0">
                  <c:v>Balance 2023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9'!$A$41:$A$47</c:f>
              <c:strCache/>
            </c:strRef>
          </c:cat>
          <c:val>
            <c:numRef>
              <c:f>'Figure 9'!$G$41:$G$47</c:f>
              <c:numCache/>
            </c:numRef>
          </c:val>
        </c:ser>
        <c:overlap val="-25"/>
        <c:gapWidth val="50"/>
        <c:axId val="29246990"/>
        <c:axId val="61896319"/>
      </c:barChart>
      <c:scatterChart>
        <c:scatterStyle val="lineMarker"/>
        <c:varyColors val="0"/>
        <c:ser>
          <c:idx val="0"/>
          <c:order val="3"/>
          <c:tx>
            <c:strRef>
              <c:f>'Figure 9'!$B$40</c:f>
              <c:strCache>
                <c:ptCount val="1"/>
                <c:pt idx="0">
                  <c:v>Exports 2022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9'!$H$41:$H$47</c:f>
              <c:numCache/>
            </c:numRef>
          </c:xVal>
          <c:yVal>
            <c:numRef>
              <c:f>('Figure 9'!$B$41:$B$47,'Figure 9'!$A$28)</c:f>
              <c:numCache/>
            </c:numRef>
          </c:yVal>
          <c:smooth val="0"/>
        </c:ser>
        <c:ser>
          <c:idx val="1"/>
          <c:order val="4"/>
          <c:tx>
            <c:strRef>
              <c:f>'Figure 9'!$C$40</c:f>
              <c:strCache>
                <c:ptCount val="1"/>
                <c:pt idx="0">
                  <c:v>Imports 2022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9'!$I$41:$I$47</c:f>
              <c:numCache/>
            </c:numRef>
          </c:xVal>
          <c:yVal>
            <c:numRef>
              <c:f>'Figure 9'!$C$41:$C$47</c:f>
              <c:numCache/>
            </c:numRef>
          </c:yVal>
          <c:smooth val="0"/>
        </c:ser>
        <c:ser>
          <c:idx val="2"/>
          <c:order val="5"/>
          <c:tx>
            <c:strRef>
              <c:f>'Figure 9'!$D$40</c:f>
              <c:strCache>
                <c:ptCount val="1"/>
                <c:pt idx="0">
                  <c:v>Balance 2022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9'!$J$41:$J$47</c:f>
              <c:numCache/>
            </c:numRef>
          </c:xVal>
          <c:yVal>
            <c:numRef>
              <c:f>'Figure 9'!$D$41:$D$47</c:f>
              <c:numCache/>
            </c:numRef>
          </c:yVal>
          <c:smooth val="0"/>
        </c:ser>
        <c:axId val="20195960"/>
        <c:axId val="47545913"/>
      </c:scatterChart>
      <c:catAx>
        <c:axId val="292469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46990"/>
        <c:crosses val="autoZero"/>
        <c:crossBetween val="between"/>
        <c:dispUnits/>
        <c:majorUnit val="250"/>
      </c:valAx>
      <c:valAx>
        <c:axId val="20195960"/>
        <c:scaling>
          <c:orientation val="minMax"/>
          <c:max val="7"/>
        </c:scaling>
        <c:axPos val="b"/>
        <c:delete val="0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47545913"/>
        <c:crosses val="max"/>
        <c:crossBetween val="midCat"/>
        <c:dispUnits/>
      </c:valAx>
      <c:valAx>
        <c:axId val="47545913"/>
        <c:scaling>
          <c:orientation val="minMax"/>
        </c:scaling>
        <c:axPos val="l"/>
        <c:delete val="1"/>
        <c:majorTickMark val="out"/>
        <c:minorTickMark val="none"/>
        <c:tickLblPos val="nextTo"/>
        <c:crossAx val="20195960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8625"/>
          <c:y val="0.952"/>
          <c:w val="0.8352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7"/>
          <c:w val="0.91475"/>
          <c:h val="0.73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1'!$A$47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1'!$B$44:$L$44</c:f>
              <c:strCache/>
            </c:strRef>
          </c:cat>
          <c:val>
            <c:numRef>
              <c:f>'Figure 1'!$B$47:$L$47</c:f>
              <c:numCache/>
            </c:numRef>
          </c:val>
        </c:ser>
        <c:gapWidth val="50"/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480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625"/>
          <c:y val="0.912"/>
          <c:w val="0.16225"/>
          <c:h val="0.07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2'!$B$28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075"/>
          <c:y val="0.13675"/>
          <c:w val="0.721"/>
          <c:h val="0.77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.003"/>
                  <c:y val="0.024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4"/>
              <c:layout>
                <c:manualLayout>
                  <c:x val="0.0715"/>
                  <c:y val="0.006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5"/>
              <c:layout>
                <c:manualLayout>
                  <c:x val="0.0327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7"/>
              <c:layout>
                <c:manualLayout>
                  <c:x val="0"/>
                  <c:y val="-0.07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2'!$A$29:$A$36</c:f>
              <c:strCache/>
            </c:strRef>
          </c:cat>
          <c:val>
            <c:numRef>
              <c:f>'Figure 2'!$B$29:$B$36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13675"/>
          <c:w val="0.721"/>
          <c:h val="0.77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.015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4"/>
              <c:layout>
                <c:manualLayout>
                  <c:x val="0.0565"/>
                  <c:y val="0.015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5"/>
              <c:layout>
                <c:manualLayout>
                  <c:x val="0.0327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2'!$A$29:$A$36</c:f>
              <c:strCache/>
            </c:strRef>
          </c:cat>
          <c:val>
            <c:numRef>
              <c:f>'Figure 2'!$C$29:$C$36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13675"/>
          <c:w val="0.721"/>
          <c:h val="0.77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.009"/>
                  <c:y val="0.03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4"/>
              <c:layout>
                <c:manualLayout>
                  <c:x val="0.02675"/>
                  <c:y val="0.037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5"/>
              <c:layout>
                <c:manualLayout>
                  <c:x val="0.0327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2'!$A$29:$A$36</c:f>
              <c:strCache/>
            </c:strRef>
          </c:cat>
          <c:val>
            <c:numRef>
              <c:f>'Figure 2'!$D$29:$D$36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13675"/>
          <c:w val="0.721"/>
          <c:h val="0.77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.00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layout>
                <c:manualLayout>
                  <c:x val="-0.01625"/>
                  <c:y val="0.03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4"/>
              <c:layout>
                <c:manualLayout>
                  <c:x val="0.03575"/>
                  <c:y val="0.00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5"/>
              <c:layout>
                <c:manualLayout>
                  <c:x val="0.0327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3'!$A$29:$A$36</c:f>
              <c:strCache/>
            </c:strRef>
          </c:cat>
          <c:val>
            <c:numRef>
              <c:f>'Figure 3'!$B$29:$B$36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2'!$A$29:$A$36</c:f>
              <c:strCache/>
            </c:strRef>
          </c:cat>
          <c:val>
            <c:numRef>
              <c:f>'Figure 2'!$B$29:$B$36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13675"/>
          <c:w val="0.721"/>
          <c:h val="0.77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-0.01475"/>
                  <c:y val="0.00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4"/>
              <c:layout>
                <c:manualLayout>
                  <c:x val="0.04775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5"/>
              <c:layout>
                <c:manualLayout>
                  <c:x val="0.0327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3'!$A$29:$A$36</c:f>
              <c:strCache/>
            </c:strRef>
          </c:cat>
          <c:val>
            <c:numRef>
              <c:f>'Figure 3'!$C$29:$C$36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13675"/>
          <c:w val="0.721"/>
          <c:h val="0.77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-0.008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4"/>
              <c:layout>
                <c:manualLayout>
                  <c:x val="0.0565"/>
                  <c:y val="0.02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5"/>
              <c:layout>
                <c:manualLayout>
                  <c:x val="0.0327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3'!$A$29:$A$36</c:f>
              <c:strCache/>
            </c:strRef>
          </c:cat>
          <c:val>
            <c:numRef>
              <c:f>'Figure 3'!$D$29:$D$36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185"/>
          <c:w val="0.915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4'!$B$36</c:f>
              <c:strCache>
                <c:ptCount val="1"/>
                <c:pt idx="0">
                  <c:v>Intra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4'!$A$37:$A$56</c:f>
              <c:strCache/>
            </c:strRef>
          </c:cat>
          <c:val>
            <c:numRef>
              <c:f>'Figure 4'!$B$37:$B$56</c:f>
              <c:numCache/>
            </c:numRef>
          </c:val>
        </c:ser>
        <c:ser>
          <c:idx val="1"/>
          <c:order val="1"/>
          <c:tx>
            <c:strRef>
              <c:f>'Figure 4'!$C$36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4'!$A$37:$A$56</c:f>
              <c:strCache/>
            </c:strRef>
          </c:cat>
          <c:val>
            <c:numRef>
              <c:f>'Figure 4'!$C$37:$C$56</c:f>
              <c:numCache/>
            </c:numRef>
          </c:val>
        </c:ser>
        <c:overlap val="100"/>
        <c:gapWidth val="50"/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9627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2425"/>
          <c:w val="0.125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8</xdr:col>
      <xdr:colOff>1028700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9525" y="561975"/>
        <a:ext cx="94392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8</xdr:col>
      <xdr:colOff>1019175</xdr:colOff>
      <xdr:row>38</xdr:row>
      <xdr:rowOff>123825</xdr:rowOff>
    </xdr:to>
    <xdr:graphicFrame macro="">
      <xdr:nvGraphicFramePr>
        <xdr:cNvPr id="3" name="Chart 2"/>
        <xdr:cNvGraphicFramePr/>
      </xdr:nvGraphicFramePr>
      <xdr:xfrm>
        <a:off x="0" y="4067175"/>
        <a:ext cx="94392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514350</xdr:colOff>
      <xdr:row>38</xdr:row>
      <xdr:rowOff>95250</xdr:rowOff>
    </xdr:from>
    <xdr:to>
      <xdr:col>8</xdr:col>
      <xdr:colOff>971550</xdr:colOff>
      <xdr:row>40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7886700" y="7391400"/>
          <a:ext cx="150495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552450"/>
        <a:ext cx="94488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552450"/>
        <a:ext cx="94488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9</xdr:col>
      <xdr:colOff>0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0" y="542925"/>
        <a:ext cx="95345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447675</xdr:colOff>
      <xdr:row>35</xdr:row>
      <xdr:rowOff>19050</xdr:rowOff>
    </xdr:from>
    <xdr:to>
      <xdr:col>9</xdr:col>
      <xdr:colOff>0</xdr:colOff>
      <xdr:row>36</xdr:row>
      <xdr:rowOff>171450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058150" y="6515100"/>
          <a:ext cx="14763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4</xdr:col>
      <xdr:colOff>95250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295275"/>
        <a:ext cx="4133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95250</xdr:colOff>
      <xdr:row>1</xdr:row>
      <xdr:rowOff>0</xdr:rowOff>
    </xdr:from>
    <xdr:to>
      <xdr:col>11</xdr:col>
      <xdr:colOff>95250</xdr:colOff>
      <xdr:row>25</xdr:row>
      <xdr:rowOff>0</xdr:rowOff>
    </xdr:to>
    <xdr:graphicFrame macro="">
      <xdr:nvGraphicFramePr>
        <xdr:cNvPr id="6" name="Chart 5"/>
        <xdr:cNvGraphicFramePr/>
      </xdr:nvGraphicFramePr>
      <xdr:xfrm>
        <a:off x="4133850" y="295275"/>
        <a:ext cx="41338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95250</xdr:colOff>
      <xdr:row>1</xdr:row>
      <xdr:rowOff>0</xdr:rowOff>
    </xdr:from>
    <xdr:to>
      <xdr:col>18</xdr:col>
      <xdr:colOff>95250</xdr:colOff>
      <xdr:row>25</xdr:row>
      <xdr:rowOff>0</xdr:rowOff>
    </xdr:to>
    <xdr:graphicFrame macro="">
      <xdr:nvGraphicFramePr>
        <xdr:cNvPr id="7" name="Chart 6"/>
        <xdr:cNvGraphicFramePr/>
      </xdr:nvGraphicFramePr>
      <xdr:xfrm>
        <a:off x="8267700" y="295275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4</xdr:col>
      <xdr:colOff>19050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295275"/>
        <a:ext cx="41433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</xdr:row>
      <xdr:rowOff>0</xdr:rowOff>
    </xdr:from>
    <xdr:to>
      <xdr:col>11</xdr:col>
      <xdr:colOff>9525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4143375" y="295275"/>
        <a:ext cx="41243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9525</xdr:colOff>
      <xdr:row>1</xdr:row>
      <xdr:rowOff>0</xdr:rowOff>
    </xdr:from>
    <xdr:to>
      <xdr:col>18</xdr:col>
      <xdr:colOff>9525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8267700" y="295275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590550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552450"/>
        <a:ext cx="9591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590550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552450"/>
        <a:ext cx="94488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552450"/>
        <a:ext cx="100774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57" refreshedBy="ROODHUIJZEN Anton (ESTAT)" refreshedVersion="8">
  <cacheSource type="worksheet">
    <worksheetSource ref="A1:G1048576" sheet="DATA_PARTNERS"/>
  </cacheSource>
  <cacheFields count="7">
    <cacheField name="REPORTER">
      <sharedItems containsBlank="1" containsMixedTypes="0" count="0"/>
    </cacheField>
    <cacheField name="PARTNER">
      <sharedItems containsBlank="1" containsMixedTypes="0" count="16">
        <s v="EA20_EXTRA"/>
        <s v="EA20_INTRA"/>
        <s v="/MS_extraEA"/>
        <s v="US"/>
        <s v="CN"/>
        <s v="GB"/>
        <s v="CH"/>
        <s v="RU"/>
        <s v="NO"/>
        <s v="TR"/>
        <s v="JP"/>
        <s v="KR"/>
        <s v="IN"/>
        <m/>
        <s v="EA19_INTRA"/>
        <s v="EA19_EXTRA"/>
      </sharedItems>
    </cacheField>
    <cacheField name="PRODUCT">
      <sharedItems containsBlank="1" containsMixedTypes="0" count="0"/>
    </cacheField>
    <cacheField name="FLOW_LAB">
      <sharedItems containsBlank="1" containsMixedTypes="0" count="5">
        <s v="IMPORT"/>
        <s v="EXPORT"/>
        <s v="|2|-|1|"/>
        <m/>
        <s v="|1|+|2|"/>
      </sharedItems>
    </cacheField>
    <cacheField name="PERIOD">
      <sharedItems containsString="0" containsBlank="1" containsMixedTypes="0" containsNumber="1" containsInteger="1" count="14">
        <n v="201352"/>
        <n v="202252"/>
        <n v="202352"/>
        <m/>
        <n v="201152"/>
        <n v="201252"/>
        <n v="201452"/>
        <n v="201552"/>
        <n v="201652"/>
        <n v="201752"/>
        <n v="201852"/>
        <n v="201952"/>
        <n v="202052"/>
        <n v="202152"/>
      </sharedItems>
    </cacheField>
    <cacheField name="INDICATORS">
      <sharedItems containsBlank="1" containsMixedTypes="0" count="0"/>
    </cacheField>
    <cacheField name="INDICATOR_VALUE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s v="EA20"/>
    <x v="0"/>
    <s v="TOTAL"/>
    <x v="0"/>
    <x v="0"/>
    <s v="VALUE_IN_EUROS"/>
    <n v="1747192155097"/>
  </r>
  <r>
    <s v="EA20"/>
    <x v="0"/>
    <s v="TOTAL"/>
    <x v="0"/>
    <x v="1"/>
    <s v="VALUE_IN_EUROS"/>
    <n v="3207406629820"/>
  </r>
  <r>
    <s v="EA20"/>
    <x v="0"/>
    <s v="TOTAL"/>
    <x v="0"/>
    <x v="2"/>
    <s v="VALUE_IN_EUROS"/>
    <n v="2782217278070"/>
  </r>
  <r>
    <s v="EA20"/>
    <x v="0"/>
    <s v="TOTAL"/>
    <x v="1"/>
    <x v="0"/>
    <s v="VALUE_IN_EUROS"/>
    <n v="1893121746885"/>
  </r>
  <r>
    <s v="EA20"/>
    <x v="0"/>
    <s v="TOTAL"/>
    <x v="1"/>
    <x v="1"/>
    <s v="VALUE_IN_EUROS"/>
    <n v="2872372215781"/>
  </r>
  <r>
    <s v="EA20"/>
    <x v="0"/>
    <s v="TOTAL"/>
    <x v="1"/>
    <x v="2"/>
    <s v="VALUE_IN_EUROS"/>
    <n v="2851326690534"/>
  </r>
  <r>
    <s v="EA20"/>
    <x v="0"/>
    <s v="TOTAL"/>
    <x v="2"/>
    <x v="0"/>
    <s v="VALUE_IN_EUROS"/>
    <n v="145929591788"/>
  </r>
  <r>
    <s v="EA20"/>
    <x v="0"/>
    <s v="TOTAL"/>
    <x v="2"/>
    <x v="1"/>
    <s v="VALUE_IN_EUROS"/>
    <n v="-335034414039"/>
  </r>
  <r>
    <s v="EA20"/>
    <x v="0"/>
    <s v="TOTAL"/>
    <x v="2"/>
    <x v="2"/>
    <s v="VALUE_IN_EUROS"/>
    <n v="69109412464"/>
  </r>
  <r>
    <s v="EA20"/>
    <x v="1"/>
    <s v="TOTAL"/>
    <x v="0"/>
    <x v="0"/>
    <s v="VALUE_IN_EUROS"/>
    <n v="1598590564660"/>
  </r>
  <r>
    <s v="EA20"/>
    <x v="1"/>
    <s v="TOTAL"/>
    <x v="0"/>
    <x v="1"/>
    <s v="VALUE_IN_EUROS"/>
    <n v="2675236722005"/>
  </r>
  <r>
    <s v="EA20"/>
    <x v="1"/>
    <s v="TOTAL"/>
    <x v="0"/>
    <x v="2"/>
    <s v="VALUE_IN_EUROS"/>
    <n v="2581937354265"/>
  </r>
  <r>
    <s v="EA20"/>
    <x v="1"/>
    <s v="TOTAL"/>
    <x v="1"/>
    <x v="0"/>
    <s v="VALUE_IN_EUROS"/>
    <n v="1636169272841"/>
  </r>
  <r>
    <s v="EA20"/>
    <x v="1"/>
    <s v="TOTAL"/>
    <x v="1"/>
    <x v="1"/>
    <s v="VALUE_IN_EUROS"/>
    <n v="2773565160052"/>
  </r>
  <r>
    <s v="EA20"/>
    <x v="1"/>
    <s v="TOTAL"/>
    <x v="1"/>
    <x v="2"/>
    <s v="VALUE_IN_EUROS"/>
    <n v="2651652385732"/>
  </r>
  <r>
    <s v="EA20"/>
    <x v="1"/>
    <s v="TOTAL"/>
    <x v="2"/>
    <x v="0"/>
    <s v="VALUE_IN_EUROS"/>
    <n v="37578708181"/>
  </r>
  <r>
    <s v="EA20"/>
    <x v="1"/>
    <s v="TOTAL"/>
    <x v="2"/>
    <x v="1"/>
    <s v="VALUE_IN_EUROS"/>
    <n v="98328438047"/>
  </r>
  <r>
    <s v="EA20"/>
    <x v="1"/>
    <s v="TOTAL"/>
    <x v="2"/>
    <x v="2"/>
    <s v="VALUE_IN_EUROS"/>
    <n v="69715031467"/>
  </r>
  <r>
    <s v="EA20"/>
    <x v="2"/>
    <s v="TOTAL"/>
    <x v="0"/>
    <x v="0"/>
    <s v="VALUE_IN_EUROS"/>
    <n v="315918283496"/>
  </r>
  <r>
    <s v="EA20"/>
    <x v="2"/>
    <s v="TOTAL"/>
    <x v="0"/>
    <x v="1"/>
    <s v="VALUE_IN_EUROS"/>
    <n v="618182467422"/>
  </r>
  <r>
    <s v="EA20"/>
    <x v="2"/>
    <s v="TOTAL"/>
    <x v="0"/>
    <x v="2"/>
    <s v="VALUE_IN_EUROS"/>
    <n v="629637129580"/>
  </r>
  <r>
    <s v="EA20"/>
    <x v="2"/>
    <s v="TOTAL"/>
    <x v="1"/>
    <x v="0"/>
    <s v="VALUE_IN_EUROS"/>
    <n v="337339964767"/>
  </r>
  <r>
    <s v="EA20"/>
    <x v="2"/>
    <s v="TOTAL"/>
    <x v="1"/>
    <x v="1"/>
    <s v="VALUE_IN_EUROS"/>
    <n v="644028181220"/>
  </r>
  <r>
    <s v="EA20"/>
    <x v="2"/>
    <s v="TOTAL"/>
    <x v="1"/>
    <x v="2"/>
    <s v="VALUE_IN_EUROS"/>
    <n v="637279154016"/>
  </r>
  <r>
    <s v="EA20"/>
    <x v="2"/>
    <s v="TOTAL"/>
    <x v="2"/>
    <x v="0"/>
    <s v="VALUE_IN_EUROS"/>
    <n v="21421681271"/>
  </r>
  <r>
    <s v="EA20"/>
    <x v="2"/>
    <s v="TOTAL"/>
    <x v="2"/>
    <x v="1"/>
    <s v="VALUE_IN_EUROS"/>
    <n v="25845713798"/>
  </r>
  <r>
    <s v="EA20"/>
    <x v="2"/>
    <s v="TOTAL"/>
    <x v="2"/>
    <x v="2"/>
    <s v="VALUE_IN_EUROS"/>
    <n v="7642024436"/>
  </r>
  <r>
    <s v="EA20"/>
    <x v="3"/>
    <s v="TOTAL"/>
    <x v="0"/>
    <x v="0"/>
    <s v="VALUE_IN_EUROS"/>
    <n v="153349110244"/>
  </r>
  <r>
    <s v="EA20"/>
    <x v="3"/>
    <s v="TOTAL"/>
    <x v="0"/>
    <x v="1"/>
    <s v="VALUE_IN_EUROS"/>
    <n v="327698399764"/>
  </r>
  <r>
    <s v="EA20"/>
    <x v="3"/>
    <s v="TOTAL"/>
    <x v="0"/>
    <x v="2"/>
    <s v="VALUE_IN_EUROS"/>
    <n v="317012156775"/>
  </r>
  <r>
    <s v="EA20"/>
    <x v="3"/>
    <s v="TOTAL"/>
    <x v="1"/>
    <x v="0"/>
    <s v="VALUE_IN_EUROS"/>
    <n v="223352145785"/>
  </r>
  <r>
    <s v="EA20"/>
    <x v="3"/>
    <s v="TOTAL"/>
    <x v="1"/>
    <x v="1"/>
    <s v="VALUE_IN_EUROS"/>
    <n v="455880955095"/>
  </r>
  <r>
    <s v="EA20"/>
    <x v="3"/>
    <s v="TOTAL"/>
    <x v="1"/>
    <x v="2"/>
    <s v="VALUE_IN_EUROS"/>
    <n v="452003772292"/>
  </r>
  <r>
    <s v="EA20"/>
    <x v="3"/>
    <s v="TOTAL"/>
    <x v="2"/>
    <x v="0"/>
    <s v="VALUE_IN_EUROS"/>
    <n v="70003035541"/>
  </r>
  <r>
    <s v="EA20"/>
    <x v="3"/>
    <s v="TOTAL"/>
    <x v="2"/>
    <x v="1"/>
    <s v="VALUE_IN_EUROS"/>
    <n v="128182555331"/>
  </r>
  <r>
    <s v="EA20"/>
    <x v="3"/>
    <s v="TOTAL"/>
    <x v="2"/>
    <x v="2"/>
    <s v="VALUE_IN_EUROS"/>
    <n v="134991615517"/>
  </r>
  <r>
    <s v="EA20"/>
    <x v="4"/>
    <s v="TOTAL"/>
    <x v="0"/>
    <x v="0"/>
    <s v="VALUE_IN_EUROS"/>
    <n v="205265189781"/>
  </r>
  <r>
    <s v="EA20"/>
    <x v="4"/>
    <s v="TOTAL"/>
    <x v="0"/>
    <x v="1"/>
    <s v="VALUE_IN_EUROS"/>
    <n v="512781054002"/>
  </r>
  <r>
    <s v="EA20"/>
    <x v="4"/>
    <s v="TOTAL"/>
    <x v="0"/>
    <x v="2"/>
    <s v="VALUE_IN_EUROS"/>
    <n v="421306566784"/>
  </r>
  <r>
    <s v="EA20"/>
    <x v="4"/>
    <s v="TOTAL"/>
    <x v="1"/>
    <x v="0"/>
    <s v="VALUE_IN_EUROS"/>
    <n v="121965178042"/>
  </r>
  <r>
    <s v="EA20"/>
    <x v="4"/>
    <s v="TOTAL"/>
    <x v="1"/>
    <x v="1"/>
    <s v="VALUE_IN_EUROS"/>
    <n v="208896570345"/>
  </r>
  <r>
    <s v="EA20"/>
    <x v="4"/>
    <s v="TOTAL"/>
    <x v="1"/>
    <x v="2"/>
    <s v="VALUE_IN_EUROS"/>
    <n v="202616041709"/>
  </r>
  <r>
    <s v="EA20"/>
    <x v="4"/>
    <s v="TOTAL"/>
    <x v="2"/>
    <x v="0"/>
    <s v="VALUE_IN_EUROS"/>
    <n v="-83300011739"/>
  </r>
  <r>
    <s v="EA20"/>
    <x v="4"/>
    <s v="TOTAL"/>
    <x v="2"/>
    <x v="1"/>
    <s v="VALUE_IN_EUROS"/>
    <n v="-303884483657"/>
  </r>
  <r>
    <s v="EA20"/>
    <x v="4"/>
    <s v="TOTAL"/>
    <x v="2"/>
    <x v="2"/>
    <s v="VALUE_IN_EUROS"/>
    <n v="-218690525075"/>
  </r>
  <r>
    <s v="EA20"/>
    <x v="5"/>
    <s v="TOTAL"/>
    <x v="0"/>
    <x v="0"/>
    <s v="VALUE_IN_EUROS"/>
    <n v="162273395249"/>
  </r>
  <r>
    <s v="EA20"/>
    <x v="5"/>
    <s v="TOTAL"/>
    <x v="0"/>
    <x v="1"/>
    <s v="VALUE_IN_EUROS"/>
    <n v="197254229042"/>
  </r>
  <r>
    <s v="EA20"/>
    <x v="5"/>
    <s v="TOTAL"/>
    <x v="0"/>
    <x v="2"/>
    <s v="VALUE_IN_EUROS"/>
    <n v="162353383301"/>
  </r>
  <r>
    <s v="EA20"/>
    <x v="5"/>
    <s v="TOTAL"/>
    <x v="1"/>
    <x v="0"/>
    <s v="VALUE_IN_EUROS"/>
    <n v="236406603354"/>
  </r>
  <r>
    <s v="EA20"/>
    <x v="5"/>
    <s v="TOTAL"/>
    <x v="1"/>
    <x v="1"/>
    <s v="VALUE_IN_EUROS"/>
    <n v="280230033557"/>
  </r>
  <r>
    <s v="EA20"/>
    <x v="5"/>
    <s v="TOTAL"/>
    <x v="1"/>
    <x v="2"/>
    <s v="VALUE_IN_EUROS"/>
    <n v="284771276817"/>
  </r>
  <r>
    <s v="EA20"/>
    <x v="5"/>
    <s v="TOTAL"/>
    <x v="2"/>
    <x v="0"/>
    <s v="VALUE_IN_EUROS"/>
    <n v="74133208105"/>
  </r>
  <r>
    <s v="EA20"/>
    <x v="5"/>
    <s v="TOTAL"/>
    <x v="2"/>
    <x v="1"/>
    <s v="VALUE_IN_EUROS"/>
    <n v="82975804515"/>
  </r>
  <r>
    <s v="EA20"/>
    <x v="5"/>
    <s v="TOTAL"/>
    <x v="2"/>
    <x v="2"/>
    <s v="VALUE_IN_EUROS"/>
    <n v="122417893516"/>
  </r>
  <r>
    <s v="EA20"/>
    <x v="6"/>
    <s v="TOTAL"/>
    <x v="0"/>
    <x v="0"/>
    <s v="VALUE_IN_EUROS"/>
    <n v="81661288705"/>
  </r>
  <r>
    <s v="EA20"/>
    <x v="6"/>
    <s v="TOTAL"/>
    <x v="0"/>
    <x v="1"/>
    <s v="VALUE_IN_EUROS"/>
    <n v="138995134380"/>
  </r>
  <r>
    <s v="EA20"/>
    <x v="6"/>
    <s v="TOTAL"/>
    <x v="0"/>
    <x v="2"/>
    <s v="VALUE_IN_EUROS"/>
    <n v="131606117390"/>
  </r>
  <r>
    <s v="EA20"/>
    <x v="6"/>
    <s v="TOTAL"/>
    <x v="1"/>
    <x v="0"/>
    <s v="VALUE_IN_EUROS"/>
    <n v="110318092356"/>
  </r>
  <r>
    <s v="EA20"/>
    <x v="6"/>
    <s v="TOTAL"/>
    <x v="1"/>
    <x v="1"/>
    <s v="VALUE_IN_EUROS"/>
    <n v="175925543645"/>
  </r>
  <r>
    <s v="EA20"/>
    <x v="6"/>
    <s v="TOTAL"/>
    <x v="1"/>
    <x v="2"/>
    <s v="VALUE_IN_EUROS"/>
    <n v="175864678605"/>
  </r>
  <r>
    <s v="EA20"/>
    <x v="6"/>
    <s v="TOTAL"/>
    <x v="2"/>
    <x v="0"/>
    <s v="VALUE_IN_EUROS"/>
    <n v="28656803651"/>
  </r>
  <r>
    <s v="EA20"/>
    <x v="6"/>
    <s v="TOTAL"/>
    <x v="2"/>
    <x v="1"/>
    <s v="VALUE_IN_EUROS"/>
    <n v="36930409265"/>
  </r>
  <r>
    <s v="EA20"/>
    <x v="6"/>
    <s v="TOTAL"/>
    <x v="2"/>
    <x v="2"/>
    <s v="VALUE_IN_EUROS"/>
    <n v="44258561215"/>
  </r>
  <r>
    <s v="EA20"/>
    <x v="7"/>
    <s v="TOTAL"/>
    <x v="0"/>
    <x v="0"/>
    <s v="VALUE_IN_EUROS"/>
    <n v="154973302466"/>
  </r>
  <r>
    <s v="EA20"/>
    <x v="7"/>
    <s v="TOTAL"/>
    <x v="0"/>
    <x v="1"/>
    <s v="VALUE_IN_EUROS"/>
    <n v="161907591199"/>
  </r>
  <r>
    <s v="EA20"/>
    <x v="7"/>
    <s v="TOTAL"/>
    <x v="0"/>
    <x v="2"/>
    <s v="VALUE_IN_EUROS"/>
    <n v="35957802727"/>
  </r>
  <r>
    <s v="EA20"/>
    <x v="7"/>
    <s v="TOTAL"/>
    <x v="1"/>
    <x v="0"/>
    <s v="VALUE_IN_EUROS"/>
    <n v="93433227790"/>
  </r>
  <r>
    <s v="EA20"/>
    <x v="7"/>
    <s v="TOTAL"/>
    <x v="1"/>
    <x v="1"/>
    <s v="VALUE_IN_EUROS"/>
    <n v="45126561009"/>
  </r>
  <r>
    <s v="EA20"/>
    <x v="7"/>
    <s v="TOTAL"/>
    <x v="1"/>
    <x v="2"/>
    <s v="VALUE_IN_EUROS"/>
    <n v="31177241310"/>
  </r>
  <r>
    <s v="EA20"/>
    <x v="7"/>
    <s v="TOTAL"/>
    <x v="2"/>
    <x v="0"/>
    <s v="VALUE_IN_EUROS"/>
    <n v="-61540074676"/>
  </r>
  <r>
    <s v="EA20"/>
    <x v="7"/>
    <s v="TOTAL"/>
    <x v="2"/>
    <x v="1"/>
    <s v="VALUE_IN_EUROS"/>
    <n v="-116781030190"/>
  </r>
  <r>
    <s v="EA20"/>
    <x v="7"/>
    <s v="TOTAL"/>
    <x v="2"/>
    <x v="2"/>
    <s v="VALUE_IN_EUROS"/>
    <n v="-4780561417"/>
  </r>
  <r>
    <s v="EA20"/>
    <x v="8"/>
    <s v="TOTAL"/>
    <x v="0"/>
    <x v="0"/>
    <s v="VALUE_IN_EUROS"/>
    <n v="48790500304"/>
  </r>
  <r>
    <s v="EA20"/>
    <x v="8"/>
    <s v="TOTAL"/>
    <x v="0"/>
    <x v="1"/>
    <s v="VALUE_IN_EUROS"/>
    <n v="128160842019"/>
  </r>
  <r>
    <s v="EA20"/>
    <x v="8"/>
    <s v="TOTAL"/>
    <x v="0"/>
    <x v="2"/>
    <s v="VALUE_IN_EUROS"/>
    <n v="80974115098"/>
  </r>
  <r>
    <s v="EA20"/>
    <x v="8"/>
    <s v="TOTAL"/>
    <x v="1"/>
    <x v="0"/>
    <s v="VALUE_IN_EUROS"/>
    <n v="22772188502"/>
  </r>
  <r>
    <s v="EA20"/>
    <x v="8"/>
    <s v="TOTAL"/>
    <x v="1"/>
    <x v="1"/>
    <s v="VALUE_IN_EUROS"/>
    <n v="34541459421"/>
  </r>
  <r>
    <s v="EA20"/>
    <x v="8"/>
    <s v="TOTAL"/>
    <x v="1"/>
    <x v="2"/>
    <s v="VALUE_IN_EUROS"/>
    <n v="32800592710"/>
  </r>
  <r>
    <s v="EA20"/>
    <x v="8"/>
    <s v="TOTAL"/>
    <x v="2"/>
    <x v="0"/>
    <s v="VALUE_IN_EUROS"/>
    <n v="-26018311802"/>
  </r>
  <r>
    <s v="EA20"/>
    <x v="8"/>
    <s v="TOTAL"/>
    <x v="2"/>
    <x v="1"/>
    <s v="VALUE_IN_EUROS"/>
    <n v="-93619382598"/>
  </r>
  <r>
    <s v="EA20"/>
    <x v="8"/>
    <s v="TOTAL"/>
    <x v="2"/>
    <x v="2"/>
    <s v="VALUE_IN_EUROS"/>
    <n v="-48173522388"/>
  </r>
  <r>
    <s v="EA20"/>
    <x v="9"/>
    <s v="TOTAL"/>
    <x v="0"/>
    <x v="0"/>
    <s v="VALUE_IN_EUROS"/>
    <n v="36509258232"/>
  </r>
  <r>
    <s v="EA20"/>
    <x v="9"/>
    <s v="TOTAL"/>
    <x v="0"/>
    <x v="1"/>
    <s v="VALUE_IN_EUROS"/>
    <n v="77398613056"/>
  </r>
  <r>
    <s v="EA20"/>
    <x v="9"/>
    <s v="TOTAL"/>
    <x v="0"/>
    <x v="2"/>
    <s v="VALUE_IN_EUROS"/>
    <n v="74268483915"/>
  </r>
  <r>
    <s v="EA20"/>
    <x v="9"/>
    <s v="TOTAL"/>
    <x v="1"/>
    <x v="0"/>
    <s v="VALUE_IN_EUROS"/>
    <n v="60610346485"/>
  </r>
  <r>
    <s v="EA20"/>
    <x v="9"/>
    <s v="TOTAL"/>
    <x v="1"/>
    <x v="1"/>
    <s v="VALUE_IN_EUROS"/>
    <n v="82248972832"/>
  </r>
  <r>
    <s v="EA20"/>
    <x v="9"/>
    <s v="TOTAL"/>
    <x v="1"/>
    <x v="2"/>
    <s v="VALUE_IN_EUROS"/>
    <n v="92223307437"/>
  </r>
  <r>
    <s v="EA20"/>
    <x v="9"/>
    <s v="TOTAL"/>
    <x v="2"/>
    <x v="0"/>
    <s v="VALUE_IN_EUROS"/>
    <n v="24101088253"/>
  </r>
  <r>
    <s v="EA20"/>
    <x v="9"/>
    <s v="TOTAL"/>
    <x v="2"/>
    <x v="1"/>
    <s v="VALUE_IN_EUROS"/>
    <n v="4850359776"/>
  </r>
  <r>
    <s v="EA20"/>
    <x v="9"/>
    <s v="TOTAL"/>
    <x v="2"/>
    <x v="2"/>
    <s v="VALUE_IN_EUROS"/>
    <n v="17954823522"/>
  </r>
  <r>
    <s v="EA20"/>
    <x v="10"/>
    <s v="TOTAL"/>
    <x v="0"/>
    <x v="0"/>
    <s v="VALUE_IN_EUROS"/>
    <n v="43801010532"/>
  </r>
  <r>
    <s v="EA20"/>
    <x v="10"/>
    <s v="TOTAL"/>
    <x v="0"/>
    <x v="1"/>
    <s v="VALUE_IN_EUROS"/>
    <n v="61668641035"/>
  </r>
  <r>
    <s v="EA20"/>
    <x v="10"/>
    <s v="TOTAL"/>
    <x v="0"/>
    <x v="2"/>
    <s v="VALUE_IN_EUROS"/>
    <n v="61288689001"/>
  </r>
  <r>
    <s v="EA20"/>
    <x v="10"/>
    <s v="TOTAL"/>
    <x v="1"/>
    <x v="0"/>
    <s v="VALUE_IN_EUROS"/>
    <n v="43877015625"/>
  </r>
  <r>
    <s v="EA20"/>
    <x v="10"/>
    <s v="TOTAL"/>
    <x v="1"/>
    <x v="1"/>
    <s v="VALUE_IN_EUROS"/>
    <n v="63045090152"/>
  </r>
  <r>
    <s v="EA20"/>
    <x v="10"/>
    <s v="TOTAL"/>
    <x v="1"/>
    <x v="2"/>
    <s v="VALUE_IN_EUROS"/>
    <n v="56538973695"/>
  </r>
  <r>
    <s v="EA20"/>
    <x v="10"/>
    <s v="TOTAL"/>
    <x v="2"/>
    <x v="0"/>
    <s v="VALUE_IN_EUROS"/>
    <n v="76005093"/>
  </r>
  <r>
    <s v="EA20"/>
    <x v="10"/>
    <s v="TOTAL"/>
    <x v="2"/>
    <x v="1"/>
    <s v="VALUE_IN_EUROS"/>
    <n v="1376449117"/>
  </r>
  <r>
    <s v="EA20"/>
    <x v="10"/>
    <s v="TOTAL"/>
    <x v="2"/>
    <x v="2"/>
    <s v="VALUE_IN_EUROS"/>
    <n v="-4749715306"/>
  </r>
  <r>
    <s v="EA20"/>
    <x v="11"/>
    <s v="TOTAL"/>
    <x v="0"/>
    <x v="0"/>
    <s v="VALUE_IN_EUROS"/>
    <n v="25129635142"/>
  </r>
  <r>
    <s v="EA20"/>
    <x v="11"/>
    <s v="TOTAL"/>
    <x v="0"/>
    <x v="1"/>
    <s v="VALUE_IN_EUROS"/>
    <n v="53085141439"/>
  </r>
  <r>
    <s v="EA20"/>
    <x v="11"/>
    <s v="TOTAL"/>
    <x v="0"/>
    <x v="2"/>
    <s v="VALUE_IN_EUROS"/>
    <n v="50930648861"/>
  </r>
  <r>
    <s v="EA20"/>
    <x v="11"/>
    <s v="TOTAL"/>
    <x v="1"/>
    <x v="0"/>
    <s v="VALUE_IN_EUROS"/>
    <n v="31075620475"/>
  </r>
  <r>
    <s v="EA20"/>
    <x v="11"/>
    <s v="TOTAL"/>
    <x v="1"/>
    <x v="1"/>
    <s v="VALUE_IN_EUROS"/>
    <n v="54974354672"/>
  </r>
  <r>
    <s v="EA20"/>
    <x v="11"/>
    <s v="TOTAL"/>
    <x v="1"/>
    <x v="2"/>
    <s v="VALUE_IN_EUROS"/>
    <n v="52352484732"/>
  </r>
  <r>
    <s v="EA20"/>
    <x v="11"/>
    <s v="TOTAL"/>
    <x v="2"/>
    <x v="0"/>
    <s v="VALUE_IN_EUROS"/>
    <n v="5945985333"/>
  </r>
  <r>
    <s v="EA20"/>
    <x v="11"/>
    <s v="TOTAL"/>
    <x v="2"/>
    <x v="1"/>
    <s v="VALUE_IN_EUROS"/>
    <n v="1889213233"/>
  </r>
  <r>
    <s v="EA20"/>
    <x v="11"/>
    <s v="TOTAL"/>
    <x v="2"/>
    <x v="2"/>
    <s v="VALUE_IN_EUROS"/>
    <n v="1421835871"/>
  </r>
  <r>
    <s v="EA20"/>
    <x v="12"/>
    <s v="TOTAL"/>
    <x v="0"/>
    <x v="0"/>
    <s v="VALUE_IN_EUROS"/>
    <n v="27099969784"/>
  </r>
  <r>
    <s v="EA20"/>
    <x v="12"/>
    <s v="TOTAL"/>
    <x v="0"/>
    <x v="1"/>
    <s v="VALUE_IN_EUROS"/>
    <n v="59475735336"/>
  </r>
  <r>
    <s v="EA20"/>
    <x v="12"/>
    <s v="TOTAL"/>
    <x v="0"/>
    <x v="2"/>
    <s v="VALUE_IN_EUROS"/>
    <n v="56906375252"/>
  </r>
  <r>
    <s v="EA20"/>
    <x v="12"/>
    <s v="TOTAL"/>
    <x v="1"/>
    <x v="0"/>
    <s v="VALUE_IN_EUROS"/>
    <n v="27662597192"/>
  </r>
  <r>
    <s v="EA20"/>
    <x v="12"/>
    <s v="TOTAL"/>
    <x v="1"/>
    <x v="1"/>
    <s v="VALUE_IN_EUROS"/>
    <n v="41602630928"/>
  </r>
  <r>
    <s v="EA20"/>
    <x v="12"/>
    <s v="TOTAL"/>
    <x v="1"/>
    <x v="2"/>
    <s v="VALUE_IN_EUROS"/>
    <n v="42487209284"/>
  </r>
  <r>
    <s v="EA20"/>
    <x v="12"/>
    <s v="TOTAL"/>
    <x v="2"/>
    <x v="0"/>
    <s v="VALUE_IN_EUROS"/>
    <n v="562627408"/>
  </r>
  <r>
    <s v="EA20"/>
    <x v="12"/>
    <s v="TOTAL"/>
    <x v="2"/>
    <x v="1"/>
    <s v="VALUE_IN_EUROS"/>
    <n v="-17873104408"/>
  </r>
  <r>
    <s v="EA20"/>
    <x v="12"/>
    <s v="TOTAL"/>
    <x v="2"/>
    <x v="2"/>
    <s v="VALUE_IN_EUROS"/>
    <n v="-14419165968"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  <r>
    <m/>
    <x v="13"/>
    <m/>
    <x v="3"/>
    <x v="3"/>
    <m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rowGrandTotals="0" colGrandTotals="0" itemPrintTitles="1" compactData="0" createdVersion="6" updatedVersion="8" indent="0" multipleFieldFilters="0" showMemberPropertyTips="1">
  <location ref="J6:M19" firstHeaderRow="1" firstDataRow="2" firstDataCol="1" rowPageCount="1" colPageCount="1"/>
  <pivotFields count="7">
    <pivotField showAll="0"/>
    <pivotField axis="axisRow" showAll="0" sortType="descending">
      <items count="17">
        <item x="5"/>
        <item x="2"/>
        <item x="6"/>
        <item x="4"/>
        <item x="0"/>
        <item h="1" x="1"/>
        <item x="12"/>
        <item x="10"/>
        <item x="11"/>
        <item x="8"/>
        <item x="7"/>
        <item x="9"/>
        <item x="3"/>
        <item h="1" x="13"/>
        <item h="1" m="1" x="14"/>
        <item h="1" m="1" x="15"/>
        <item t="default"/>
      </items>
      <autoSortScope>
        <pivotArea outline="0" fieldPosition="0" type="normal">
          <references count="2">
            <reference field="4294967294" selected="0" count="1">
              <x v="0"/>
            </reference>
            <reference field="4" selected="0" count="1">
              <x v="13"/>
            </reference>
          </references>
        </pivotArea>
      </autoSortScope>
    </pivotField>
    <pivotField showAll="0"/>
    <pivotField axis="axisPage" showAll="0">
      <items count="6">
        <item x="2"/>
        <item x="1"/>
        <item x="0"/>
        <item x="3"/>
        <item m="1" x="4"/>
        <item t="default"/>
      </items>
    </pivotField>
    <pivotField axis="axisCol" showAll="0">
      <items count="15">
        <item h="1" m="1" x="4"/>
        <item h="1" m="1" x="5"/>
        <item x="0"/>
        <item h="1" m="1" x="6"/>
        <item h="1" m="1" x="7"/>
        <item h="1" m="1" x="8"/>
        <item h="1" m="1" x="9"/>
        <item h="1" m="1" x="10"/>
        <item h="1" m="1" x="11"/>
        <item h="1" m="1" x="12"/>
        <item h="1" m="1" x="13"/>
        <item x="1"/>
        <item h="1" x="3"/>
        <item x="2"/>
        <item t="default"/>
      </items>
    </pivotField>
    <pivotField showAll="0"/>
    <pivotField dataField="1" showAll="0"/>
  </pivotFields>
  <rowFields count="1">
    <field x="1"/>
  </rowFields>
  <rowItems count="12">
    <i>
      <x v="4"/>
    </i>
    <i>
      <x v="1"/>
    </i>
    <i>
      <x v="3"/>
    </i>
    <i>
      <x v="12"/>
    </i>
    <i>
      <x/>
    </i>
    <i>
      <x v="2"/>
    </i>
    <i>
      <x v="9"/>
    </i>
    <i>
      <x v="11"/>
    </i>
    <i>
      <x v="7"/>
    </i>
    <i>
      <x v="6"/>
    </i>
    <i>
      <x v="8"/>
    </i>
    <i>
      <x v="10"/>
    </i>
  </rowItems>
  <colFields count="1">
    <field x="4"/>
  </colFields>
  <colItems count="3">
    <i>
      <x v="2"/>
    </i>
    <i>
      <x v="11"/>
    </i>
    <i>
      <x v="13"/>
    </i>
  </colItems>
  <pageFields count="1">
    <pageField fld="3" item="2" hier="-1"/>
  </pageFields>
  <dataFields count="1">
    <dataField name="Sum of INDICATOR_VALUE" fld="6" baseField="1" baseItem="0"/>
  </dataFields>
  <formats count="16">
    <format dxfId="15">
      <pivotArea outline="0" fieldPosition="0" dataOnly="0" type="all"/>
    </format>
    <format dxfId="14">
      <pivotArea outline="0" fieldPosition="0" collapsedLevelsAreSubtotals="1"/>
    </format>
    <format dxfId="13">
      <pivotArea outline="0" fieldPosition="0" dataOnly="0" labelOnly="1" type="origin"/>
    </format>
    <format dxfId="12">
      <pivotArea outline="0" fieldPosition="0" axis="axisCol" dataOnly="0" field="4" labelOnly="1" type="button"/>
    </format>
    <format dxfId="11">
      <pivotArea outline="0" fieldPosition="0" dataOnly="0" labelOnly="1" type="topRight"/>
    </format>
    <format dxfId="10">
      <pivotArea outline="0" fieldPosition="0" axis="axisRow" dataOnly="0" field="1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>
        <references count="1">
          <reference field="4" count="0"/>
        </references>
      </pivotArea>
    </format>
    <format dxfId="7">
      <pivotArea outline="0" fieldPosition="0" dataOnly="0" type="all"/>
    </format>
    <format dxfId="6">
      <pivotArea outline="0" fieldPosition="0" collapsedLevelsAreSubtotals="1"/>
    </format>
    <format dxfId="5">
      <pivotArea outline="0" fieldPosition="0" dataOnly="0" labelOnly="1" type="origin"/>
    </format>
    <format dxfId="4">
      <pivotArea outline="0" fieldPosition="0" axis="axisCol" dataOnly="0" field="4" labelOnly="1" type="button"/>
    </format>
    <format dxfId="3">
      <pivotArea outline="0" fieldPosition="0" dataOnly="0" labelOnly="1" type="topRight"/>
    </format>
    <format dxfId="2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showMissing="1" preserveFormatting="1" rowGrandTotals="0" colGrandTotals="0" itemPrintTitles="1" compactData="0" createdVersion="6" updatedVersion="8" indent="0" multipleFieldFilters="0" showMemberPropertyTips="1">
  <location ref="O6:R19" firstHeaderRow="1" firstDataRow="2" firstDataCol="1" rowPageCount="1" colPageCount="1"/>
  <pivotFields count="7">
    <pivotField showAll="0"/>
    <pivotField axis="axisRow" showAll="0" sortType="descending">
      <items count="17">
        <item x="5"/>
        <item x="2"/>
        <item x="6"/>
        <item x="4"/>
        <item x="0"/>
        <item h="1" x="1"/>
        <item x="12"/>
        <item x="10"/>
        <item x="11"/>
        <item x="8"/>
        <item x="7"/>
        <item x="9"/>
        <item x="3"/>
        <item h="1" x="13"/>
        <item h="1" m="1" x="14"/>
        <item h="1" m="1" x="15"/>
        <item t="default"/>
      </items>
      <autoSortScope>
        <pivotArea outline="0" fieldPosition="0" type="normal">
          <references count="2">
            <reference field="4294967294" selected="0" count="1">
              <x v="0"/>
            </reference>
            <reference field="4" selected="0" count="1">
              <x v="11"/>
            </reference>
          </references>
        </pivotArea>
      </autoSortScope>
    </pivotField>
    <pivotField showAll="0"/>
    <pivotField axis="axisPage" showAll="0">
      <items count="6">
        <item x="2"/>
        <item x="1"/>
        <item x="0"/>
        <item x="3"/>
        <item m="1" x="4"/>
        <item t="default"/>
      </items>
    </pivotField>
    <pivotField axis="axisCol" showAll="0">
      <items count="15">
        <item h="1" m="1" x="4"/>
        <item h="1" m="1" x="5"/>
        <item x="0"/>
        <item h="1" m="1" x="6"/>
        <item h="1" m="1" x="7"/>
        <item h="1" m="1" x="8"/>
        <item h="1" m="1" x="9"/>
        <item h="1" m="1" x="10"/>
        <item h="1" m="1" x="11"/>
        <item h="1" m="1" x="12"/>
        <item h="1" m="1" x="13"/>
        <item x="1"/>
        <item h="1" x="3"/>
        <item x="2"/>
        <item t="default"/>
      </items>
    </pivotField>
    <pivotField showAll="0"/>
    <pivotField dataField="1" showAll="0"/>
  </pivotFields>
  <rowFields count="1">
    <field x="1"/>
  </rowFields>
  <rowItems count="12">
    <i>
      <x v="4"/>
    </i>
    <i>
      <x v="1"/>
    </i>
    <i>
      <x v="12"/>
    </i>
    <i>
      <x/>
    </i>
    <i>
      <x v="3"/>
    </i>
    <i>
      <x v="2"/>
    </i>
    <i>
      <x v="11"/>
    </i>
    <i>
      <x v="7"/>
    </i>
    <i>
      <x v="8"/>
    </i>
    <i>
      <x v="10"/>
    </i>
    <i>
      <x v="6"/>
    </i>
    <i>
      <x v="9"/>
    </i>
  </rowItems>
  <colFields count="1">
    <field x="4"/>
  </colFields>
  <colItems count="3">
    <i>
      <x v="2"/>
    </i>
    <i>
      <x v="11"/>
    </i>
    <i>
      <x v="13"/>
    </i>
  </colItems>
  <pageFields count="1">
    <pageField fld="3" item="1" hier="-1"/>
  </pageFields>
  <dataFields count="1">
    <dataField name="Sum of INDICATOR_VALUE" fld="6" baseField="1" baseItem="0"/>
  </dataFields>
  <formats count="16">
    <format dxfId="31">
      <pivotArea outline="0" fieldPosition="0" dataOnly="0" type="all"/>
    </format>
    <format dxfId="30">
      <pivotArea outline="0" fieldPosition="0" collapsedLevelsAreSubtotals="1"/>
    </format>
    <format dxfId="29">
      <pivotArea outline="0" fieldPosition="0" dataOnly="0" labelOnly="1" type="origin"/>
    </format>
    <format dxfId="28">
      <pivotArea outline="0" fieldPosition="0" axis="axisCol" dataOnly="0" field="4" labelOnly="1" type="button"/>
    </format>
    <format dxfId="27">
      <pivotArea outline="0" fieldPosition="0" dataOnly="0" labelOnly="1" type="topRight"/>
    </format>
    <format dxfId="26">
      <pivotArea outline="0" fieldPosition="0" axis="axisRow" dataOnly="0" field="1" labelOnly="1" type="button"/>
    </format>
    <format dxfId="25">
      <pivotArea outline="0" fieldPosition="0" dataOnly="0" labelOnly="1">
        <references count="1">
          <reference field="1" count="0"/>
        </references>
      </pivotArea>
    </format>
    <format dxfId="24">
      <pivotArea outline="0" fieldPosition="0" dataOnly="0" labelOnly="1">
        <references count="1">
          <reference field="4" count="0"/>
        </references>
      </pivotArea>
    </format>
    <format dxfId="23">
      <pivotArea outline="0" fieldPosition="0" dataOnly="0" type="all"/>
    </format>
    <format dxfId="22">
      <pivotArea outline="0" fieldPosition="0" collapsedLevelsAreSubtotals="1"/>
    </format>
    <format dxfId="21">
      <pivotArea outline="0" fieldPosition="0" dataOnly="0" labelOnly="1" type="origin"/>
    </format>
    <format dxfId="20">
      <pivotArea outline="0" fieldPosition="0" axis="axisCol" dataOnly="0" field="4" labelOnly="1" type="button"/>
    </format>
    <format dxfId="19">
      <pivotArea outline="0" fieldPosition="0" dataOnly="0" labelOnly="1" type="topRight"/>
    </format>
    <format dxfId="18">
      <pivotArea outline="0" fieldPosition="0" axis="axisRow" dataOnly="0" field="1" labelOnly="1" type="button"/>
    </format>
    <format dxfId="17">
      <pivotArea outline="0" fieldPosition="0" dataOnly="0" labelOnly="1">
        <references count="1">
          <reference field="1" count="0"/>
        </references>
      </pivotArea>
    </format>
    <format dxfId="16">
      <pivotArea outline="0" fieldPosition="0" dataOnly="0" labelOnly="1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a08d1f-3618-4af1-b5e0-093d864f3dfd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5452b4-3ad8-48dd-9a99-cdb46a3558d3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8518551-8f67-47a3-ad87-c992cc877ca4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 topLeftCell="A1">
      <selection activeCell="I5" sqref="I5"/>
    </sheetView>
  </sheetViews>
  <sheetFormatPr defaultColWidth="9.140625" defaultRowHeight="15"/>
  <cols>
    <col min="1" max="1" width="9.140625" style="5" customWidth="1"/>
    <col min="2" max="2" width="69.57421875" style="5" bestFit="1" customWidth="1"/>
    <col min="3" max="3" width="11.00390625" style="5" bestFit="1" customWidth="1"/>
    <col min="4" max="4" width="43.57421875" style="5" bestFit="1" customWidth="1"/>
    <col min="5" max="5" width="13.8515625" style="5" bestFit="1" customWidth="1"/>
    <col min="6" max="6" width="16.7109375" style="5" bestFit="1" customWidth="1"/>
    <col min="7" max="16384" width="9.140625" style="5" customWidth="1"/>
  </cols>
  <sheetData>
    <row r="1" ht="15">
      <c r="D1" s="6" t="s">
        <v>107</v>
      </c>
    </row>
    <row r="2" spans="1:9" ht="15">
      <c r="A2" s="5" t="s">
        <v>35</v>
      </c>
      <c r="B2" s="5" t="str">
        <f>'Figure 1'!$A$1&amp;"_"&amp;A$12</f>
        <v>Euro area trade in goods, growth rates and balance 2013-2023_Update_April_2024</v>
      </c>
      <c r="D2" s="6" t="s">
        <v>81</v>
      </c>
      <c r="E2" s="6" t="s">
        <v>14</v>
      </c>
      <c r="F2" s="6" t="s">
        <v>40</v>
      </c>
      <c r="H2" s="5" t="s">
        <v>44</v>
      </c>
      <c r="I2" s="7">
        <v>10000</v>
      </c>
    </row>
    <row r="3" spans="1:6" ht="15">
      <c r="A3" s="5" t="s">
        <v>34</v>
      </c>
      <c r="B3" s="5" t="str">
        <f>'Figure 2'!$A$1&amp;"_"&amp;A$12</f>
        <v>Euro area main partners share in import of goods_Update_April_2024</v>
      </c>
      <c r="D3" s="6" t="s">
        <v>82</v>
      </c>
      <c r="E3" s="6" t="s">
        <v>8</v>
      </c>
      <c r="F3" s="6" t="s">
        <v>41</v>
      </c>
    </row>
    <row r="4" spans="1:9" ht="15">
      <c r="A4" s="5" t="s">
        <v>36</v>
      </c>
      <c r="B4" s="5" t="str">
        <f>'Figure 3'!$A$1&amp;"_"&amp;A$12</f>
        <v>Euro area main partners share in export of goods_Update_April_2024</v>
      </c>
      <c r="D4" s="6" t="s">
        <v>78</v>
      </c>
      <c r="E4" s="6" t="s">
        <v>31</v>
      </c>
      <c r="F4" s="5" t="s">
        <v>31</v>
      </c>
      <c r="H4" s="5" t="s">
        <v>45</v>
      </c>
      <c r="I4" s="7">
        <v>2023</v>
      </c>
    </row>
    <row r="5" spans="1:6" ht="15">
      <c r="A5" s="5" t="s">
        <v>37</v>
      </c>
      <c r="B5" s="5" t="str">
        <f>'Figure 4'!$A$1&amp;"_"&amp;A$12</f>
        <v>Extra and intra euro area imports of goods, 2023_Update_April_2024</v>
      </c>
      <c r="D5" s="6" t="s">
        <v>66</v>
      </c>
      <c r="E5" s="6" t="s">
        <v>5</v>
      </c>
      <c r="F5" s="6" t="s">
        <v>5</v>
      </c>
    </row>
    <row r="6" spans="1:8" ht="15">
      <c r="A6" s="5" t="s">
        <v>38</v>
      </c>
      <c r="B6" s="5" t="str">
        <f>'Figure 5'!$A$1&amp;"_"&amp;A$12</f>
        <v>Extra and intra euro area exports of goods, 2023_Update_April_2024</v>
      </c>
      <c r="D6" s="6" t="s">
        <v>83</v>
      </c>
      <c r="E6" s="6" t="s">
        <v>10</v>
      </c>
      <c r="F6" s="6" t="s">
        <v>10</v>
      </c>
      <c r="H6" s="8"/>
    </row>
    <row r="7" spans="1:6" ht="15">
      <c r="A7" s="5" t="s">
        <v>39</v>
      </c>
      <c r="B7" s="5" t="str">
        <f>'Figure 6'!$A$1&amp;"_"&amp;A$12</f>
        <v>Extra euro area imports of goods, 2023_Update_April_2024</v>
      </c>
      <c r="D7" s="6" t="s">
        <v>48</v>
      </c>
      <c r="E7" s="6" t="s">
        <v>30</v>
      </c>
      <c r="F7" s="6" t="s">
        <v>30</v>
      </c>
    </row>
    <row r="8" spans="1:6" ht="15">
      <c r="A8" s="5" t="s">
        <v>168</v>
      </c>
      <c r="B8" s="5" t="str">
        <f>'Figure 7'!$A$1&amp;"_"&amp;A$12</f>
        <v>Extra euro area exports of goods, 2023_Update_April_2024</v>
      </c>
      <c r="D8" s="6" t="s">
        <v>84</v>
      </c>
      <c r="E8" s="6" t="s">
        <v>12</v>
      </c>
      <c r="F8" s="6" t="s">
        <v>12</v>
      </c>
    </row>
    <row r="9" spans="1:6" ht="15">
      <c r="A9" s="5" t="s">
        <v>169</v>
      </c>
      <c r="B9" s="5" t="str">
        <f>'Figure 8'!$A$1&amp;"_"&amp;A$12</f>
        <v>Extra euro area trade in goods balance, 2023_Update_April_2024</v>
      </c>
      <c r="D9" s="6" t="s">
        <v>72</v>
      </c>
      <c r="E9" s="6" t="s">
        <v>7</v>
      </c>
      <c r="F9" s="6" t="s">
        <v>7</v>
      </c>
    </row>
    <row r="10" spans="1:6" ht="15">
      <c r="A10" s="5" t="s">
        <v>170</v>
      </c>
      <c r="B10" s="5" t="str">
        <f>'Figure 9'!$A$1&amp;"_"&amp;A$12</f>
        <v>Euro area trade by product group, 2022 and 2023_Update_April_2024</v>
      </c>
      <c r="D10" s="6" t="s">
        <v>85</v>
      </c>
      <c r="E10" s="6" t="s">
        <v>11</v>
      </c>
      <c r="F10" s="6" t="s">
        <v>11</v>
      </c>
    </row>
    <row r="11" spans="4:6" ht="15">
      <c r="D11" s="6" t="s">
        <v>62</v>
      </c>
      <c r="E11" s="6" t="s">
        <v>4</v>
      </c>
      <c r="F11" s="6" t="s">
        <v>4</v>
      </c>
    </row>
    <row r="12" spans="1:6" ht="15">
      <c r="A12" s="5" t="s">
        <v>193</v>
      </c>
      <c r="D12" s="6" t="s">
        <v>86</v>
      </c>
      <c r="E12" s="6" t="s">
        <v>17</v>
      </c>
      <c r="F12" s="6" t="s">
        <v>17</v>
      </c>
    </row>
    <row r="13" spans="4:6" ht="15">
      <c r="D13" s="6" t="s">
        <v>87</v>
      </c>
      <c r="E13" s="6" t="s">
        <v>18</v>
      </c>
      <c r="F13" s="6" t="s">
        <v>18</v>
      </c>
    </row>
    <row r="14" spans="4:6" ht="15">
      <c r="D14" s="6" t="s">
        <v>68</v>
      </c>
      <c r="E14" s="6" t="s">
        <v>6</v>
      </c>
      <c r="F14" s="6" t="s">
        <v>6</v>
      </c>
    </row>
    <row r="15" spans="4:6" ht="15">
      <c r="D15" s="6" t="s">
        <v>49</v>
      </c>
      <c r="E15" s="6" t="s">
        <v>3</v>
      </c>
      <c r="F15" s="6" t="s">
        <v>3</v>
      </c>
    </row>
    <row r="16" spans="4:6" ht="15">
      <c r="D16" s="6" t="s">
        <v>88</v>
      </c>
      <c r="E16" s="6" t="s">
        <v>20</v>
      </c>
      <c r="F16" s="6" t="s">
        <v>20</v>
      </c>
    </row>
    <row r="17" spans="4:6" ht="15">
      <c r="D17" s="6" t="s">
        <v>89</v>
      </c>
      <c r="E17" s="6" t="s">
        <v>9</v>
      </c>
      <c r="F17" s="6" t="s">
        <v>9</v>
      </c>
    </row>
    <row r="18" spans="4:6" ht="15">
      <c r="D18" s="6" t="s">
        <v>91</v>
      </c>
      <c r="E18" s="6" t="s">
        <v>16</v>
      </c>
      <c r="F18" s="6" t="s">
        <v>16</v>
      </c>
    </row>
    <row r="19" spans="4:6" ht="15">
      <c r="D19" s="6" t="s">
        <v>92</v>
      </c>
      <c r="E19" s="6" t="s">
        <v>15</v>
      </c>
      <c r="F19" s="6" t="s">
        <v>15</v>
      </c>
    </row>
    <row r="20" spans="4:6" ht="15">
      <c r="D20" s="6" t="s">
        <v>90</v>
      </c>
      <c r="E20" s="6" t="s">
        <v>13</v>
      </c>
      <c r="F20" s="6" t="s">
        <v>13</v>
      </c>
    </row>
    <row r="21" spans="1:6" ht="15">
      <c r="A21" s="5" t="s">
        <v>46</v>
      </c>
      <c r="D21" s="6" t="s">
        <v>95</v>
      </c>
      <c r="E21" s="6" t="s">
        <v>21</v>
      </c>
      <c r="F21" s="6" t="s">
        <v>21</v>
      </c>
    </row>
    <row r="22" spans="1:6" ht="15">
      <c r="A22" s="5" t="s">
        <v>47</v>
      </c>
      <c r="D22" s="6" t="s">
        <v>93</v>
      </c>
      <c r="E22" s="5" t="s">
        <v>19</v>
      </c>
      <c r="F22" s="5" t="s">
        <v>19</v>
      </c>
    </row>
    <row r="23" spans="1:6" ht="15">
      <c r="A23" s="5" t="s">
        <v>48</v>
      </c>
      <c r="D23" s="6" t="s">
        <v>96</v>
      </c>
      <c r="E23" s="5" t="s">
        <v>101</v>
      </c>
      <c r="F23" s="5" t="s">
        <v>101</v>
      </c>
    </row>
    <row r="24" spans="1:6" ht="15">
      <c r="A24" s="5" t="s">
        <v>49</v>
      </c>
      <c r="D24" s="6" t="s">
        <v>99</v>
      </c>
      <c r="E24" s="5" t="s">
        <v>102</v>
      </c>
      <c r="F24" s="5" t="s">
        <v>102</v>
      </c>
    </row>
    <row r="25" spans="1:6" ht="15">
      <c r="A25" s="5" t="s">
        <v>50</v>
      </c>
      <c r="D25" s="6" t="s">
        <v>98</v>
      </c>
      <c r="E25" s="5" t="s">
        <v>103</v>
      </c>
      <c r="F25" s="5" t="s">
        <v>103</v>
      </c>
    </row>
    <row r="26" spans="1:6" ht="15">
      <c r="A26" s="5" t="s">
        <v>51</v>
      </c>
      <c r="D26" s="6" t="s">
        <v>97</v>
      </c>
      <c r="E26" s="5" t="s">
        <v>104</v>
      </c>
      <c r="F26" s="5" t="s">
        <v>104</v>
      </c>
    </row>
    <row r="27" spans="1:6" ht="15">
      <c r="A27" s="5" t="s">
        <v>52</v>
      </c>
      <c r="D27" s="6" t="s">
        <v>100</v>
      </c>
      <c r="E27" s="5" t="s">
        <v>105</v>
      </c>
      <c r="F27" s="5" t="s">
        <v>105</v>
      </c>
    </row>
    <row r="28" spans="1:6" ht="15">
      <c r="A28" s="5" t="s">
        <v>53</v>
      </c>
      <c r="D28" s="6" t="s">
        <v>126</v>
      </c>
      <c r="E28" s="5" t="s">
        <v>127</v>
      </c>
      <c r="F28" s="5" t="s">
        <v>127</v>
      </c>
    </row>
    <row r="29" ht="15">
      <c r="A29" s="5" t="s">
        <v>54</v>
      </c>
    </row>
    <row r="30" ht="15">
      <c r="A30" s="5" t="s">
        <v>55</v>
      </c>
    </row>
    <row r="31" ht="15">
      <c r="A31" s="5" t="s">
        <v>56</v>
      </c>
    </row>
    <row r="32" ht="15">
      <c r="A32" s="5" t="s">
        <v>57</v>
      </c>
    </row>
    <row r="33" ht="15">
      <c r="A33" s="5" t="s">
        <v>58</v>
      </c>
    </row>
    <row r="34" ht="15">
      <c r="A34" s="5" t="s">
        <v>59</v>
      </c>
    </row>
    <row r="35" ht="15">
      <c r="A35" s="5" t="s">
        <v>60</v>
      </c>
    </row>
    <row r="36" ht="15">
      <c r="A36" s="5" t="s">
        <v>61</v>
      </c>
    </row>
    <row r="37" ht="15">
      <c r="A37" s="5" t="s">
        <v>62</v>
      </c>
    </row>
    <row r="38" ht="15">
      <c r="A38" s="5" t="s">
        <v>63</v>
      </c>
    </row>
    <row r="39" ht="15">
      <c r="A39" s="5" t="s">
        <v>64</v>
      </c>
    </row>
    <row r="40" ht="15">
      <c r="A40" s="5" t="s">
        <v>65</v>
      </c>
    </row>
    <row r="41" ht="15">
      <c r="A41" s="5" t="s">
        <v>66</v>
      </c>
    </row>
    <row r="42" ht="15">
      <c r="A42" s="5" t="s">
        <v>67</v>
      </c>
    </row>
    <row r="43" ht="15">
      <c r="A43" s="5" t="s">
        <v>68</v>
      </c>
    </row>
    <row r="44" ht="15">
      <c r="A44" s="5" t="s">
        <v>69</v>
      </c>
    </row>
    <row r="45" ht="15">
      <c r="A45" s="5" t="s">
        <v>70</v>
      </c>
    </row>
    <row r="46" ht="15">
      <c r="A46" s="5" t="s">
        <v>71</v>
      </c>
    </row>
    <row r="47" ht="15">
      <c r="A47" s="5" t="s">
        <v>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9"/>
  <sheetViews>
    <sheetView showGridLines="0" workbookViewId="0" topLeftCell="A44">
      <selection activeCell="A59" sqref="A59"/>
    </sheetView>
  </sheetViews>
  <sheetFormatPr defaultColWidth="9.140625" defaultRowHeight="15"/>
  <cols>
    <col min="1" max="16384" width="8.8515625" style="5" customWidth="1"/>
  </cols>
  <sheetData>
    <row r="1" ht="23.25">
      <c r="A1" s="2" t="s">
        <v>197</v>
      </c>
    </row>
    <row r="2" ht="20.25">
      <c r="A2" s="3" t="s">
        <v>166</v>
      </c>
    </row>
    <row r="34" ht="12.75">
      <c r="A34" s="13" t="s">
        <v>190</v>
      </c>
    </row>
    <row r="36" spans="1:3" ht="15">
      <c r="A36" s="9"/>
      <c r="B36" s="9" t="s">
        <v>164</v>
      </c>
      <c r="C36" s="5" t="s">
        <v>167</v>
      </c>
    </row>
    <row r="37" spans="1:3" ht="15">
      <c r="A37" s="9" t="str">
        <f>INDEX('DATA MS'!$G$84:$G$103,'DATA MS'!K84)</f>
        <v>Germany</v>
      </c>
      <c r="B37" s="9">
        <f>INDEX('DATA MS'!$H$84:$H$103,'DATA MS'!K84)</f>
        <v>973.492692613</v>
      </c>
      <c r="C37" s="11">
        <f>B37/SUM($B$37:$B$56)</f>
        <v>0.3414174516883167</v>
      </c>
    </row>
    <row r="38" spans="1:3" ht="15">
      <c r="A38" s="9" t="str">
        <f>INDEX('DATA MS'!$G$84:$G$103,'DATA MS'!K85)</f>
        <v>Italy</v>
      </c>
      <c r="B38" s="9">
        <f>INDEX('DATA MS'!$H$84:$H$103,'DATA MS'!K85)</f>
        <v>360.57662609</v>
      </c>
      <c r="C38" s="11">
        <f aca="true" t="shared" si="0" ref="C38:C56">B38/SUM($B$37:$B$56)</f>
        <v>0.12645924694881971</v>
      </c>
    </row>
    <row r="39" spans="1:3" ht="15">
      <c r="A39" s="9" t="str">
        <f>INDEX('DATA MS'!$G$84:$G$103,'DATA MS'!K86)</f>
        <v>Netherlands</v>
      </c>
      <c r="B39" s="9">
        <f>INDEX('DATA MS'!$H$84:$H$103,'DATA MS'!K86)</f>
        <v>350.463337674</v>
      </c>
      <c r="C39" s="11">
        <f t="shared" si="0"/>
        <v>0.12291237578545051</v>
      </c>
    </row>
    <row r="40" spans="1:3" ht="15">
      <c r="A40" s="9" t="str">
        <f>INDEX('DATA MS'!$G$84:$G$103,'DATA MS'!K87)</f>
        <v>France</v>
      </c>
      <c r="B40" s="9">
        <f>INDEX('DATA MS'!$H$84:$H$103,'DATA MS'!K87)</f>
        <v>310.618800778</v>
      </c>
      <c r="C40" s="11">
        <f t="shared" si="0"/>
        <v>0.10893834151281588</v>
      </c>
    </row>
    <row r="41" spans="1:3" ht="15">
      <c r="A41" s="9" t="str">
        <f>INDEX('DATA MS'!$G$84:$G$103,'DATA MS'!K88)</f>
        <v>Belgium</v>
      </c>
      <c r="B41" s="9">
        <f>INDEX('DATA MS'!$H$84:$H$103,'DATA MS'!K88)</f>
        <v>211.683334267</v>
      </c>
      <c r="C41" s="11">
        <f t="shared" si="0"/>
        <v>0.07424029486686272</v>
      </c>
    </row>
    <row r="42" spans="1:3" ht="15">
      <c r="A42" s="9" t="str">
        <f>INDEX('DATA MS'!$G$84:$G$103,'DATA MS'!K89)</f>
        <v>Spain</v>
      </c>
      <c r="B42" s="9">
        <f>INDEX('DATA MS'!$H$84:$H$103,'DATA MS'!K89)</f>
        <v>170.062703262</v>
      </c>
      <c r="C42" s="11">
        <f t="shared" si="0"/>
        <v>0.05964335964257763</v>
      </c>
    </row>
    <row r="43" spans="1:3" ht="15">
      <c r="A43" s="9" t="str">
        <f>INDEX('DATA MS'!$G$84:$G$103,'DATA MS'!K90)</f>
        <v>Ireland</v>
      </c>
      <c r="B43" s="9">
        <f>INDEX('DATA MS'!$H$84:$H$103,'DATA MS'!K90)</f>
        <v>118.005382434</v>
      </c>
      <c r="C43" s="11">
        <f t="shared" si="0"/>
        <v>0.041386131875299</v>
      </c>
    </row>
    <row r="44" spans="1:3" ht="15">
      <c r="A44" s="9" t="str">
        <f>INDEX('DATA MS'!$G$84:$G$103,'DATA MS'!K91)</f>
        <v>Austria</v>
      </c>
      <c r="B44" s="9">
        <f>INDEX('DATA MS'!$H$84:$H$103,'DATA MS'!K91)</f>
        <v>94.334801066</v>
      </c>
      <c r="C44" s="11">
        <f t="shared" si="0"/>
        <v>0.033084529169939786</v>
      </c>
    </row>
    <row r="45" spans="1:3" ht="15">
      <c r="A45" s="9" t="str">
        <f>INDEX('DATA MS'!$G$84:$G$103,'DATA MS'!K92)</f>
        <v>Slovakia</v>
      </c>
      <c r="B45" s="9">
        <f>INDEX('DATA MS'!$H$84:$H$103,'DATA MS'!K92)</f>
        <v>58.998797757</v>
      </c>
      <c r="C45" s="11">
        <f t="shared" si="0"/>
        <v>0.020691700446977063</v>
      </c>
    </row>
    <row r="46" spans="1:3" ht="15">
      <c r="A46" s="9" t="str">
        <f>INDEX('DATA MS'!$G$84:$G$103,'DATA MS'!K93)</f>
        <v>Finland</v>
      </c>
      <c r="B46" s="9">
        <f>INDEX('DATA MS'!$H$84:$H$103,'DATA MS'!K93)</f>
        <v>46.312309761</v>
      </c>
      <c r="C46" s="11">
        <f t="shared" si="0"/>
        <v>0.01624237233662151</v>
      </c>
    </row>
    <row r="47" spans="1:3" ht="15">
      <c r="A47" s="9" t="str">
        <f>INDEX('DATA MS'!$G$84:$G$103,'DATA MS'!K94)</f>
        <v>Slovenia</v>
      </c>
      <c r="B47" s="9">
        <f>INDEX('DATA MS'!$H$84:$H$103,'DATA MS'!K94)</f>
        <v>37.306728337</v>
      </c>
      <c r="C47" s="11">
        <f t="shared" si="0"/>
        <v>0.013083989449842084</v>
      </c>
    </row>
    <row r="48" spans="1:3" ht="15">
      <c r="A48" s="9" t="str">
        <f>INDEX('DATA MS'!$G$84:$G$103,'DATA MS'!K95)</f>
        <v>Greece</v>
      </c>
      <c r="B48" s="9">
        <f>INDEX('DATA MS'!$H$84:$H$103,'DATA MS'!K95)</f>
        <v>29.606680416</v>
      </c>
      <c r="C48" s="11">
        <f t="shared" si="0"/>
        <v>0.010383475353522267</v>
      </c>
    </row>
    <row r="49" spans="1:3" ht="15">
      <c r="A49" s="9" t="str">
        <f>INDEX('DATA MS'!$G$84:$G$103,'DATA MS'!K96)</f>
        <v>Portugal</v>
      </c>
      <c r="B49" s="9">
        <f>INDEX('DATA MS'!$H$84:$H$103,'DATA MS'!K96)</f>
        <v>27.570473063</v>
      </c>
      <c r="C49" s="11">
        <f t="shared" si="0"/>
        <v>0.009669349062852061</v>
      </c>
    </row>
    <row r="50" spans="1:3" ht="15">
      <c r="A50" s="9" t="str">
        <f>INDEX('DATA MS'!$G$84:$G$103,'DATA MS'!K97)</f>
        <v>Lithuania</v>
      </c>
      <c r="B50" s="9">
        <f>INDEX('DATA MS'!$H$84:$H$103,'DATA MS'!K97)</f>
        <v>22.767784751</v>
      </c>
      <c r="C50" s="11">
        <f t="shared" si="0"/>
        <v>0.007984979352448743</v>
      </c>
    </row>
    <row r="51" spans="1:3" ht="15">
      <c r="A51" s="9" t="str">
        <f>INDEX('DATA MS'!$G$84:$G$103,'DATA MS'!K98)</f>
        <v>Croatia</v>
      </c>
      <c r="B51" s="9">
        <f>INDEX('DATA MS'!$H$84:$H$103,'DATA MS'!K98)</f>
        <v>10.950995941</v>
      </c>
      <c r="C51" s="11">
        <f t="shared" si="0"/>
        <v>0.0038406668647811395</v>
      </c>
    </row>
    <row r="52" spans="1:3" ht="15">
      <c r="A52" s="9" t="str">
        <f>INDEX('DATA MS'!$G$84:$G$103,'DATA MS'!K99)</f>
        <v>Latvia</v>
      </c>
      <c r="B52" s="9">
        <f>INDEX('DATA MS'!$H$84:$H$103,'DATA MS'!K99)</f>
        <v>10.734372434</v>
      </c>
      <c r="C52" s="11">
        <f t="shared" si="0"/>
        <v>0.0037646939825017574</v>
      </c>
    </row>
    <row r="53" spans="1:3" ht="15">
      <c r="A53" s="9" t="str">
        <f>INDEX('DATA MS'!$G$84:$G$103,'DATA MS'!K100)</f>
        <v>Estonia</v>
      </c>
      <c r="B53" s="9">
        <f>INDEX('DATA MS'!$H$84:$H$103,'DATA MS'!K100)</f>
        <v>8.068389768</v>
      </c>
      <c r="C53" s="11">
        <f t="shared" si="0"/>
        <v>0.0028296967144403017</v>
      </c>
    </row>
    <row r="54" spans="1:3" ht="15">
      <c r="A54" s="9" t="str">
        <f>INDEX('DATA MS'!$G$84:$G$103,'DATA MS'!K101)</f>
        <v>Luxembourg</v>
      </c>
      <c r="B54" s="9">
        <f>INDEX('DATA MS'!$H$84:$H$103,'DATA MS'!K101)</f>
        <v>4.335733642</v>
      </c>
      <c r="C54" s="11">
        <f t="shared" si="0"/>
        <v>0.001520602201211815</v>
      </c>
    </row>
    <row r="55" spans="1:3" ht="15">
      <c r="A55" s="9" t="str">
        <f>INDEX('DATA MS'!$G$84:$G$103,'DATA MS'!K102)</f>
        <v>Cyprus</v>
      </c>
      <c r="B55" s="9">
        <f>INDEX('DATA MS'!$H$84:$H$103,'DATA MS'!K102)</f>
        <v>3.778840253</v>
      </c>
      <c r="C55" s="11">
        <f t="shared" si="0"/>
        <v>0.0013252919300847613</v>
      </c>
    </row>
    <row r="56" spans="1:3" ht="15">
      <c r="A56" s="9" t="str">
        <f>INDEX('DATA MS'!$G$84:$G$103,'DATA MS'!K103)</f>
        <v>Malta</v>
      </c>
      <c r="B56" s="9">
        <f>INDEX('DATA MS'!$H$84:$H$103,'DATA MS'!K103)</f>
        <v>1.657906227</v>
      </c>
      <c r="C56" s="11">
        <f t="shared" si="0"/>
        <v>0.0005814508146344694</v>
      </c>
    </row>
    <row r="57" spans="2:3" ht="15">
      <c r="B57" s="9">
        <f>SUM(B37:B56)</f>
        <v>2851.326690534</v>
      </c>
      <c r="C57" s="25">
        <f>SUM(C37:C56)</f>
        <v>1.0000000000000002</v>
      </c>
    </row>
    <row r="59" ht="14.4">
      <c r="A59" s="4" t="s">
        <v>201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59"/>
  <sheetViews>
    <sheetView showGridLines="0" workbookViewId="0" topLeftCell="A53">
      <selection activeCell="B37" sqref="B37"/>
    </sheetView>
  </sheetViews>
  <sheetFormatPr defaultColWidth="9.140625" defaultRowHeight="15"/>
  <cols>
    <col min="1" max="16384" width="8.8515625" style="5" customWidth="1"/>
  </cols>
  <sheetData>
    <row r="1" ht="23.25">
      <c r="A1" s="2" t="s">
        <v>198</v>
      </c>
    </row>
    <row r="2" ht="20.25">
      <c r="A2" s="3" t="s">
        <v>166</v>
      </c>
    </row>
    <row r="34" ht="12.75">
      <c r="A34" s="13" t="s">
        <v>190</v>
      </c>
    </row>
    <row r="36" spans="1:2" ht="15">
      <c r="A36" s="9"/>
      <c r="B36" s="9" t="s">
        <v>26</v>
      </c>
    </row>
    <row r="37" spans="1:3" ht="15">
      <c r="A37" s="9" t="str">
        <f>INDEX('DATA MS'!$G$108:$G$127,'DATA MS'!K108)</f>
        <v>Germany</v>
      </c>
      <c r="B37" s="9">
        <f>INDEX('DATA MS'!$H$108:$H$127,'DATA MS'!K108)</f>
        <v>232.41216879400008</v>
      </c>
      <c r="C37" s="11"/>
    </row>
    <row r="38" spans="1:3" ht="15">
      <c r="A38" s="9" t="str">
        <f>INDEX('DATA MS'!$G$108:$G$127,'DATA MS'!K109)</f>
        <v>Italy</v>
      </c>
      <c r="B38" s="9">
        <f>INDEX('DATA MS'!$H$108:$H$127,'DATA MS'!K109)</f>
        <v>49.13521698799997</v>
      </c>
      <c r="C38" s="11"/>
    </row>
    <row r="39" spans="1:3" ht="15">
      <c r="A39" s="9" t="str">
        <f>INDEX('DATA MS'!$G$108:$G$127,'DATA MS'!K110)</f>
        <v>Ireland</v>
      </c>
      <c r="B39" s="9">
        <f>INDEX('DATA MS'!$H$108:$H$127,'DATA MS'!K110)</f>
        <v>28.004037288999996</v>
      </c>
      <c r="C39" s="11"/>
    </row>
    <row r="40" spans="1:3" ht="15">
      <c r="A40" s="9" t="str">
        <f>INDEX('DATA MS'!$G$108:$G$127,'DATA MS'!K111)</f>
        <v>Austria</v>
      </c>
      <c r="B40" s="9">
        <f>INDEX('DATA MS'!$H$108:$H$127,'DATA MS'!K111)</f>
        <v>15.197916909</v>
      </c>
      <c r="C40" s="11"/>
    </row>
    <row r="41" spans="1:3" ht="15">
      <c r="A41" s="9" t="str">
        <f>INDEX('DATA MS'!$G$108:$G$127,'DATA MS'!K112)</f>
        <v>Finland</v>
      </c>
      <c r="B41" s="9">
        <f>INDEX('DATA MS'!$H$108:$H$127,'DATA MS'!K112)</f>
        <v>3.6189334540000004</v>
      </c>
      <c r="C41" s="11"/>
    </row>
    <row r="42" spans="1:3" ht="15">
      <c r="A42" s="9" t="str">
        <f>INDEX('DATA MS'!$G$108:$G$127,'DATA MS'!K113)</f>
        <v>Latvia</v>
      </c>
      <c r="B42" s="9">
        <f>INDEX('DATA MS'!$H$108:$H$127,'DATA MS'!K113)</f>
        <v>1.2798581450000004</v>
      </c>
      <c r="C42" s="11"/>
    </row>
    <row r="43" spans="1:3" ht="15">
      <c r="A43" s="9" t="str">
        <f>INDEX('DATA MS'!$G$108:$G$127,'DATA MS'!K114)</f>
        <v>Luxembourg</v>
      </c>
      <c r="B43" s="9">
        <f>INDEX('DATA MS'!$H$108:$H$127,'DATA MS'!K114)</f>
        <v>1.0291971580000001</v>
      </c>
      <c r="C43" s="11"/>
    </row>
    <row r="44" spans="1:3" ht="15">
      <c r="A44" s="9" t="str">
        <f>INDEX('DATA MS'!$G$108:$G$127,'DATA MS'!K115)</f>
        <v>Estonia</v>
      </c>
      <c r="B44" s="9">
        <f>INDEX('DATA MS'!$H$108:$H$127,'DATA MS'!K115)</f>
        <v>0.5299485509999995</v>
      </c>
      <c r="C44" s="11"/>
    </row>
    <row r="45" spans="1:3" ht="15">
      <c r="A45" s="9" t="str">
        <f>INDEX('DATA MS'!$G$108:$G$127,'DATA MS'!K116)</f>
        <v>France</v>
      </c>
      <c r="B45" s="9">
        <f>INDEX('DATA MS'!$H$108:$H$127,'DATA MS'!K116)</f>
        <v>-0.07442670200003931</v>
      </c>
      <c r="C45" s="11"/>
    </row>
    <row r="46" spans="1:3" ht="15">
      <c r="A46" s="9" t="str">
        <f>INDEX('DATA MS'!$G$108:$G$127,'DATA MS'!K117)</f>
        <v>Lithuania</v>
      </c>
      <c r="B46" s="9">
        <f>INDEX('DATA MS'!$H$108:$H$127,'DATA MS'!K117)</f>
        <v>-0.5433990169999987</v>
      </c>
      <c r="C46" s="11"/>
    </row>
    <row r="47" spans="1:3" ht="15">
      <c r="A47" s="9" t="str">
        <f>INDEX('DATA MS'!$G$108:$G$127,'DATA MS'!K118)</f>
        <v>Slovakia</v>
      </c>
      <c r="B47" s="9">
        <f>INDEX('DATA MS'!$H$108:$H$127,'DATA MS'!K118)</f>
        <v>-0.803634928000001</v>
      </c>
      <c r="C47" s="11"/>
    </row>
    <row r="48" spans="1:3" ht="15">
      <c r="A48" s="9" t="str">
        <f>INDEX('DATA MS'!$G$108:$G$127,'DATA MS'!K119)</f>
        <v>Malta</v>
      </c>
      <c r="B48" s="9">
        <f>INDEX('DATA MS'!$H$108:$H$127,'DATA MS'!K119)</f>
        <v>-1.4444772350000001</v>
      </c>
      <c r="C48" s="11"/>
    </row>
    <row r="49" spans="1:3" ht="15">
      <c r="A49" s="9" t="str">
        <f>INDEX('DATA MS'!$G$108:$G$127,'DATA MS'!K120)</f>
        <v>Slovenia</v>
      </c>
      <c r="B49" s="9">
        <f>INDEX('DATA MS'!$H$108:$H$127,'DATA MS'!K120)</f>
        <v>-2.292239193999997</v>
      </c>
      <c r="C49" s="11"/>
    </row>
    <row r="50" spans="1:3" ht="15">
      <c r="A50" s="9" t="str">
        <f>INDEX('DATA MS'!$G$108:$G$127,'DATA MS'!K121)</f>
        <v>Cyprus</v>
      </c>
      <c r="B50" s="9">
        <f>INDEX('DATA MS'!$H$108:$H$127,'DATA MS'!K121)</f>
        <v>-2.4471128720000004</v>
      </c>
      <c r="C50" s="11"/>
    </row>
    <row r="51" spans="1:3" ht="15">
      <c r="A51" s="9" t="str">
        <f>INDEX('DATA MS'!$G$108:$G$127,'DATA MS'!K122)</f>
        <v>Portugal</v>
      </c>
      <c r="B51" s="9">
        <f>INDEX('DATA MS'!$H$108:$H$127,'DATA MS'!K122)</f>
        <v>-4.653390332999997</v>
      </c>
      <c r="C51" s="11"/>
    </row>
    <row r="52" spans="1:3" ht="15">
      <c r="A52" s="9" t="str">
        <f>INDEX('DATA MS'!$G$108:$G$127,'DATA MS'!K123)</f>
        <v>Croatia</v>
      </c>
      <c r="B52" s="9">
        <f>INDEX('DATA MS'!$H$108:$H$127,'DATA MS'!K123)</f>
        <v>-5.169226727</v>
      </c>
      <c r="C52" s="11"/>
    </row>
    <row r="53" spans="1:3" ht="15">
      <c r="A53" s="9" t="str">
        <f>INDEX('DATA MS'!$G$108:$G$127,'DATA MS'!K124)</f>
        <v>Belgium</v>
      </c>
      <c r="B53" s="9">
        <f>INDEX('DATA MS'!$H$108:$H$127,'DATA MS'!K124)</f>
        <v>-11.760119583000005</v>
      </c>
      <c r="C53" s="11"/>
    </row>
    <row r="54" spans="1:3" ht="15">
      <c r="A54" s="9" t="str">
        <f>INDEX('DATA MS'!$G$108:$G$127,'DATA MS'!K125)</f>
        <v>Greece</v>
      </c>
      <c r="B54" s="9">
        <f>INDEX('DATA MS'!$H$108:$H$127,'DATA MS'!K125)</f>
        <v>-19.500203713</v>
      </c>
      <c r="C54" s="11"/>
    </row>
    <row r="55" spans="1:3" ht="15">
      <c r="A55" s="9" t="str">
        <f>INDEX('DATA MS'!$G$108:$G$127,'DATA MS'!K126)</f>
        <v>Spain</v>
      </c>
      <c r="B55" s="9">
        <f>INDEX('DATA MS'!$H$108:$H$127,'DATA MS'!K126)</f>
        <v>-54.063618908999985</v>
      </c>
      <c r="C55" s="11"/>
    </row>
    <row r="56" spans="1:2" ht="15">
      <c r="A56" s="9" t="str">
        <f>INDEX('DATA MS'!$G$108:$G$127,'DATA MS'!K127)</f>
        <v>Netherlands</v>
      </c>
      <c r="B56" s="9">
        <f>INDEX('DATA MS'!$H$108:$H$127,'DATA MS'!K127)</f>
        <v>-159.34601561099998</v>
      </c>
    </row>
    <row r="59" ht="14.4">
      <c r="A59" s="4" t="s">
        <v>201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59"/>
  <sheetViews>
    <sheetView showGridLines="0" tabSelected="1" workbookViewId="0" topLeftCell="A1">
      <selection activeCell="A62" sqref="A62:XFD83"/>
    </sheetView>
  </sheetViews>
  <sheetFormatPr defaultColWidth="9.140625" defaultRowHeight="15" customHeight="1"/>
  <cols>
    <col min="1" max="1" width="24.8515625" style="5" customWidth="1"/>
    <col min="2" max="6" width="14.7109375" style="5" customWidth="1"/>
    <col min="7" max="7" width="15.7109375" style="5" customWidth="1"/>
    <col min="8" max="10" width="14.421875" style="5" customWidth="1"/>
    <col min="11" max="11" width="9.140625" style="5" customWidth="1"/>
    <col min="12" max="12" width="23.28125" style="5" customWidth="1"/>
    <col min="13" max="13" width="5.421875" style="5" bestFit="1" customWidth="1"/>
    <col min="14" max="14" width="5.7109375" style="5" bestFit="1" customWidth="1"/>
    <col min="15" max="15" width="5.8515625" style="5" bestFit="1" customWidth="1"/>
    <col min="16" max="16" width="5.7109375" style="5" bestFit="1" customWidth="1"/>
    <col min="17" max="17" width="3.57421875" style="5" bestFit="1" customWidth="1"/>
    <col min="18" max="18" width="8.00390625" style="5" bestFit="1" customWidth="1"/>
    <col min="19" max="19" width="9.140625" style="5" customWidth="1"/>
    <col min="20" max="20" width="5.421875" style="5" bestFit="1" customWidth="1"/>
    <col min="21" max="21" width="5.7109375" style="5" bestFit="1" customWidth="1"/>
    <col min="22" max="22" width="5.8515625" style="5" bestFit="1" customWidth="1"/>
    <col min="23" max="23" width="5.7109375" style="5" bestFit="1" customWidth="1"/>
    <col min="24" max="24" width="9.140625" style="5" customWidth="1"/>
    <col min="25" max="25" width="7.7109375" style="5" bestFit="1" customWidth="1"/>
    <col min="26" max="26" width="7.28125" style="5" customWidth="1"/>
    <col min="27" max="27" width="5.8515625" style="5" bestFit="1" customWidth="1"/>
    <col min="28" max="28" width="5.7109375" style="5" bestFit="1" customWidth="1"/>
    <col min="29" max="29" width="5.7109375" style="5" customWidth="1"/>
    <col min="30" max="30" width="7.8515625" style="5" customWidth="1"/>
    <col min="31" max="31" width="11.28125" style="5" bestFit="1" customWidth="1"/>
    <col min="32" max="35" width="9.140625" style="5" customWidth="1"/>
    <col min="36" max="36" width="18.28125" style="5" customWidth="1"/>
    <col min="37" max="37" width="9.140625" style="5" customWidth="1"/>
    <col min="38" max="38" width="14.421875" style="5" customWidth="1"/>
    <col min="39" max="16384" width="9.140625" style="5" customWidth="1"/>
  </cols>
  <sheetData>
    <row r="1" ht="23.25">
      <c r="A1" s="2" t="s">
        <v>210</v>
      </c>
    </row>
    <row r="2" ht="20.25">
      <c r="A2" s="3" t="s">
        <v>106</v>
      </c>
    </row>
    <row r="3" ht="12.75"/>
    <row r="4" ht="12.75"/>
    <row r="6" ht="12.75"/>
    <row r="7" ht="12.75">
      <c r="I7" s="26"/>
    </row>
    <row r="8" spans="8:35" ht="12.75">
      <c r="H8" s="27"/>
      <c r="I8" s="28"/>
      <c r="J8" s="27"/>
      <c r="M8" s="27"/>
      <c r="N8" s="29"/>
      <c r="O8" s="27"/>
      <c r="P8" s="29"/>
      <c r="Q8" s="27"/>
      <c r="R8" s="29"/>
      <c r="T8" s="27"/>
      <c r="U8" s="29"/>
      <c r="V8" s="27"/>
      <c r="W8" s="29"/>
      <c r="X8" s="27"/>
      <c r="Y8" s="27"/>
      <c r="Z8" s="27"/>
      <c r="AA8" s="27"/>
      <c r="AB8" s="29"/>
      <c r="AC8" s="29"/>
      <c r="AG8" s="27"/>
      <c r="AH8" s="27"/>
      <c r="AI8" s="27"/>
    </row>
    <row r="9" spans="8:35" ht="12.75">
      <c r="H9" s="27"/>
      <c r="I9" s="28"/>
      <c r="J9" s="27"/>
      <c r="M9" s="27"/>
      <c r="N9" s="29"/>
      <c r="O9" s="27"/>
      <c r="P9" s="29"/>
      <c r="Q9" s="27"/>
      <c r="R9" s="29"/>
      <c r="T9" s="27"/>
      <c r="U9" s="29"/>
      <c r="V9" s="27"/>
      <c r="W9" s="29"/>
      <c r="X9" s="27"/>
      <c r="Y9" s="27"/>
      <c r="Z9" s="27"/>
      <c r="AA9" s="27"/>
      <c r="AB9" s="29"/>
      <c r="AC9" s="29"/>
      <c r="AG9" s="27"/>
      <c r="AH9" s="27"/>
      <c r="AI9" s="27"/>
    </row>
    <row r="10" spans="8:35" ht="12.75">
      <c r="H10" s="27"/>
      <c r="I10" s="28"/>
      <c r="J10" s="27"/>
      <c r="M10" s="27"/>
      <c r="N10" s="29"/>
      <c r="O10" s="27"/>
      <c r="P10" s="29"/>
      <c r="Q10" s="27"/>
      <c r="R10" s="29"/>
      <c r="T10" s="27"/>
      <c r="U10" s="29"/>
      <c r="V10" s="27"/>
      <c r="W10" s="29"/>
      <c r="X10" s="27"/>
      <c r="Y10" s="27"/>
      <c r="Z10" s="27"/>
      <c r="AA10" s="27"/>
      <c r="AB10" s="29"/>
      <c r="AC10" s="29"/>
      <c r="AG10" s="27"/>
      <c r="AH10" s="27"/>
      <c r="AI10" s="27"/>
    </row>
    <row r="11" spans="8:35" ht="12.75">
      <c r="H11" s="27"/>
      <c r="I11" s="28"/>
      <c r="J11" s="27"/>
      <c r="M11" s="27"/>
      <c r="N11" s="29"/>
      <c r="O11" s="27"/>
      <c r="P11" s="29"/>
      <c r="Q11" s="27"/>
      <c r="R11" s="29"/>
      <c r="T11" s="27"/>
      <c r="U11" s="29"/>
      <c r="V11" s="27"/>
      <c r="W11" s="29"/>
      <c r="X11" s="27"/>
      <c r="Y11" s="27"/>
      <c r="Z11" s="27"/>
      <c r="AA11" s="27"/>
      <c r="AB11" s="29"/>
      <c r="AC11" s="29"/>
      <c r="AG11" s="27"/>
      <c r="AH11" s="27"/>
      <c r="AI11" s="27"/>
    </row>
    <row r="12" spans="8:35" ht="12.75">
      <c r="H12" s="27"/>
      <c r="I12" s="28"/>
      <c r="J12" s="27"/>
      <c r="M12" s="27"/>
      <c r="N12" s="29"/>
      <c r="O12" s="27"/>
      <c r="P12" s="29"/>
      <c r="Q12" s="27"/>
      <c r="R12" s="29"/>
      <c r="T12" s="27"/>
      <c r="U12" s="29"/>
      <c r="V12" s="27"/>
      <c r="W12" s="29"/>
      <c r="X12" s="27"/>
      <c r="Y12" s="27"/>
      <c r="Z12" s="27"/>
      <c r="AA12" s="27"/>
      <c r="AB12" s="29"/>
      <c r="AC12" s="29"/>
      <c r="AG12" s="27"/>
      <c r="AH12" s="27"/>
      <c r="AI12" s="27"/>
    </row>
    <row r="13" spans="8:35" ht="12.75">
      <c r="H13" s="27"/>
      <c r="I13" s="28"/>
      <c r="J13" s="27"/>
      <c r="M13" s="27"/>
      <c r="N13" s="29"/>
      <c r="O13" s="27"/>
      <c r="P13" s="29"/>
      <c r="Q13" s="27"/>
      <c r="R13" s="29"/>
      <c r="T13" s="27"/>
      <c r="U13" s="29"/>
      <c r="V13" s="27"/>
      <c r="W13" s="29"/>
      <c r="X13" s="27"/>
      <c r="Y13" s="27"/>
      <c r="Z13" s="27"/>
      <c r="AA13" s="27"/>
      <c r="AB13" s="29"/>
      <c r="AC13" s="29"/>
      <c r="AG13" s="27"/>
      <c r="AH13" s="27"/>
      <c r="AI13" s="27"/>
    </row>
    <row r="14" spans="8:35" ht="12.75">
      <c r="H14" s="27"/>
      <c r="I14" s="28"/>
      <c r="J14" s="27"/>
      <c r="M14" s="27"/>
      <c r="N14" s="29"/>
      <c r="O14" s="27"/>
      <c r="P14" s="29"/>
      <c r="Q14" s="27"/>
      <c r="R14" s="29"/>
      <c r="T14" s="27"/>
      <c r="U14" s="29"/>
      <c r="V14" s="27"/>
      <c r="W14" s="29"/>
      <c r="X14" s="27"/>
      <c r="Y14" s="27"/>
      <c r="Z14" s="27"/>
      <c r="AA14" s="27"/>
      <c r="AB14" s="29"/>
      <c r="AC14" s="29"/>
      <c r="AG14" s="27"/>
      <c r="AH14" s="27"/>
      <c r="AI14" s="27"/>
    </row>
    <row r="15" spans="8:10" ht="12.75">
      <c r="H15" s="27"/>
      <c r="I15" s="27"/>
      <c r="J15" s="27"/>
    </row>
    <row r="16" spans="1:36" ht="15" customHeight="1">
      <c r="A16" s="6"/>
      <c r="B16" s="27"/>
      <c r="C16" s="27"/>
      <c r="D16" s="27"/>
      <c r="E16" s="6"/>
      <c r="F16" s="27"/>
      <c r="G16" s="27"/>
      <c r="H16" s="27"/>
      <c r="I16" s="27"/>
      <c r="J16" s="27"/>
      <c r="AJ16" s="75"/>
    </row>
    <row r="17" ht="15" customHeight="1">
      <c r="AJ17" s="75"/>
    </row>
    <row r="18" ht="15" customHeight="1">
      <c r="AJ18" s="75"/>
    </row>
    <row r="19" ht="15" customHeight="1">
      <c r="AJ19" s="75"/>
    </row>
    <row r="20" ht="15" customHeight="1">
      <c r="AJ20" s="75"/>
    </row>
    <row r="21" ht="15" customHeight="1">
      <c r="AJ21" s="75"/>
    </row>
    <row r="22" ht="15" customHeight="1">
      <c r="AJ22" s="75"/>
    </row>
    <row r="28" spans="1:6" ht="15" customHeight="1">
      <c r="A28" s="6"/>
      <c r="E28" s="27"/>
      <c r="F28" s="27"/>
    </row>
    <row r="29" spans="12:27" ht="15" customHeight="1"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30"/>
      <c r="X29" s="30"/>
      <c r="Y29" s="30"/>
      <c r="Z29" s="30"/>
      <c r="AA29" s="30"/>
    </row>
    <row r="30" spans="12:27" ht="15" customHeight="1"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2:28" ht="15" customHeight="1"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30"/>
      <c r="X31" s="30"/>
      <c r="Y31" s="30"/>
      <c r="Z31" s="30"/>
      <c r="AA31" s="30"/>
      <c r="AB31" s="30"/>
    </row>
    <row r="32" spans="1:28" ht="15" customHeight="1">
      <c r="A32" s="13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30"/>
      <c r="X32" s="30"/>
      <c r="Y32" s="30"/>
      <c r="Z32" s="30"/>
      <c r="AA32" s="30"/>
      <c r="AB32" s="30"/>
    </row>
    <row r="33" spans="1:28" ht="15" customHeight="1">
      <c r="A33" s="13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30"/>
      <c r="X33" s="30"/>
      <c r="Y33" s="30"/>
      <c r="Z33" s="30"/>
      <c r="AA33" s="30"/>
      <c r="AB33" s="30"/>
    </row>
    <row r="34" spans="12:28" ht="15" customHeight="1"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30"/>
      <c r="X34" s="30"/>
      <c r="Y34" s="30"/>
      <c r="Z34" s="30"/>
      <c r="AA34" s="30"/>
      <c r="AB34" s="30"/>
    </row>
    <row r="35" spans="1:28" ht="15" customHeight="1">
      <c r="A35" s="13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30"/>
      <c r="X35" s="30"/>
      <c r="Y35" s="30"/>
      <c r="Z35" s="30"/>
      <c r="AA35" s="30"/>
      <c r="AB35" s="30"/>
    </row>
    <row r="36" spans="1:28" ht="15" customHeight="1">
      <c r="A36" s="13" t="s">
        <v>190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30"/>
      <c r="X36" s="30"/>
      <c r="Y36" s="30"/>
      <c r="Z36" s="30"/>
      <c r="AA36" s="30"/>
      <c r="AB36" s="30"/>
    </row>
    <row r="37" spans="1:28" ht="15" customHeight="1">
      <c r="A37" s="13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30"/>
      <c r="X37" s="30"/>
      <c r="Y37" s="30"/>
      <c r="Z37" s="30"/>
      <c r="AA37" s="30"/>
      <c r="AB37" s="30"/>
    </row>
    <row r="38" spans="1:28" ht="15" customHeight="1">
      <c r="A38" s="13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30"/>
      <c r="X38" s="30"/>
      <c r="Y38" s="30"/>
      <c r="Z38" s="30"/>
      <c r="AA38" s="30"/>
      <c r="AB38" s="30"/>
    </row>
    <row r="39" spans="12:28" ht="15" customHeight="1"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30"/>
      <c r="X39" s="30"/>
      <c r="Y39" s="30"/>
      <c r="Z39" s="30"/>
      <c r="AA39" s="30"/>
      <c r="AB39" s="30"/>
    </row>
    <row r="40" spans="1:10" ht="15" customHeight="1">
      <c r="A40" s="14"/>
      <c r="B40" s="31" t="s">
        <v>211</v>
      </c>
      <c r="C40" s="31" t="s">
        <v>212</v>
      </c>
      <c r="D40" s="31" t="s">
        <v>213</v>
      </c>
      <c r="E40" s="31" t="s">
        <v>214</v>
      </c>
      <c r="F40" s="31" t="s">
        <v>215</v>
      </c>
      <c r="G40" s="31" t="s">
        <v>216</v>
      </c>
      <c r="H40" s="76" t="s">
        <v>132</v>
      </c>
      <c r="I40" s="76"/>
      <c r="J40" s="76"/>
    </row>
    <row r="41" spans="1:10" ht="15" customHeight="1">
      <c r="A41" s="16" t="s">
        <v>32</v>
      </c>
      <c r="B41" s="23">
        <v>224.0252</v>
      </c>
      <c r="C41" s="23">
        <v>182.2746</v>
      </c>
      <c r="D41" s="32">
        <v>41.75060000000002</v>
      </c>
      <c r="E41" s="23">
        <v>226.8858</v>
      </c>
      <c r="F41" s="23">
        <v>183.709</v>
      </c>
      <c r="G41" s="32">
        <v>43.176799999999986</v>
      </c>
      <c r="H41" s="33">
        <v>0.19</v>
      </c>
      <c r="I41" s="33">
        <v>0.5</v>
      </c>
      <c r="J41" s="33">
        <v>0.82</v>
      </c>
    </row>
    <row r="42" spans="1:10" ht="15" customHeight="1">
      <c r="A42" s="18" t="s">
        <v>1</v>
      </c>
      <c r="B42" s="20">
        <v>78.0276</v>
      </c>
      <c r="C42" s="20">
        <v>132.97279999999998</v>
      </c>
      <c r="D42" s="34">
        <v>-54.94519999999997</v>
      </c>
      <c r="E42" s="20">
        <v>69.81410000000001</v>
      </c>
      <c r="F42" s="20">
        <v>105.8258</v>
      </c>
      <c r="G42" s="34">
        <v>-36.01169999999999</v>
      </c>
      <c r="H42" s="35">
        <v>1.19</v>
      </c>
      <c r="I42" s="35">
        <v>1.5</v>
      </c>
      <c r="J42" s="35">
        <v>1.8199999999999998</v>
      </c>
    </row>
    <row r="43" spans="1:10" ht="15" customHeight="1">
      <c r="A43" s="18" t="s">
        <v>27</v>
      </c>
      <c r="B43" s="20">
        <v>190.5718</v>
      </c>
      <c r="C43" s="20">
        <v>781.2363</v>
      </c>
      <c r="D43" s="34">
        <v>-590.6645000000001</v>
      </c>
      <c r="E43" s="20">
        <v>149.3773</v>
      </c>
      <c r="F43" s="20">
        <v>502.8458</v>
      </c>
      <c r="G43" s="34">
        <v>-353.4685</v>
      </c>
      <c r="H43" s="35">
        <v>2.19</v>
      </c>
      <c r="I43" s="35">
        <v>2.5</v>
      </c>
      <c r="J43" s="35">
        <v>2.82</v>
      </c>
    </row>
    <row r="44" spans="1:10" ht="15" customHeight="1">
      <c r="A44" s="18" t="s">
        <v>28</v>
      </c>
      <c r="B44" s="20">
        <v>603.0579</v>
      </c>
      <c r="C44" s="20">
        <v>384.7484</v>
      </c>
      <c r="D44" s="34">
        <v>218.3095</v>
      </c>
      <c r="E44" s="20">
        <v>568.9166</v>
      </c>
      <c r="F44" s="20">
        <v>347.4733</v>
      </c>
      <c r="G44" s="34">
        <v>221.44330000000002</v>
      </c>
      <c r="H44" s="35">
        <v>3.19</v>
      </c>
      <c r="I44" s="35">
        <v>3.5</v>
      </c>
      <c r="J44" s="35">
        <v>3.82</v>
      </c>
    </row>
    <row r="45" spans="1:10" ht="15" customHeight="1">
      <c r="A45" s="18" t="s">
        <v>33</v>
      </c>
      <c r="B45" s="20">
        <v>1063.6449</v>
      </c>
      <c r="C45" s="20">
        <v>950.0681</v>
      </c>
      <c r="D45" s="34">
        <v>113.57680000000005</v>
      </c>
      <c r="E45" s="20">
        <v>1147.5897</v>
      </c>
      <c r="F45" s="20">
        <v>975.1718000000001</v>
      </c>
      <c r="G45" s="34">
        <v>172.41789999999992</v>
      </c>
      <c r="H45" s="35">
        <v>4.1899999999999995</v>
      </c>
      <c r="I45" s="35">
        <v>4.5</v>
      </c>
      <c r="J45" s="35">
        <v>4.82</v>
      </c>
    </row>
    <row r="46" spans="1:10" ht="15" customHeight="1">
      <c r="A46" s="18" t="s">
        <v>2</v>
      </c>
      <c r="B46" s="20">
        <v>670.9589</v>
      </c>
      <c r="C46" s="20">
        <v>733.6974</v>
      </c>
      <c r="D46" s="34">
        <v>-62.738500000000045</v>
      </c>
      <c r="E46" s="20">
        <v>647.747</v>
      </c>
      <c r="F46" s="20">
        <v>645.9205999999999</v>
      </c>
      <c r="G46" s="34">
        <v>1.826400000000035</v>
      </c>
      <c r="H46" s="35">
        <v>5.1899999999999995</v>
      </c>
      <c r="I46" s="35">
        <v>5.5</v>
      </c>
      <c r="J46" s="35">
        <v>5.82</v>
      </c>
    </row>
    <row r="47" spans="1:10" ht="15" customHeight="1">
      <c r="A47" s="21" t="s">
        <v>29</v>
      </c>
      <c r="B47" s="22">
        <v>42.0859</v>
      </c>
      <c r="C47" s="22">
        <v>42.409</v>
      </c>
      <c r="D47" s="36">
        <v>-0.3230999999999966</v>
      </c>
      <c r="E47" s="22">
        <v>40.996199999999995</v>
      </c>
      <c r="F47" s="22">
        <v>21.271</v>
      </c>
      <c r="G47" s="36">
        <v>19.725199999999994</v>
      </c>
      <c r="H47" s="37">
        <v>6.1899999999999995</v>
      </c>
      <c r="I47" s="37">
        <v>6.5</v>
      </c>
      <c r="J47" s="37">
        <v>6.82</v>
      </c>
    </row>
    <row r="48" spans="5:6" ht="15" customHeight="1">
      <c r="E48" s="27"/>
      <c r="F48" s="27"/>
    </row>
    <row r="50" spans="1:10" ht="15" customHeight="1">
      <c r="A50" s="14"/>
      <c r="B50" s="31" t="s">
        <v>211</v>
      </c>
      <c r="C50" s="31" t="s">
        <v>212</v>
      </c>
      <c r="D50" s="31"/>
      <c r="E50" s="31" t="s">
        <v>214</v>
      </c>
      <c r="F50" s="31" t="s">
        <v>215</v>
      </c>
      <c r="G50" s="31"/>
      <c r="H50" s="38" t="s">
        <v>109</v>
      </c>
      <c r="I50" s="38" t="s">
        <v>108</v>
      </c>
      <c r="J50" s="38" t="s">
        <v>110</v>
      </c>
    </row>
    <row r="51" spans="1:10" ht="15" customHeight="1">
      <c r="A51" s="16" t="s">
        <v>32</v>
      </c>
      <c r="B51" s="39">
        <v>0.07799309574156163</v>
      </c>
      <c r="C51" s="40">
        <v>0.056829277585199206</v>
      </c>
      <c r="D51" s="41"/>
      <c r="E51" s="40">
        <v>0.07957201116238277</v>
      </c>
      <c r="F51" s="40">
        <v>0.06602970946949399</v>
      </c>
      <c r="G51" s="32"/>
      <c r="H51" s="42">
        <v>2.8605999999999767</v>
      </c>
      <c r="I51" s="42">
        <v>1.4344000000000108</v>
      </c>
      <c r="J51" s="43">
        <v>1.426199999999966</v>
      </c>
    </row>
    <row r="52" spans="1:10" ht="15" customHeight="1">
      <c r="A52" s="18" t="s">
        <v>1</v>
      </c>
      <c r="B52" s="44">
        <v>0.027164863940682897</v>
      </c>
      <c r="C52" s="45">
        <v>0.04145804276888374</v>
      </c>
      <c r="D52" s="46"/>
      <c r="E52" s="45">
        <v>0.02448477755986363</v>
      </c>
      <c r="F52" s="45">
        <v>0.03803649700546395</v>
      </c>
      <c r="G52" s="34"/>
      <c r="H52" s="34">
        <v>-8.213499999999996</v>
      </c>
      <c r="I52" s="34">
        <v>-27.146999999999977</v>
      </c>
      <c r="J52" s="47">
        <v>18.93349999999998</v>
      </c>
    </row>
    <row r="53" spans="1:10" ht="15" customHeight="1">
      <c r="A53" s="18" t="s">
        <v>27</v>
      </c>
      <c r="B53" s="44">
        <v>0.06634648531969498</v>
      </c>
      <c r="C53" s="45">
        <v>0.243572579790788</v>
      </c>
      <c r="D53" s="46"/>
      <c r="E53" s="45">
        <v>0.052388700319749404</v>
      </c>
      <c r="F53" s="45">
        <v>0.18073563125353292</v>
      </c>
      <c r="G53" s="34"/>
      <c r="H53" s="34">
        <v>-41.194500000000005</v>
      </c>
      <c r="I53" s="34">
        <v>-278.39050000000003</v>
      </c>
      <c r="J53" s="47">
        <v>237.19600000000008</v>
      </c>
    </row>
    <row r="54" spans="1:10" ht="15" customHeight="1">
      <c r="A54" s="18" t="s">
        <v>28</v>
      </c>
      <c r="B54" s="44">
        <v>0.2099511685846284</v>
      </c>
      <c r="C54" s="45">
        <v>0.1199562288111523</v>
      </c>
      <c r="D54" s="46"/>
      <c r="E54" s="45">
        <v>0.19952697809058503</v>
      </c>
      <c r="F54" s="45">
        <v>0.12489078405198614</v>
      </c>
      <c r="G54" s="34"/>
      <c r="H54" s="34">
        <v>-34.1413</v>
      </c>
      <c r="I54" s="34">
        <v>-37.27510000000001</v>
      </c>
      <c r="J54" s="47">
        <v>3.133800000000008</v>
      </c>
    </row>
    <row r="55" spans="1:10" ht="15" customHeight="1">
      <c r="A55" s="18" t="s">
        <v>33</v>
      </c>
      <c r="B55" s="44">
        <v>0.37030190586025025</v>
      </c>
      <c r="C55" s="45">
        <v>0.2962106831107724</v>
      </c>
      <c r="D55" s="46"/>
      <c r="E55" s="45">
        <v>0.4024756966642932</v>
      </c>
      <c r="F55" s="45">
        <v>0.3505016664226766</v>
      </c>
      <c r="G55" s="34"/>
      <c r="H55" s="34">
        <v>83.94479999999999</v>
      </c>
      <c r="I55" s="34">
        <v>25.103700000000117</v>
      </c>
      <c r="J55" s="47">
        <v>58.84109999999987</v>
      </c>
    </row>
    <row r="56" spans="1:10" ht="15" customHeight="1">
      <c r="A56" s="18" t="s">
        <v>2</v>
      </c>
      <c r="B56" s="44">
        <v>0.2335905144883382</v>
      </c>
      <c r="C56" s="45">
        <v>0.22875097906202477</v>
      </c>
      <c r="D56" s="46"/>
      <c r="E56" s="45">
        <v>0.2271738976806832</v>
      </c>
      <c r="F56" s="45">
        <v>0.23216037079490515</v>
      </c>
      <c r="G56" s="34"/>
      <c r="H56" s="34">
        <v>-23.211900000000014</v>
      </c>
      <c r="I56" s="34">
        <v>-87.7768000000001</v>
      </c>
      <c r="J56" s="47">
        <v>64.56490000000008</v>
      </c>
    </row>
    <row r="57" spans="1:10" ht="15" customHeight="1">
      <c r="A57" s="21" t="s">
        <v>29</v>
      </c>
      <c r="B57" s="48">
        <v>0.014651966064843546</v>
      </c>
      <c r="C57" s="49">
        <v>0.013222208871179602</v>
      </c>
      <c r="D57" s="50"/>
      <c r="E57" s="49">
        <v>0.014377938522442903</v>
      </c>
      <c r="F57" s="49">
        <v>0.0076453410019411494</v>
      </c>
      <c r="G57" s="36"/>
      <c r="H57" s="36">
        <v>-1.0897000000000077</v>
      </c>
      <c r="I57" s="36">
        <v>-21.137999999999998</v>
      </c>
      <c r="J57" s="51">
        <v>20.04829999999999</v>
      </c>
    </row>
    <row r="59" ht="15" customHeight="1">
      <c r="A59" s="4" t="s">
        <v>188</v>
      </c>
    </row>
  </sheetData>
  <mergeCells count="4">
    <mergeCell ref="L29:V29"/>
    <mergeCell ref="AJ16:AJ22"/>
    <mergeCell ref="L31:V39"/>
    <mergeCell ref="H40:J40"/>
  </mergeCells>
  <hyperlinks>
    <hyperlink ref="A59" r:id="rId1" display="https://ec.europa.eu/eurostat/databrowser/bookmark/d6a08d1f-3618-4af1-b5e0-093d864f3df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8"/>
  <sheetViews>
    <sheetView workbookViewId="0" topLeftCell="A1">
      <selection activeCell="P11" sqref="P11"/>
    </sheetView>
  </sheetViews>
  <sheetFormatPr defaultColWidth="9.140625" defaultRowHeight="15"/>
  <cols>
    <col min="8" max="9" width="8.8515625" style="5" customWidth="1"/>
    <col min="10" max="10" width="36.7109375" style="5" customWidth="1"/>
    <col min="11" max="11" width="16.28125" style="5" customWidth="1"/>
    <col min="12" max="23" width="12.00390625" style="5" customWidth="1"/>
    <col min="24" max="24" width="12.00390625" style="5" bestFit="1" customWidth="1"/>
    <col min="25" max="16384" width="8.8515625" style="5" customWidth="1"/>
  </cols>
  <sheetData>
    <row r="1" spans="1:7" ht="15">
      <c r="A1" t="s">
        <v>73</v>
      </c>
      <c r="B1" t="s">
        <v>0</v>
      </c>
      <c r="C1" t="s">
        <v>74</v>
      </c>
      <c r="D1" t="s">
        <v>125</v>
      </c>
      <c r="E1" t="s">
        <v>75</v>
      </c>
      <c r="F1" t="s">
        <v>76</v>
      </c>
      <c r="G1" t="s">
        <v>77</v>
      </c>
    </row>
    <row r="2" spans="1:7" ht="15">
      <c r="A2" t="s">
        <v>173</v>
      </c>
      <c r="B2" t="s">
        <v>107</v>
      </c>
      <c r="C2" t="s">
        <v>80</v>
      </c>
      <c r="D2" t="s">
        <v>112</v>
      </c>
      <c r="E2">
        <v>201352</v>
      </c>
      <c r="F2" t="s">
        <v>79</v>
      </c>
      <c r="G2">
        <v>1747192155097</v>
      </c>
    </row>
    <row r="3" spans="1:15" ht="15">
      <c r="A3" t="s">
        <v>173</v>
      </c>
      <c r="B3" t="s">
        <v>107</v>
      </c>
      <c r="C3" t="s">
        <v>80</v>
      </c>
      <c r="D3" t="s">
        <v>112</v>
      </c>
      <c r="E3">
        <v>202252</v>
      </c>
      <c r="F3" t="s">
        <v>79</v>
      </c>
      <c r="G3">
        <v>3207406629820</v>
      </c>
      <c r="J3" s="5" t="s">
        <v>130</v>
      </c>
      <c r="O3" s="5" t="s">
        <v>131</v>
      </c>
    </row>
    <row r="4" spans="1:16" ht="15">
      <c r="A4" t="s">
        <v>173</v>
      </c>
      <c r="B4" t="s">
        <v>107</v>
      </c>
      <c r="C4" t="s">
        <v>80</v>
      </c>
      <c r="D4" t="s">
        <v>112</v>
      </c>
      <c r="E4">
        <v>202352</v>
      </c>
      <c r="F4" t="s">
        <v>79</v>
      </c>
      <c r="G4">
        <v>2782217278070</v>
      </c>
      <c r="J4" s="59" t="s">
        <v>125</v>
      </c>
      <c r="K4" s="60" t="s">
        <v>112</v>
      </c>
      <c r="O4" s="59" t="s">
        <v>125</v>
      </c>
      <c r="P4" s="60" t="s">
        <v>113</v>
      </c>
    </row>
    <row r="5" spans="1:7" ht="15">
      <c r="A5" t="s">
        <v>173</v>
      </c>
      <c r="B5" t="s">
        <v>107</v>
      </c>
      <c r="C5" t="s">
        <v>80</v>
      </c>
      <c r="D5" t="s">
        <v>113</v>
      </c>
      <c r="E5">
        <v>201352</v>
      </c>
      <c r="F5" t="s">
        <v>79</v>
      </c>
      <c r="G5">
        <v>1893121746885</v>
      </c>
    </row>
    <row r="6" spans="1:18" ht="15">
      <c r="A6" t="s">
        <v>173</v>
      </c>
      <c r="B6" t="s">
        <v>107</v>
      </c>
      <c r="C6" t="s">
        <v>80</v>
      </c>
      <c r="D6" t="s">
        <v>113</v>
      </c>
      <c r="E6">
        <v>202252</v>
      </c>
      <c r="F6" t="s">
        <v>79</v>
      </c>
      <c r="G6">
        <v>2872372215781</v>
      </c>
      <c r="J6" s="59" t="s">
        <v>94</v>
      </c>
      <c r="K6" s="59" t="s">
        <v>23</v>
      </c>
      <c r="L6" s="60"/>
      <c r="M6" s="60"/>
      <c r="O6" s="59" t="s">
        <v>94</v>
      </c>
      <c r="P6" s="59" t="s">
        <v>23</v>
      </c>
      <c r="Q6" s="60"/>
      <c r="R6" s="60"/>
    </row>
    <row r="7" spans="1:18" ht="15">
      <c r="A7" t="s">
        <v>173</v>
      </c>
      <c r="B7" t="s">
        <v>107</v>
      </c>
      <c r="C7" t="s">
        <v>80</v>
      </c>
      <c r="D7" t="s">
        <v>113</v>
      </c>
      <c r="E7">
        <v>202352</v>
      </c>
      <c r="F7" t="s">
        <v>79</v>
      </c>
      <c r="G7">
        <v>2851326690534</v>
      </c>
      <c r="J7" s="59" t="s">
        <v>22</v>
      </c>
      <c r="K7" s="60">
        <v>201352</v>
      </c>
      <c r="L7" s="60">
        <v>202252</v>
      </c>
      <c r="M7" s="60">
        <v>202352</v>
      </c>
      <c r="O7" s="59" t="s">
        <v>22</v>
      </c>
      <c r="P7" s="60">
        <v>201352</v>
      </c>
      <c r="Q7" s="60">
        <v>202252</v>
      </c>
      <c r="R7" s="60">
        <v>202352</v>
      </c>
    </row>
    <row r="8" spans="1:18" ht="15">
      <c r="A8" t="s">
        <v>173</v>
      </c>
      <c r="B8" t="s">
        <v>107</v>
      </c>
      <c r="C8" t="s">
        <v>80</v>
      </c>
      <c r="D8" t="s">
        <v>114</v>
      </c>
      <c r="E8">
        <v>201352</v>
      </c>
      <c r="F8" t="s">
        <v>79</v>
      </c>
      <c r="G8">
        <v>145929591788</v>
      </c>
      <c r="J8" s="61" t="s">
        <v>107</v>
      </c>
      <c r="K8" s="62">
        <v>1747192155097</v>
      </c>
      <c r="L8" s="62">
        <v>3207406629820</v>
      </c>
      <c r="M8" s="62">
        <v>2782217278070</v>
      </c>
      <c r="O8" s="61" t="s">
        <v>107</v>
      </c>
      <c r="P8" s="62">
        <v>1893121746885</v>
      </c>
      <c r="Q8" s="62">
        <v>2872372215781</v>
      </c>
      <c r="R8" s="62">
        <v>2851326690534</v>
      </c>
    </row>
    <row r="9" spans="1:18" ht="15">
      <c r="A9" t="s">
        <v>173</v>
      </c>
      <c r="B9" t="s">
        <v>107</v>
      </c>
      <c r="C9" t="s">
        <v>80</v>
      </c>
      <c r="D9" t="s">
        <v>114</v>
      </c>
      <c r="E9">
        <v>202252</v>
      </c>
      <c r="F9" t="s">
        <v>79</v>
      </c>
      <c r="G9">
        <v>-335034414039</v>
      </c>
      <c r="J9" s="61" t="s">
        <v>126</v>
      </c>
      <c r="K9" s="62">
        <v>315918283496</v>
      </c>
      <c r="L9" s="62">
        <v>618182467422</v>
      </c>
      <c r="M9" s="62">
        <v>629637129580</v>
      </c>
      <c r="O9" s="61" t="s">
        <v>126</v>
      </c>
      <c r="P9" s="62">
        <v>337339964767</v>
      </c>
      <c r="Q9" s="62">
        <v>644028181220</v>
      </c>
      <c r="R9" s="62">
        <v>637279154016</v>
      </c>
    </row>
    <row r="10" spans="1:18" ht="15">
      <c r="A10" t="s">
        <v>173</v>
      </c>
      <c r="B10" t="s">
        <v>107</v>
      </c>
      <c r="C10" t="s">
        <v>80</v>
      </c>
      <c r="D10" t="s">
        <v>114</v>
      </c>
      <c r="E10">
        <v>202352</v>
      </c>
      <c r="F10" t="s">
        <v>79</v>
      </c>
      <c r="G10">
        <v>69109412464</v>
      </c>
      <c r="J10" s="61" t="s">
        <v>78</v>
      </c>
      <c r="K10" s="62">
        <v>205265189781</v>
      </c>
      <c r="L10" s="62">
        <v>512781054002</v>
      </c>
      <c r="M10" s="62">
        <v>421306566784</v>
      </c>
      <c r="O10" s="61" t="s">
        <v>81</v>
      </c>
      <c r="P10" s="62">
        <v>223352145785</v>
      </c>
      <c r="Q10" s="62">
        <v>455880955095</v>
      </c>
      <c r="R10" s="62">
        <v>452003772292</v>
      </c>
    </row>
    <row r="11" spans="1:18" ht="15">
      <c r="A11" t="s">
        <v>173</v>
      </c>
      <c r="B11" t="s">
        <v>174</v>
      </c>
      <c r="C11" t="s">
        <v>80</v>
      </c>
      <c r="D11" t="s">
        <v>112</v>
      </c>
      <c r="E11">
        <v>201352</v>
      </c>
      <c r="F11" t="s">
        <v>79</v>
      </c>
      <c r="G11">
        <v>1598590564660</v>
      </c>
      <c r="J11" s="61" t="s">
        <v>81</v>
      </c>
      <c r="K11" s="62">
        <v>153349110244</v>
      </c>
      <c r="L11" s="62">
        <v>327698399764</v>
      </c>
      <c r="M11" s="62">
        <v>317012156775</v>
      </c>
      <c r="O11" s="61" t="s">
        <v>82</v>
      </c>
      <c r="P11" s="62">
        <v>236406603354</v>
      </c>
      <c r="Q11" s="62">
        <v>280230033557</v>
      </c>
      <c r="R11" s="62">
        <v>284771276817</v>
      </c>
    </row>
    <row r="12" spans="1:18" ht="15">
      <c r="A12" t="s">
        <v>173</v>
      </c>
      <c r="B12" t="s">
        <v>174</v>
      </c>
      <c r="C12" t="s">
        <v>80</v>
      </c>
      <c r="D12" t="s">
        <v>112</v>
      </c>
      <c r="E12">
        <v>202252</v>
      </c>
      <c r="F12" t="s">
        <v>79</v>
      </c>
      <c r="G12">
        <v>2675236722005</v>
      </c>
      <c r="J12" s="61" t="s">
        <v>82</v>
      </c>
      <c r="K12" s="62">
        <v>162273395249</v>
      </c>
      <c r="L12" s="62">
        <v>197254229042</v>
      </c>
      <c r="M12" s="62">
        <v>162353383301</v>
      </c>
      <c r="O12" s="61" t="s">
        <v>78</v>
      </c>
      <c r="P12" s="62">
        <v>121965178042</v>
      </c>
      <c r="Q12" s="62">
        <v>208896570345</v>
      </c>
      <c r="R12" s="62">
        <v>202616041709</v>
      </c>
    </row>
    <row r="13" spans="1:18" ht="15">
      <c r="A13" t="s">
        <v>173</v>
      </c>
      <c r="B13" t="s">
        <v>174</v>
      </c>
      <c r="C13" t="s">
        <v>80</v>
      </c>
      <c r="D13" t="s">
        <v>112</v>
      </c>
      <c r="E13">
        <v>202352</v>
      </c>
      <c r="F13" t="s">
        <v>79</v>
      </c>
      <c r="G13">
        <v>2581937354265</v>
      </c>
      <c r="J13" s="61" t="s">
        <v>83</v>
      </c>
      <c r="K13" s="62">
        <v>81661288705</v>
      </c>
      <c r="L13" s="62">
        <v>138995134380</v>
      </c>
      <c r="M13" s="62">
        <v>131606117390</v>
      </c>
      <c r="O13" s="61" t="s">
        <v>83</v>
      </c>
      <c r="P13" s="62">
        <v>110318092356</v>
      </c>
      <c r="Q13" s="62">
        <v>175925543645</v>
      </c>
      <c r="R13" s="62">
        <v>175864678605</v>
      </c>
    </row>
    <row r="14" spans="1:18" ht="15">
      <c r="A14" t="s">
        <v>173</v>
      </c>
      <c r="B14" t="s">
        <v>174</v>
      </c>
      <c r="C14" t="s">
        <v>80</v>
      </c>
      <c r="D14" t="s">
        <v>113</v>
      </c>
      <c r="E14">
        <v>201352</v>
      </c>
      <c r="F14" t="s">
        <v>79</v>
      </c>
      <c r="G14">
        <v>1636169272841</v>
      </c>
      <c r="J14" s="61" t="s">
        <v>89</v>
      </c>
      <c r="K14" s="62">
        <v>48790500304</v>
      </c>
      <c r="L14" s="62">
        <v>128160842019</v>
      </c>
      <c r="M14" s="62">
        <v>80974115098</v>
      </c>
      <c r="O14" s="61" t="s">
        <v>85</v>
      </c>
      <c r="P14" s="62">
        <v>60610346485</v>
      </c>
      <c r="Q14" s="62">
        <v>82248972832</v>
      </c>
      <c r="R14" s="62">
        <v>92223307437</v>
      </c>
    </row>
    <row r="15" spans="1:18" ht="15">
      <c r="A15" t="s">
        <v>173</v>
      </c>
      <c r="B15" t="s">
        <v>174</v>
      </c>
      <c r="C15" t="s">
        <v>80</v>
      </c>
      <c r="D15" t="s">
        <v>113</v>
      </c>
      <c r="E15">
        <v>202252</v>
      </c>
      <c r="F15" t="s">
        <v>79</v>
      </c>
      <c r="G15">
        <v>2773565160052</v>
      </c>
      <c r="J15" s="61" t="s">
        <v>85</v>
      </c>
      <c r="K15" s="62">
        <v>36509258232</v>
      </c>
      <c r="L15" s="62">
        <v>77398613056</v>
      </c>
      <c r="M15" s="62">
        <v>74268483915</v>
      </c>
      <c r="O15" s="61" t="s">
        <v>86</v>
      </c>
      <c r="P15" s="62">
        <v>43877015625</v>
      </c>
      <c r="Q15" s="62">
        <v>63045090152</v>
      </c>
      <c r="R15" s="62">
        <v>56538973695</v>
      </c>
    </row>
    <row r="16" spans="1:18" ht="15">
      <c r="A16" t="s">
        <v>173</v>
      </c>
      <c r="B16" t="s">
        <v>174</v>
      </c>
      <c r="C16" t="s">
        <v>80</v>
      </c>
      <c r="D16" t="s">
        <v>113</v>
      </c>
      <c r="E16">
        <v>202352</v>
      </c>
      <c r="F16" t="s">
        <v>79</v>
      </c>
      <c r="G16">
        <v>2651652385732</v>
      </c>
      <c r="J16" s="61" t="s">
        <v>86</v>
      </c>
      <c r="K16" s="62">
        <v>43801010532</v>
      </c>
      <c r="L16" s="62">
        <v>61668641035</v>
      </c>
      <c r="M16" s="62">
        <v>61288689001</v>
      </c>
      <c r="O16" s="61" t="s">
        <v>87</v>
      </c>
      <c r="P16" s="62">
        <v>31075620475</v>
      </c>
      <c r="Q16" s="62">
        <v>54974354672</v>
      </c>
      <c r="R16" s="62">
        <v>52352484732</v>
      </c>
    </row>
    <row r="17" spans="1:18" ht="15">
      <c r="A17" t="s">
        <v>173</v>
      </c>
      <c r="B17" t="s">
        <v>174</v>
      </c>
      <c r="C17" t="s">
        <v>80</v>
      </c>
      <c r="D17" t="s">
        <v>114</v>
      </c>
      <c r="E17">
        <v>201352</v>
      </c>
      <c r="F17" t="s">
        <v>79</v>
      </c>
      <c r="G17">
        <v>37578708181</v>
      </c>
      <c r="J17" s="61" t="s">
        <v>88</v>
      </c>
      <c r="K17" s="62">
        <v>27099969784</v>
      </c>
      <c r="L17" s="62">
        <v>59475735336</v>
      </c>
      <c r="M17" s="62">
        <v>56906375252</v>
      </c>
      <c r="O17" s="61" t="s">
        <v>84</v>
      </c>
      <c r="P17" s="62">
        <v>93433227790</v>
      </c>
      <c r="Q17" s="62">
        <v>45126561009</v>
      </c>
      <c r="R17" s="62">
        <v>31177241310</v>
      </c>
    </row>
    <row r="18" spans="1:18" ht="15">
      <c r="A18" t="s">
        <v>173</v>
      </c>
      <c r="B18" t="s">
        <v>174</v>
      </c>
      <c r="C18" t="s">
        <v>80</v>
      </c>
      <c r="D18" t="s">
        <v>114</v>
      </c>
      <c r="E18">
        <v>202252</v>
      </c>
      <c r="F18" t="s">
        <v>79</v>
      </c>
      <c r="G18">
        <v>98328438047</v>
      </c>
      <c r="J18" s="61" t="s">
        <v>87</v>
      </c>
      <c r="K18" s="62">
        <v>25129635142</v>
      </c>
      <c r="L18" s="62">
        <v>53085141439</v>
      </c>
      <c r="M18" s="62">
        <v>50930648861</v>
      </c>
      <c r="O18" s="61" t="s">
        <v>88</v>
      </c>
      <c r="P18" s="62">
        <v>27662597192</v>
      </c>
      <c r="Q18" s="62">
        <v>41602630928</v>
      </c>
      <c r="R18" s="62">
        <v>42487209284</v>
      </c>
    </row>
    <row r="19" spans="1:18" ht="15">
      <c r="A19" t="s">
        <v>173</v>
      </c>
      <c r="B19" t="s">
        <v>174</v>
      </c>
      <c r="C19" t="s">
        <v>80</v>
      </c>
      <c r="D19" t="s">
        <v>114</v>
      </c>
      <c r="E19">
        <v>202352</v>
      </c>
      <c r="F19" t="s">
        <v>79</v>
      </c>
      <c r="G19">
        <v>69715031467</v>
      </c>
      <c r="J19" s="61" t="s">
        <v>84</v>
      </c>
      <c r="K19" s="62">
        <v>154973302466</v>
      </c>
      <c r="L19" s="62">
        <v>161907591199</v>
      </c>
      <c r="M19" s="62">
        <v>35957802727</v>
      </c>
      <c r="O19" s="61" t="s">
        <v>89</v>
      </c>
      <c r="P19" s="62">
        <v>22772188502</v>
      </c>
      <c r="Q19" s="62">
        <v>34541459421</v>
      </c>
      <c r="R19" s="62">
        <v>32800592710</v>
      </c>
    </row>
    <row r="20" spans="1:7" ht="15">
      <c r="A20" t="s">
        <v>173</v>
      </c>
      <c r="B20" t="s">
        <v>126</v>
      </c>
      <c r="C20" t="s">
        <v>80</v>
      </c>
      <c r="D20" t="s">
        <v>112</v>
      </c>
      <c r="E20">
        <v>201352</v>
      </c>
      <c r="F20" t="s">
        <v>79</v>
      </c>
      <c r="G20">
        <v>315918283496</v>
      </c>
    </row>
    <row r="21" spans="1:7" ht="15">
      <c r="A21" t="s">
        <v>173</v>
      </c>
      <c r="B21" t="s">
        <v>126</v>
      </c>
      <c r="C21" t="s">
        <v>80</v>
      </c>
      <c r="D21" t="s">
        <v>112</v>
      </c>
      <c r="E21">
        <v>202252</v>
      </c>
      <c r="F21" t="s">
        <v>79</v>
      </c>
      <c r="G21">
        <v>618182467422</v>
      </c>
    </row>
    <row r="22" spans="1:7" ht="15">
      <c r="A22" t="s">
        <v>173</v>
      </c>
      <c r="B22" t="s">
        <v>126</v>
      </c>
      <c r="C22" t="s">
        <v>80</v>
      </c>
      <c r="D22" t="s">
        <v>112</v>
      </c>
      <c r="E22">
        <v>202352</v>
      </c>
      <c r="F22" t="s">
        <v>79</v>
      </c>
      <c r="G22">
        <v>629637129580</v>
      </c>
    </row>
    <row r="23" spans="1:7" ht="15">
      <c r="A23" t="s">
        <v>173</v>
      </c>
      <c r="B23" t="s">
        <v>126</v>
      </c>
      <c r="C23" t="s">
        <v>80</v>
      </c>
      <c r="D23" t="s">
        <v>113</v>
      </c>
      <c r="E23">
        <v>201352</v>
      </c>
      <c r="F23" t="s">
        <v>79</v>
      </c>
      <c r="G23">
        <v>337339964767</v>
      </c>
    </row>
    <row r="24" spans="1:7" ht="15">
      <c r="A24" t="s">
        <v>173</v>
      </c>
      <c r="B24" t="s">
        <v>126</v>
      </c>
      <c r="C24" t="s">
        <v>80</v>
      </c>
      <c r="D24" t="s">
        <v>113</v>
      </c>
      <c r="E24">
        <v>202252</v>
      </c>
      <c r="F24" t="s">
        <v>79</v>
      </c>
      <c r="G24">
        <v>644028181220</v>
      </c>
    </row>
    <row r="25" spans="1:7" ht="15">
      <c r="A25" t="s">
        <v>173</v>
      </c>
      <c r="B25" t="s">
        <v>126</v>
      </c>
      <c r="C25" t="s">
        <v>80</v>
      </c>
      <c r="D25" t="s">
        <v>113</v>
      </c>
      <c r="E25">
        <v>202352</v>
      </c>
      <c r="F25" t="s">
        <v>79</v>
      </c>
      <c r="G25">
        <v>637279154016</v>
      </c>
    </row>
    <row r="26" spans="1:7" ht="15">
      <c r="A26" t="s">
        <v>173</v>
      </c>
      <c r="B26" t="s">
        <v>126</v>
      </c>
      <c r="C26" t="s">
        <v>80</v>
      </c>
      <c r="D26" t="s">
        <v>114</v>
      </c>
      <c r="E26">
        <v>201352</v>
      </c>
      <c r="F26" t="s">
        <v>79</v>
      </c>
      <c r="G26">
        <v>21421681271</v>
      </c>
    </row>
    <row r="27" spans="1:7" ht="15">
      <c r="A27" t="s">
        <v>173</v>
      </c>
      <c r="B27" t="s">
        <v>126</v>
      </c>
      <c r="C27" t="s">
        <v>80</v>
      </c>
      <c r="D27" t="s">
        <v>114</v>
      </c>
      <c r="E27">
        <v>202252</v>
      </c>
      <c r="F27" t="s">
        <v>79</v>
      </c>
      <c r="G27">
        <v>25845713798</v>
      </c>
    </row>
    <row r="28" spans="1:7" ht="15">
      <c r="A28" t="s">
        <v>173</v>
      </c>
      <c r="B28" t="s">
        <v>126</v>
      </c>
      <c r="C28" t="s">
        <v>80</v>
      </c>
      <c r="D28" t="s">
        <v>114</v>
      </c>
      <c r="E28">
        <v>202352</v>
      </c>
      <c r="F28" t="s">
        <v>79</v>
      </c>
      <c r="G28">
        <v>7642024436</v>
      </c>
    </row>
    <row r="29" spans="1:7" ht="15">
      <c r="A29" t="s">
        <v>173</v>
      </c>
      <c r="B29" t="s">
        <v>81</v>
      </c>
      <c r="C29" t="s">
        <v>80</v>
      </c>
      <c r="D29" t="s">
        <v>112</v>
      </c>
      <c r="E29">
        <v>201352</v>
      </c>
      <c r="F29" t="s">
        <v>79</v>
      </c>
      <c r="G29">
        <v>153349110244</v>
      </c>
    </row>
    <row r="30" spans="1:11" ht="15">
      <c r="A30" t="s">
        <v>173</v>
      </c>
      <c r="B30" t="s">
        <v>81</v>
      </c>
      <c r="C30" t="s">
        <v>80</v>
      </c>
      <c r="D30" t="s">
        <v>112</v>
      </c>
      <c r="E30">
        <v>202252</v>
      </c>
      <c r="F30" t="s">
        <v>79</v>
      </c>
      <c r="G30">
        <v>327698399764</v>
      </c>
      <c r="K30" s="9"/>
    </row>
    <row r="31" spans="1:11" ht="15">
      <c r="A31" t="s">
        <v>173</v>
      </c>
      <c r="B31" t="s">
        <v>81</v>
      </c>
      <c r="C31" t="s">
        <v>80</v>
      </c>
      <c r="D31" t="s">
        <v>112</v>
      </c>
      <c r="E31">
        <v>202352</v>
      </c>
      <c r="F31" t="s">
        <v>79</v>
      </c>
      <c r="G31">
        <v>317012156775</v>
      </c>
      <c r="K31" s="9"/>
    </row>
    <row r="32" spans="1:11" ht="15">
      <c r="A32" t="s">
        <v>173</v>
      </c>
      <c r="B32" t="s">
        <v>81</v>
      </c>
      <c r="C32" t="s">
        <v>80</v>
      </c>
      <c r="D32" t="s">
        <v>113</v>
      </c>
      <c r="E32">
        <v>201352</v>
      </c>
      <c r="F32" t="s">
        <v>79</v>
      </c>
      <c r="G32">
        <v>223352145785</v>
      </c>
      <c r="K32" s="9"/>
    </row>
    <row r="33" spans="1:7" ht="15">
      <c r="A33" t="s">
        <v>173</v>
      </c>
      <c r="B33" t="s">
        <v>81</v>
      </c>
      <c r="C33" t="s">
        <v>80</v>
      </c>
      <c r="D33" t="s">
        <v>113</v>
      </c>
      <c r="E33">
        <v>202252</v>
      </c>
      <c r="F33" t="s">
        <v>79</v>
      </c>
      <c r="G33">
        <v>455880955095</v>
      </c>
    </row>
    <row r="34" spans="1:7" ht="15">
      <c r="A34" t="s">
        <v>173</v>
      </c>
      <c r="B34" t="s">
        <v>81</v>
      </c>
      <c r="C34" t="s">
        <v>80</v>
      </c>
      <c r="D34" t="s">
        <v>113</v>
      </c>
      <c r="E34">
        <v>202352</v>
      </c>
      <c r="F34" t="s">
        <v>79</v>
      </c>
      <c r="G34">
        <v>452003772292</v>
      </c>
    </row>
    <row r="35" spans="1:7" ht="15">
      <c r="A35" t="s">
        <v>173</v>
      </c>
      <c r="B35" t="s">
        <v>81</v>
      </c>
      <c r="C35" t="s">
        <v>80</v>
      </c>
      <c r="D35" t="s">
        <v>114</v>
      </c>
      <c r="E35">
        <v>201352</v>
      </c>
      <c r="F35" t="s">
        <v>79</v>
      </c>
      <c r="G35">
        <v>70003035541</v>
      </c>
    </row>
    <row r="36" spans="1:7" ht="15">
      <c r="A36" t="s">
        <v>173</v>
      </c>
      <c r="B36" t="s">
        <v>81</v>
      </c>
      <c r="C36" t="s">
        <v>80</v>
      </c>
      <c r="D36" t="s">
        <v>114</v>
      </c>
      <c r="E36">
        <v>202252</v>
      </c>
      <c r="F36" t="s">
        <v>79</v>
      </c>
      <c r="G36">
        <v>128182555331</v>
      </c>
    </row>
    <row r="37" spans="1:7" ht="15">
      <c r="A37" t="s">
        <v>173</v>
      </c>
      <c r="B37" t="s">
        <v>81</v>
      </c>
      <c r="C37" t="s">
        <v>80</v>
      </c>
      <c r="D37" t="s">
        <v>114</v>
      </c>
      <c r="E37">
        <v>202352</v>
      </c>
      <c r="F37" t="s">
        <v>79</v>
      </c>
      <c r="G37">
        <v>134991615517</v>
      </c>
    </row>
    <row r="38" spans="1:7" ht="15">
      <c r="A38" t="s">
        <v>173</v>
      </c>
      <c r="B38" t="s">
        <v>78</v>
      </c>
      <c r="C38" t="s">
        <v>80</v>
      </c>
      <c r="D38" t="s">
        <v>112</v>
      </c>
      <c r="E38">
        <v>201352</v>
      </c>
      <c r="F38" t="s">
        <v>79</v>
      </c>
      <c r="G38">
        <v>205265189781</v>
      </c>
    </row>
    <row r="39" spans="1:7" ht="15">
      <c r="A39" t="s">
        <v>173</v>
      </c>
      <c r="B39" t="s">
        <v>78</v>
      </c>
      <c r="C39" t="s">
        <v>80</v>
      </c>
      <c r="D39" t="s">
        <v>112</v>
      </c>
      <c r="E39">
        <v>202252</v>
      </c>
      <c r="F39" t="s">
        <v>79</v>
      </c>
      <c r="G39">
        <v>512781054002</v>
      </c>
    </row>
    <row r="40" spans="1:7" ht="15">
      <c r="A40" t="s">
        <v>173</v>
      </c>
      <c r="B40" t="s">
        <v>78</v>
      </c>
      <c r="C40" t="s">
        <v>80</v>
      </c>
      <c r="D40" t="s">
        <v>112</v>
      </c>
      <c r="E40">
        <v>202352</v>
      </c>
      <c r="F40" t="s">
        <v>79</v>
      </c>
      <c r="G40">
        <v>421306566784</v>
      </c>
    </row>
    <row r="41" spans="1:7" ht="15">
      <c r="A41" t="s">
        <v>173</v>
      </c>
      <c r="B41" t="s">
        <v>78</v>
      </c>
      <c r="C41" t="s">
        <v>80</v>
      </c>
      <c r="D41" t="s">
        <v>113</v>
      </c>
      <c r="E41">
        <v>201352</v>
      </c>
      <c r="F41" t="s">
        <v>79</v>
      </c>
      <c r="G41">
        <v>121965178042</v>
      </c>
    </row>
    <row r="42" spans="1:7" ht="15">
      <c r="A42" t="s">
        <v>173</v>
      </c>
      <c r="B42" t="s">
        <v>78</v>
      </c>
      <c r="C42" t="s">
        <v>80</v>
      </c>
      <c r="D42" t="s">
        <v>113</v>
      </c>
      <c r="E42">
        <v>202252</v>
      </c>
      <c r="F42" t="s">
        <v>79</v>
      </c>
      <c r="G42">
        <v>208896570345</v>
      </c>
    </row>
    <row r="43" spans="1:7" ht="15">
      <c r="A43" t="s">
        <v>173</v>
      </c>
      <c r="B43" t="s">
        <v>78</v>
      </c>
      <c r="C43" t="s">
        <v>80</v>
      </c>
      <c r="D43" t="s">
        <v>113</v>
      </c>
      <c r="E43">
        <v>202352</v>
      </c>
      <c r="F43" t="s">
        <v>79</v>
      </c>
      <c r="G43">
        <v>202616041709</v>
      </c>
    </row>
    <row r="44" spans="1:7" ht="15">
      <c r="A44" t="s">
        <v>173</v>
      </c>
      <c r="B44" t="s">
        <v>78</v>
      </c>
      <c r="C44" t="s">
        <v>80</v>
      </c>
      <c r="D44" t="s">
        <v>114</v>
      </c>
      <c r="E44">
        <v>201352</v>
      </c>
      <c r="F44" t="s">
        <v>79</v>
      </c>
      <c r="G44">
        <v>-83300011739</v>
      </c>
    </row>
    <row r="45" spans="1:7" ht="15">
      <c r="A45" t="s">
        <v>173</v>
      </c>
      <c r="B45" t="s">
        <v>78</v>
      </c>
      <c r="C45" t="s">
        <v>80</v>
      </c>
      <c r="D45" t="s">
        <v>114</v>
      </c>
      <c r="E45">
        <v>202252</v>
      </c>
      <c r="F45" t="s">
        <v>79</v>
      </c>
      <c r="G45">
        <v>-303884483657</v>
      </c>
    </row>
    <row r="46" spans="1:7" ht="15">
      <c r="A46" t="s">
        <v>173</v>
      </c>
      <c r="B46" t="s">
        <v>78</v>
      </c>
      <c r="C46" t="s">
        <v>80</v>
      </c>
      <c r="D46" t="s">
        <v>114</v>
      </c>
      <c r="E46">
        <v>202352</v>
      </c>
      <c r="F46" t="s">
        <v>79</v>
      </c>
      <c r="G46">
        <v>-218690525075</v>
      </c>
    </row>
    <row r="47" spans="1:7" ht="15">
      <c r="A47" t="s">
        <v>173</v>
      </c>
      <c r="B47" t="s">
        <v>82</v>
      </c>
      <c r="C47" t="s">
        <v>80</v>
      </c>
      <c r="D47" t="s">
        <v>112</v>
      </c>
      <c r="E47">
        <v>201352</v>
      </c>
      <c r="F47" t="s">
        <v>79</v>
      </c>
      <c r="G47">
        <v>162273395249</v>
      </c>
    </row>
    <row r="48" spans="1:7" ht="15">
      <c r="A48" t="s">
        <v>173</v>
      </c>
      <c r="B48" t="s">
        <v>82</v>
      </c>
      <c r="C48" t="s">
        <v>80</v>
      </c>
      <c r="D48" t="s">
        <v>112</v>
      </c>
      <c r="E48">
        <v>202252</v>
      </c>
      <c r="F48" t="s">
        <v>79</v>
      </c>
      <c r="G48">
        <v>197254229042</v>
      </c>
    </row>
    <row r="49" spans="1:7" ht="15">
      <c r="A49" t="s">
        <v>173</v>
      </c>
      <c r="B49" t="s">
        <v>82</v>
      </c>
      <c r="C49" t="s">
        <v>80</v>
      </c>
      <c r="D49" t="s">
        <v>112</v>
      </c>
      <c r="E49">
        <v>202352</v>
      </c>
      <c r="F49" t="s">
        <v>79</v>
      </c>
      <c r="G49">
        <v>162353383301</v>
      </c>
    </row>
    <row r="50" spans="1:7" ht="15">
      <c r="A50" t="s">
        <v>173</v>
      </c>
      <c r="B50" t="s">
        <v>82</v>
      </c>
      <c r="C50" t="s">
        <v>80</v>
      </c>
      <c r="D50" t="s">
        <v>113</v>
      </c>
      <c r="E50">
        <v>201352</v>
      </c>
      <c r="F50" t="s">
        <v>79</v>
      </c>
      <c r="G50">
        <v>236406603354</v>
      </c>
    </row>
    <row r="51" spans="1:7" ht="15">
      <c r="A51" t="s">
        <v>173</v>
      </c>
      <c r="B51" t="s">
        <v>82</v>
      </c>
      <c r="C51" t="s">
        <v>80</v>
      </c>
      <c r="D51" t="s">
        <v>113</v>
      </c>
      <c r="E51">
        <v>202252</v>
      </c>
      <c r="F51" t="s">
        <v>79</v>
      </c>
      <c r="G51">
        <v>280230033557</v>
      </c>
    </row>
    <row r="52" spans="1:7" ht="15">
      <c r="A52" t="s">
        <v>173</v>
      </c>
      <c r="B52" t="s">
        <v>82</v>
      </c>
      <c r="C52" t="s">
        <v>80</v>
      </c>
      <c r="D52" t="s">
        <v>113</v>
      </c>
      <c r="E52">
        <v>202352</v>
      </c>
      <c r="F52" t="s">
        <v>79</v>
      </c>
      <c r="G52">
        <v>284771276817</v>
      </c>
    </row>
    <row r="53" spans="1:7" ht="15">
      <c r="A53" t="s">
        <v>173</v>
      </c>
      <c r="B53" t="s">
        <v>82</v>
      </c>
      <c r="C53" t="s">
        <v>80</v>
      </c>
      <c r="D53" t="s">
        <v>114</v>
      </c>
      <c r="E53">
        <v>201352</v>
      </c>
      <c r="F53" t="s">
        <v>79</v>
      </c>
      <c r="G53">
        <v>74133208105</v>
      </c>
    </row>
    <row r="54" spans="1:7" ht="15">
      <c r="A54" t="s">
        <v>173</v>
      </c>
      <c r="B54" t="s">
        <v>82</v>
      </c>
      <c r="C54" t="s">
        <v>80</v>
      </c>
      <c r="D54" t="s">
        <v>114</v>
      </c>
      <c r="E54">
        <v>202252</v>
      </c>
      <c r="F54" t="s">
        <v>79</v>
      </c>
      <c r="G54">
        <v>82975804515</v>
      </c>
    </row>
    <row r="55" spans="1:7" ht="15">
      <c r="A55" t="s">
        <v>173</v>
      </c>
      <c r="B55" t="s">
        <v>82</v>
      </c>
      <c r="C55" t="s">
        <v>80</v>
      </c>
      <c r="D55" t="s">
        <v>114</v>
      </c>
      <c r="E55">
        <v>202352</v>
      </c>
      <c r="F55" t="s">
        <v>79</v>
      </c>
      <c r="G55">
        <v>122417893516</v>
      </c>
    </row>
    <row r="56" spans="1:7" ht="15">
      <c r="A56" t="s">
        <v>173</v>
      </c>
      <c r="B56" t="s">
        <v>83</v>
      </c>
      <c r="C56" t="s">
        <v>80</v>
      </c>
      <c r="D56" t="s">
        <v>112</v>
      </c>
      <c r="E56">
        <v>201352</v>
      </c>
      <c r="F56" t="s">
        <v>79</v>
      </c>
      <c r="G56">
        <v>81661288705</v>
      </c>
    </row>
    <row r="57" spans="1:7" ht="15">
      <c r="A57" t="s">
        <v>173</v>
      </c>
      <c r="B57" t="s">
        <v>83</v>
      </c>
      <c r="C57" t="s">
        <v>80</v>
      </c>
      <c r="D57" t="s">
        <v>112</v>
      </c>
      <c r="E57">
        <v>202252</v>
      </c>
      <c r="F57" t="s">
        <v>79</v>
      </c>
      <c r="G57">
        <v>138995134380</v>
      </c>
    </row>
    <row r="58" spans="1:7" ht="15">
      <c r="A58" t="s">
        <v>173</v>
      </c>
      <c r="B58" t="s">
        <v>83</v>
      </c>
      <c r="C58" t="s">
        <v>80</v>
      </c>
      <c r="D58" t="s">
        <v>112</v>
      </c>
      <c r="E58">
        <v>202352</v>
      </c>
      <c r="F58" t="s">
        <v>79</v>
      </c>
      <c r="G58">
        <v>131606117390</v>
      </c>
    </row>
    <row r="59" spans="1:7" ht="15">
      <c r="A59" t="s">
        <v>173</v>
      </c>
      <c r="B59" t="s">
        <v>83</v>
      </c>
      <c r="C59" t="s">
        <v>80</v>
      </c>
      <c r="D59" t="s">
        <v>113</v>
      </c>
      <c r="E59">
        <v>201352</v>
      </c>
      <c r="F59" t="s">
        <v>79</v>
      </c>
      <c r="G59">
        <v>110318092356</v>
      </c>
    </row>
    <row r="60" spans="1:7" ht="15">
      <c r="A60" t="s">
        <v>173</v>
      </c>
      <c r="B60" t="s">
        <v>83</v>
      </c>
      <c r="C60" t="s">
        <v>80</v>
      </c>
      <c r="D60" t="s">
        <v>113</v>
      </c>
      <c r="E60">
        <v>202252</v>
      </c>
      <c r="F60" t="s">
        <v>79</v>
      </c>
      <c r="G60">
        <v>175925543645</v>
      </c>
    </row>
    <row r="61" spans="1:7" ht="15">
      <c r="A61" t="s">
        <v>173</v>
      </c>
      <c r="B61" t="s">
        <v>83</v>
      </c>
      <c r="C61" t="s">
        <v>80</v>
      </c>
      <c r="D61" t="s">
        <v>113</v>
      </c>
      <c r="E61">
        <v>202352</v>
      </c>
      <c r="F61" t="s">
        <v>79</v>
      </c>
      <c r="G61">
        <v>175864678605</v>
      </c>
    </row>
    <row r="62" spans="1:7" ht="15">
      <c r="A62" t="s">
        <v>173</v>
      </c>
      <c r="B62" t="s">
        <v>83</v>
      </c>
      <c r="C62" t="s">
        <v>80</v>
      </c>
      <c r="D62" t="s">
        <v>114</v>
      </c>
      <c r="E62">
        <v>201352</v>
      </c>
      <c r="F62" t="s">
        <v>79</v>
      </c>
      <c r="G62">
        <v>28656803651</v>
      </c>
    </row>
    <row r="63" spans="1:7" ht="15">
      <c r="A63" t="s">
        <v>173</v>
      </c>
      <c r="B63" t="s">
        <v>83</v>
      </c>
      <c r="C63" t="s">
        <v>80</v>
      </c>
      <c r="D63" t="s">
        <v>114</v>
      </c>
      <c r="E63">
        <v>202252</v>
      </c>
      <c r="F63" t="s">
        <v>79</v>
      </c>
      <c r="G63">
        <v>36930409265</v>
      </c>
    </row>
    <row r="64" spans="1:7" ht="15">
      <c r="A64" t="s">
        <v>173</v>
      </c>
      <c r="B64" t="s">
        <v>83</v>
      </c>
      <c r="C64" t="s">
        <v>80</v>
      </c>
      <c r="D64" t="s">
        <v>114</v>
      </c>
      <c r="E64">
        <v>202352</v>
      </c>
      <c r="F64" t="s">
        <v>79</v>
      </c>
      <c r="G64">
        <v>44258561215</v>
      </c>
    </row>
    <row r="65" spans="1:7" ht="15">
      <c r="A65" t="s">
        <v>173</v>
      </c>
      <c r="B65" t="s">
        <v>84</v>
      </c>
      <c r="C65" t="s">
        <v>80</v>
      </c>
      <c r="D65" t="s">
        <v>112</v>
      </c>
      <c r="E65">
        <v>201352</v>
      </c>
      <c r="F65" t="s">
        <v>79</v>
      </c>
      <c r="G65">
        <v>154973302466</v>
      </c>
    </row>
    <row r="66" spans="1:7" ht="15">
      <c r="A66" t="s">
        <v>173</v>
      </c>
      <c r="B66" t="s">
        <v>84</v>
      </c>
      <c r="C66" t="s">
        <v>80</v>
      </c>
      <c r="D66" t="s">
        <v>112</v>
      </c>
      <c r="E66">
        <v>202252</v>
      </c>
      <c r="F66" t="s">
        <v>79</v>
      </c>
      <c r="G66">
        <v>161907591199</v>
      </c>
    </row>
    <row r="67" spans="1:7" ht="15">
      <c r="A67" t="s">
        <v>173</v>
      </c>
      <c r="B67" t="s">
        <v>84</v>
      </c>
      <c r="C67" t="s">
        <v>80</v>
      </c>
      <c r="D67" t="s">
        <v>112</v>
      </c>
      <c r="E67">
        <v>202352</v>
      </c>
      <c r="F67" t="s">
        <v>79</v>
      </c>
      <c r="G67">
        <v>35957802727</v>
      </c>
    </row>
    <row r="68" spans="1:7" ht="15">
      <c r="A68" t="s">
        <v>173</v>
      </c>
      <c r="B68" t="s">
        <v>84</v>
      </c>
      <c r="C68" t="s">
        <v>80</v>
      </c>
      <c r="D68" t="s">
        <v>113</v>
      </c>
      <c r="E68">
        <v>201352</v>
      </c>
      <c r="F68" t="s">
        <v>79</v>
      </c>
      <c r="G68">
        <v>93433227790</v>
      </c>
    </row>
    <row r="69" spans="1:7" ht="15">
      <c r="A69" t="s">
        <v>173</v>
      </c>
      <c r="B69" t="s">
        <v>84</v>
      </c>
      <c r="C69" t="s">
        <v>80</v>
      </c>
      <c r="D69" t="s">
        <v>113</v>
      </c>
      <c r="E69">
        <v>202252</v>
      </c>
      <c r="F69" t="s">
        <v>79</v>
      </c>
      <c r="G69">
        <v>45126561009</v>
      </c>
    </row>
    <row r="70" spans="1:7" ht="15">
      <c r="A70" t="s">
        <v>173</v>
      </c>
      <c r="B70" t="s">
        <v>84</v>
      </c>
      <c r="C70" t="s">
        <v>80</v>
      </c>
      <c r="D70" t="s">
        <v>113</v>
      </c>
      <c r="E70">
        <v>202352</v>
      </c>
      <c r="F70" t="s">
        <v>79</v>
      </c>
      <c r="G70">
        <v>31177241310</v>
      </c>
    </row>
    <row r="71" spans="1:7" ht="15">
      <c r="A71" t="s">
        <v>173</v>
      </c>
      <c r="B71" t="s">
        <v>84</v>
      </c>
      <c r="C71" t="s">
        <v>80</v>
      </c>
      <c r="D71" t="s">
        <v>114</v>
      </c>
      <c r="E71">
        <v>201352</v>
      </c>
      <c r="F71" t="s">
        <v>79</v>
      </c>
      <c r="G71">
        <v>-61540074676</v>
      </c>
    </row>
    <row r="72" spans="1:7" ht="15">
      <c r="A72" t="s">
        <v>173</v>
      </c>
      <c r="B72" t="s">
        <v>84</v>
      </c>
      <c r="C72" t="s">
        <v>80</v>
      </c>
      <c r="D72" t="s">
        <v>114</v>
      </c>
      <c r="E72">
        <v>202252</v>
      </c>
      <c r="F72" t="s">
        <v>79</v>
      </c>
      <c r="G72">
        <v>-116781030190</v>
      </c>
    </row>
    <row r="73" spans="1:7" ht="15">
      <c r="A73" t="s">
        <v>173</v>
      </c>
      <c r="B73" t="s">
        <v>84</v>
      </c>
      <c r="C73" t="s">
        <v>80</v>
      </c>
      <c r="D73" t="s">
        <v>114</v>
      </c>
      <c r="E73">
        <v>202352</v>
      </c>
      <c r="F73" t="s">
        <v>79</v>
      </c>
      <c r="G73">
        <v>-4780561417</v>
      </c>
    </row>
    <row r="74" spans="1:7" ht="15">
      <c r="A74" t="s">
        <v>173</v>
      </c>
      <c r="B74" t="s">
        <v>89</v>
      </c>
      <c r="C74" t="s">
        <v>80</v>
      </c>
      <c r="D74" t="s">
        <v>112</v>
      </c>
      <c r="E74">
        <v>201352</v>
      </c>
      <c r="F74" t="s">
        <v>79</v>
      </c>
      <c r="G74">
        <v>48790500304</v>
      </c>
    </row>
    <row r="75" spans="1:7" ht="15">
      <c r="A75" t="s">
        <v>173</v>
      </c>
      <c r="B75" t="s">
        <v>89</v>
      </c>
      <c r="C75" t="s">
        <v>80</v>
      </c>
      <c r="D75" t="s">
        <v>112</v>
      </c>
      <c r="E75">
        <v>202252</v>
      </c>
      <c r="F75" t="s">
        <v>79</v>
      </c>
      <c r="G75">
        <v>128160842019</v>
      </c>
    </row>
    <row r="76" spans="1:7" ht="15">
      <c r="A76" t="s">
        <v>173</v>
      </c>
      <c r="B76" t="s">
        <v>89</v>
      </c>
      <c r="C76" t="s">
        <v>80</v>
      </c>
      <c r="D76" t="s">
        <v>112</v>
      </c>
      <c r="E76">
        <v>202352</v>
      </c>
      <c r="F76" t="s">
        <v>79</v>
      </c>
      <c r="G76">
        <v>80974115098</v>
      </c>
    </row>
    <row r="77" spans="1:7" ht="15">
      <c r="A77" t="s">
        <v>173</v>
      </c>
      <c r="B77" t="s">
        <v>89</v>
      </c>
      <c r="C77" t="s">
        <v>80</v>
      </c>
      <c r="D77" t="s">
        <v>113</v>
      </c>
      <c r="E77">
        <v>201352</v>
      </c>
      <c r="F77" t="s">
        <v>79</v>
      </c>
      <c r="G77">
        <v>22772188502</v>
      </c>
    </row>
    <row r="78" spans="1:7" ht="15">
      <c r="A78" t="s">
        <v>173</v>
      </c>
      <c r="B78" t="s">
        <v>89</v>
      </c>
      <c r="C78" t="s">
        <v>80</v>
      </c>
      <c r="D78" t="s">
        <v>113</v>
      </c>
      <c r="E78">
        <v>202252</v>
      </c>
      <c r="F78" t="s">
        <v>79</v>
      </c>
      <c r="G78">
        <v>34541459421</v>
      </c>
    </row>
    <row r="79" spans="1:7" ht="15">
      <c r="A79" t="s">
        <v>173</v>
      </c>
      <c r="B79" t="s">
        <v>89</v>
      </c>
      <c r="C79" t="s">
        <v>80</v>
      </c>
      <c r="D79" t="s">
        <v>113</v>
      </c>
      <c r="E79">
        <v>202352</v>
      </c>
      <c r="F79" t="s">
        <v>79</v>
      </c>
      <c r="G79">
        <v>32800592710</v>
      </c>
    </row>
    <row r="80" spans="1:7" ht="15">
      <c r="A80" t="s">
        <v>173</v>
      </c>
      <c r="B80" t="s">
        <v>89</v>
      </c>
      <c r="C80" t="s">
        <v>80</v>
      </c>
      <c r="D80" t="s">
        <v>114</v>
      </c>
      <c r="E80">
        <v>201352</v>
      </c>
      <c r="F80" t="s">
        <v>79</v>
      </c>
      <c r="G80">
        <v>-26018311802</v>
      </c>
    </row>
    <row r="81" spans="1:7" ht="15">
      <c r="A81" t="s">
        <v>173</v>
      </c>
      <c r="B81" t="s">
        <v>89</v>
      </c>
      <c r="C81" t="s">
        <v>80</v>
      </c>
      <c r="D81" t="s">
        <v>114</v>
      </c>
      <c r="E81">
        <v>202252</v>
      </c>
      <c r="F81" t="s">
        <v>79</v>
      </c>
      <c r="G81">
        <v>-93619382598</v>
      </c>
    </row>
    <row r="82" spans="1:7" ht="15">
      <c r="A82" t="s">
        <v>173</v>
      </c>
      <c r="B82" t="s">
        <v>89</v>
      </c>
      <c r="C82" t="s">
        <v>80</v>
      </c>
      <c r="D82" t="s">
        <v>114</v>
      </c>
      <c r="E82">
        <v>202352</v>
      </c>
      <c r="F82" t="s">
        <v>79</v>
      </c>
      <c r="G82">
        <v>-48173522388</v>
      </c>
    </row>
    <row r="83" spans="1:7" ht="15">
      <c r="A83" t="s">
        <v>173</v>
      </c>
      <c r="B83" t="s">
        <v>85</v>
      </c>
      <c r="C83" t="s">
        <v>80</v>
      </c>
      <c r="D83" t="s">
        <v>112</v>
      </c>
      <c r="E83">
        <v>201352</v>
      </c>
      <c r="F83" t="s">
        <v>79</v>
      </c>
      <c r="G83">
        <v>36509258232</v>
      </c>
    </row>
    <row r="84" spans="1:7" ht="15">
      <c r="A84" t="s">
        <v>173</v>
      </c>
      <c r="B84" t="s">
        <v>85</v>
      </c>
      <c r="C84" t="s">
        <v>80</v>
      </c>
      <c r="D84" t="s">
        <v>112</v>
      </c>
      <c r="E84">
        <v>202252</v>
      </c>
      <c r="F84" t="s">
        <v>79</v>
      </c>
      <c r="G84">
        <v>77398613056</v>
      </c>
    </row>
    <row r="85" spans="1:7" ht="15">
      <c r="A85" t="s">
        <v>173</v>
      </c>
      <c r="B85" t="s">
        <v>85</v>
      </c>
      <c r="C85" t="s">
        <v>80</v>
      </c>
      <c r="D85" t="s">
        <v>112</v>
      </c>
      <c r="E85">
        <v>202352</v>
      </c>
      <c r="F85" t="s">
        <v>79</v>
      </c>
      <c r="G85">
        <v>74268483915</v>
      </c>
    </row>
    <row r="86" spans="1:7" ht="15">
      <c r="A86" t="s">
        <v>173</v>
      </c>
      <c r="B86" t="s">
        <v>85</v>
      </c>
      <c r="C86" t="s">
        <v>80</v>
      </c>
      <c r="D86" t="s">
        <v>113</v>
      </c>
      <c r="E86">
        <v>201352</v>
      </c>
      <c r="F86" t="s">
        <v>79</v>
      </c>
      <c r="G86">
        <v>60610346485</v>
      </c>
    </row>
    <row r="87" spans="1:7" ht="15">
      <c r="A87" t="s">
        <v>173</v>
      </c>
      <c r="B87" t="s">
        <v>85</v>
      </c>
      <c r="C87" t="s">
        <v>80</v>
      </c>
      <c r="D87" t="s">
        <v>113</v>
      </c>
      <c r="E87">
        <v>202252</v>
      </c>
      <c r="F87" t="s">
        <v>79</v>
      </c>
      <c r="G87">
        <v>82248972832</v>
      </c>
    </row>
    <row r="88" spans="1:7" ht="15">
      <c r="A88" t="s">
        <v>173</v>
      </c>
      <c r="B88" t="s">
        <v>85</v>
      </c>
      <c r="C88" t="s">
        <v>80</v>
      </c>
      <c r="D88" t="s">
        <v>113</v>
      </c>
      <c r="E88">
        <v>202352</v>
      </c>
      <c r="F88" t="s">
        <v>79</v>
      </c>
      <c r="G88">
        <v>92223307437</v>
      </c>
    </row>
    <row r="89" spans="1:7" ht="15">
      <c r="A89" t="s">
        <v>173</v>
      </c>
      <c r="B89" t="s">
        <v>85</v>
      </c>
      <c r="C89" t="s">
        <v>80</v>
      </c>
      <c r="D89" t="s">
        <v>114</v>
      </c>
      <c r="E89">
        <v>201352</v>
      </c>
      <c r="F89" t="s">
        <v>79</v>
      </c>
      <c r="G89">
        <v>24101088253</v>
      </c>
    </row>
    <row r="90" spans="1:7" ht="15">
      <c r="A90" t="s">
        <v>173</v>
      </c>
      <c r="B90" t="s">
        <v>85</v>
      </c>
      <c r="C90" t="s">
        <v>80</v>
      </c>
      <c r="D90" t="s">
        <v>114</v>
      </c>
      <c r="E90">
        <v>202252</v>
      </c>
      <c r="F90" t="s">
        <v>79</v>
      </c>
      <c r="G90">
        <v>4850359776</v>
      </c>
    </row>
    <row r="91" spans="1:7" ht="15">
      <c r="A91" t="s">
        <v>173</v>
      </c>
      <c r="B91" t="s">
        <v>85</v>
      </c>
      <c r="C91" t="s">
        <v>80</v>
      </c>
      <c r="D91" t="s">
        <v>114</v>
      </c>
      <c r="E91">
        <v>202352</v>
      </c>
      <c r="F91" t="s">
        <v>79</v>
      </c>
      <c r="G91">
        <v>17954823522</v>
      </c>
    </row>
    <row r="92" spans="1:7" ht="15">
      <c r="A92" t="s">
        <v>173</v>
      </c>
      <c r="B92" t="s">
        <v>86</v>
      </c>
      <c r="C92" t="s">
        <v>80</v>
      </c>
      <c r="D92" t="s">
        <v>112</v>
      </c>
      <c r="E92">
        <v>201352</v>
      </c>
      <c r="F92" t="s">
        <v>79</v>
      </c>
      <c r="G92">
        <v>43801010532</v>
      </c>
    </row>
    <row r="93" spans="1:7" ht="15">
      <c r="A93" t="s">
        <v>173</v>
      </c>
      <c r="B93" t="s">
        <v>86</v>
      </c>
      <c r="C93" t="s">
        <v>80</v>
      </c>
      <c r="D93" t="s">
        <v>112</v>
      </c>
      <c r="E93">
        <v>202252</v>
      </c>
      <c r="F93" t="s">
        <v>79</v>
      </c>
      <c r="G93">
        <v>61668641035</v>
      </c>
    </row>
    <row r="94" spans="1:7" ht="15">
      <c r="A94" t="s">
        <v>173</v>
      </c>
      <c r="B94" t="s">
        <v>86</v>
      </c>
      <c r="C94" t="s">
        <v>80</v>
      </c>
      <c r="D94" t="s">
        <v>112</v>
      </c>
      <c r="E94">
        <v>202352</v>
      </c>
      <c r="F94" t="s">
        <v>79</v>
      </c>
      <c r="G94">
        <v>61288689001</v>
      </c>
    </row>
    <row r="95" spans="1:7" ht="15">
      <c r="A95" t="s">
        <v>173</v>
      </c>
      <c r="B95" t="s">
        <v>86</v>
      </c>
      <c r="C95" t="s">
        <v>80</v>
      </c>
      <c r="D95" t="s">
        <v>113</v>
      </c>
      <c r="E95">
        <v>201352</v>
      </c>
      <c r="F95" t="s">
        <v>79</v>
      </c>
      <c r="G95">
        <v>43877015625</v>
      </c>
    </row>
    <row r="96" spans="1:7" ht="15">
      <c r="A96" t="s">
        <v>173</v>
      </c>
      <c r="B96" t="s">
        <v>86</v>
      </c>
      <c r="C96" t="s">
        <v>80</v>
      </c>
      <c r="D96" t="s">
        <v>113</v>
      </c>
      <c r="E96">
        <v>202252</v>
      </c>
      <c r="F96" t="s">
        <v>79</v>
      </c>
      <c r="G96">
        <v>63045090152</v>
      </c>
    </row>
    <row r="97" spans="1:7" ht="15">
      <c r="A97" t="s">
        <v>173</v>
      </c>
      <c r="B97" t="s">
        <v>86</v>
      </c>
      <c r="C97" t="s">
        <v>80</v>
      </c>
      <c r="D97" t="s">
        <v>113</v>
      </c>
      <c r="E97">
        <v>202352</v>
      </c>
      <c r="F97" t="s">
        <v>79</v>
      </c>
      <c r="G97">
        <v>56538973695</v>
      </c>
    </row>
    <row r="98" spans="1:7" ht="15">
      <c r="A98" t="s">
        <v>173</v>
      </c>
      <c r="B98" t="s">
        <v>86</v>
      </c>
      <c r="C98" t="s">
        <v>80</v>
      </c>
      <c r="D98" t="s">
        <v>114</v>
      </c>
      <c r="E98">
        <v>201352</v>
      </c>
      <c r="F98" t="s">
        <v>79</v>
      </c>
      <c r="G98">
        <v>76005093</v>
      </c>
    </row>
    <row r="99" spans="1:7" ht="15">
      <c r="A99" t="s">
        <v>173</v>
      </c>
      <c r="B99" t="s">
        <v>86</v>
      </c>
      <c r="C99" t="s">
        <v>80</v>
      </c>
      <c r="D99" t="s">
        <v>114</v>
      </c>
      <c r="E99">
        <v>202252</v>
      </c>
      <c r="F99" t="s">
        <v>79</v>
      </c>
      <c r="G99">
        <v>1376449117</v>
      </c>
    </row>
    <row r="100" spans="1:7" ht="15">
      <c r="A100" t="s">
        <v>173</v>
      </c>
      <c r="B100" t="s">
        <v>86</v>
      </c>
      <c r="C100" t="s">
        <v>80</v>
      </c>
      <c r="D100" t="s">
        <v>114</v>
      </c>
      <c r="E100">
        <v>202352</v>
      </c>
      <c r="F100" t="s">
        <v>79</v>
      </c>
      <c r="G100">
        <v>-4749715306</v>
      </c>
    </row>
    <row r="101" spans="1:7" ht="15">
      <c r="A101" t="s">
        <v>173</v>
      </c>
      <c r="B101" t="s">
        <v>87</v>
      </c>
      <c r="C101" t="s">
        <v>80</v>
      </c>
      <c r="D101" t="s">
        <v>112</v>
      </c>
      <c r="E101">
        <v>201352</v>
      </c>
      <c r="F101" t="s">
        <v>79</v>
      </c>
      <c r="G101">
        <v>25129635142</v>
      </c>
    </row>
    <row r="102" spans="1:7" ht="15">
      <c r="A102" t="s">
        <v>173</v>
      </c>
      <c r="B102" t="s">
        <v>87</v>
      </c>
      <c r="C102" t="s">
        <v>80</v>
      </c>
      <c r="D102" t="s">
        <v>112</v>
      </c>
      <c r="E102">
        <v>202252</v>
      </c>
      <c r="F102" t="s">
        <v>79</v>
      </c>
      <c r="G102">
        <v>53085141439</v>
      </c>
    </row>
    <row r="103" spans="1:7" ht="15">
      <c r="A103" t="s">
        <v>173</v>
      </c>
      <c r="B103" t="s">
        <v>87</v>
      </c>
      <c r="C103" t="s">
        <v>80</v>
      </c>
      <c r="D103" t="s">
        <v>112</v>
      </c>
      <c r="E103">
        <v>202352</v>
      </c>
      <c r="F103" t="s">
        <v>79</v>
      </c>
      <c r="G103">
        <v>50930648861</v>
      </c>
    </row>
    <row r="104" spans="1:7" ht="15">
      <c r="A104" t="s">
        <v>173</v>
      </c>
      <c r="B104" t="s">
        <v>87</v>
      </c>
      <c r="C104" t="s">
        <v>80</v>
      </c>
      <c r="D104" t="s">
        <v>113</v>
      </c>
      <c r="E104">
        <v>201352</v>
      </c>
      <c r="F104" t="s">
        <v>79</v>
      </c>
      <c r="G104">
        <v>31075620475</v>
      </c>
    </row>
    <row r="105" spans="1:7" ht="15">
      <c r="A105" t="s">
        <v>173</v>
      </c>
      <c r="B105" t="s">
        <v>87</v>
      </c>
      <c r="C105" t="s">
        <v>80</v>
      </c>
      <c r="D105" t="s">
        <v>113</v>
      </c>
      <c r="E105">
        <v>202252</v>
      </c>
      <c r="F105" t="s">
        <v>79</v>
      </c>
      <c r="G105">
        <v>54974354672</v>
      </c>
    </row>
    <row r="106" spans="1:7" ht="15">
      <c r="A106" t="s">
        <v>173</v>
      </c>
      <c r="B106" t="s">
        <v>87</v>
      </c>
      <c r="C106" t="s">
        <v>80</v>
      </c>
      <c r="D106" t="s">
        <v>113</v>
      </c>
      <c r="E106">
        <v>202352</v>
      </c>
      <c r="F106" t="s">
        <v>79</v>
      </c>
      <c r="G106">
        <v>52352484732</v>
      </c>
    </row>
    <row r="107" spans="1:7" ht="15">
      <c r="A107" t="s">
        <v>173</v>
      </c>
      <c r="B107" t="s">
        <v>87</v>
      </c>
      <c r="C107" t="s">
        <v>80</v>
      </c>
      <c r="D107" t="s">
        <v>114</v>
      </c>
      <c r="E107">
        <v>201352</v>
      </c>
      <c r="F107" t="s">
        <v>79</v>
      </c>
      <c r="G107">
        <v>5945985333</v>
      </c>
    </row>
    <row r="108" spans="1:7" ht="15">
      <c r="A108" t="s">
        <v>173</v>
      </c>
      <c r="B108" t="s">
        <v>87</v>
      </c>
      <c r="C108" t="s">
        <v>80</v>
      </c>
      <c r="D108" t="s">
        <v>114</v>
      </c>
      <c r="E108">
        <v>202252</v>
      </c>
      <c r="F108" t="s">
        <v>79</v>
      </c>
      <c r="G108">
        <v>1889213233</v>
      </c>
    </row>
    <row r="109" spans="1:7" ht="15">
      <c r="A109" t="s">
        <v>173</v>
      </c>
      <c r="B109" t="s">
        <v>87</v>
      </c>
      <c r="C109" t="s">
        <v>80</v>
      </c>
      <c r="D109" t="s">
        <v>114</v>
      </c>
      <c r="E109">
        <v>202352</v>
      </c>
      <c r="F109" t="s">
        <v>79</v>
      </c>
      <c r="G109">
        <v>1421835871</v>
      </c>
    </row>
    <row r="110" spans="1:7" ht="15">
      <c r="A110" t="s">
        <v>173</v>
      </c>
      <c r="B110" t="s">
        <v>88</v>
      </c>
      <c r="C110" t="s">
        <v>80</v>
      </c>
      <c r="D110" t="s">
        <v>112</v>
      </c>
      <c r="E110">
        <v>201352</v>
      </c>
      <c r="F110" t="s">
        <v>79</v>
      </c>
      <c r="G110">
        <v>27099969784</v>
      </c>
    </row>
    <row r="111" spans="1:7" ht="15">
      <c r="A111" t="s">
        <v>173</v>
      </c>
      <c r="B111" t="s">
        <v>88</v>
      </c>
      <c r="C111" t="s">
        <v>80</v>
      </c>
      <c r="D111" t="s">
        <v>112</v>
      </c>
      <c r="E111">
        <v>202252</v>
      </c>
      <c r="F111" t="s">
        <v>79</v>
      </c>
      <c r="G111">
        <v>59475735336</v>
      </c>
    </row>
    <row r="112" spans="1:7" ht="15">
      <c r="A112" t="s">
        <v>173</v>
      </c>
      <c r="B112" t="s">
        <v>88</v>
      </c>
      <c r="C112" t="s">
        <v>80</v>
      </c>
      <c r="D112" t="s">
        <v>112</v>
      </c>
      <c r="E112">
        <v>202352</v>
      </c>
      <c r="F112" t="s">
        <v>79</v>
      </c>
      <c r="G112">
        <v>56906375252</v>
      </c>
    </row>
    <row r="113" spans="1:7" ht="15">
      <c r="A113" t="s">
        <v>173</v>
      </c>
      <c r="B113" t="s">
        <v>88</v>
      </c>
      <c r="C113" t="s">
        <v>80</v>
      </c>
      <c r="D113" t="s">
        <v>113</v>
      </c>
      <c r="E113">
        <v>201352</v>
      </c>
      <c r="F113" t="s">
        <v>79</v>
      </c>
      <c r="G113">
        <v>27662597192</v>
      </c>
    </row>
    <row r="114" spans="1:7" ht="15">
      <c r="A114" t="s">
        <v>173</v>
      </c>
      <c r="B114" t="s">
        <v>88</v>
      </c>
      <c r="C114" t="s">
        <v>80</v>
      </c>
      <c r="D114" t="s">
        <v>113</v>
      </c>
      <c r="E114">
        <v>202252</v>
      </c>
      <c r="F114" t="s">
        <v>79</v>
      </c>
      <c r="G114">
        <v>41602630928</v>
      </c>
    </row>
    <row r="115" spans="1:7" ht="15">
      <c r="A115" t="s">
        <v>173</v>
      </c>
      <c r="B115" t="s">
        <v>88</v>
      </c>
      <c r="C115" t="s">
        <v>80</v>
      </c>
      <c r="D115" t="s">
        <v>113</v>
      </c>
      <c r="E115">
        <v>202352</v>
      </c>
      <c r="F115" t="s">
        <v>79</v>
      </c>
      <c r="G115">
        <v>42487209284</v>
      </c>
    </row>
    <row r="116" spans="1:7" ht="15">
      <c r="A116" t="s">
        <v>173</v>
      </c>
      <c r="B116" t="s">
        <v>88</v>
      </c>
      <c r="C116" t="s">
        <v>80</v>
      </c>
      <c r="D116" t="s">
        <v>114</v>
      </c>
      <c r="E116">
        <v>201352</v>
      </c>
      <c r="F116" t="s">
        <v>79</v>
      </c>
      <c r="G116">
        <v>562627408</v>
      </c>
    </row>
    <row r="117" spans="1:7" ht="15">
      <c r="A117" t="s">
        <v>173</v>
      </c>
      <c r="B117" t="s">
        <v>88</v>
      </c>
      <c r="C117" t="s">
        <v>80</v>
      </c>
      <c r="D117" t="s">
        <v>114</v>
      </c>
      <c r="E117">
        <v>202252</v>
      </c>
      <c r="F117" t="s">
        <v>79</v>
      </c>
      <c r="G117">
        <v>-17873104408</v>
      </c>
    </row>
    <row r="118" spans="1:7" ht="15">
      <c r="A118" t="s">
        <v>173</v>
      </c>
      <c r="B118" t="s">
        <v>88</v>
      </c>
      <c r="C118" t="s">
        <v>80</v>
      </c>
      <c r="D118" t="s">
        <v>114</v>
      </c>
      <c r="E118">
        <v>202352</v>
      </c>
      <c r="F118" t="s">
        <v>79</v>
      </c>
      <c r="G118">
        <v>-14419165968</v>
      </c>
    </row>
  </sheetData>
  <autoFilter ref="A1:G46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7"/>
  <sheetViews>
    <sheetView workbookViewId="0" topLeftCell="A32">
      <selection activeCell="A1" sqref="A1:E1048576"/>
    </sheetView>
  </sheetViews>
  <sheetFormatPr defaultColWidth="9.140625" defaultRowHeight="15"/>
  <cols>
    <col min="1" max="1" width="29.8515625" style="0" customWidth="1"/>
    <col min="2" max="5" width="10.00390625" style="0" customWidth="1"/>
    <col min="6" max="6" width="8.8515625" style="5" customWidth="1"/>
    <col min="7" max="7" width="12.8515625" style="5" customWidth="1"/>
    <col min="8" max="8" width="13.140625" style="5" bestFit="1" customWidth="1"/>
    <col min="9" max="9" width="9.57421875" style="5" bestFit="1" customWidth="1"/>
    <col min="10" max="11" width="8.8515625" style="5" customWidth="1"/>
    <col min="12" max="13" width="9.57421875" style="5" bestFit="1" customWidth="1"/>
    <col min="14" max="14" width="8.8515625" style="5" customWidth="1"/>
    <col min="15" max="16" width="9.57421875" style="5" bestFit="1" customWidth="1"/>
    <col min="17" max="16384" width="8.8515625" style="5" customWidth="1"/>
  </cols>
  <sheetData>
    <row r="1" spans="1:7" ht="15">
      <c r="A1" s="63" t="s">
        <v>203</v>
      </c>
      <c r="G1" s="5" t="s">
        <v>201</v>
      </c>
    </row>
    <row r="2" spans="1:2" ht="15">
      <c r="A2" s="63" t="s">
        <v>180</v>
      </c>
      <c r="B2" s="64" t="s">
        <v>204</v>
      </c>
    </row>
    <row r="3" spans="1:7" ht="15">
      <c r="A3" s="63" t="s">
        <v>181</v>
      </c>
      <c r="B3" s="63" t="s">
        <v>205</v>
      </c>
      <c r="G3" s="5" t="s">
        <v>202</v>
      </c>
    </row>
    <row r="5" spans="1:3" ht="15">
      <c r="A5" s="64" t="s">
        <v>182</v>
      </c>
      <c r="C5" s="63" t="s">
        <v>183</v>
      </c>
    </row>
    <row r="6" spans="1:3" ht="15">
      <c r="A6" s="64" t="s">
        <v>74</v>
      </c>
      <c r="C6" s="63" t="s">
        <v>80</v>
      </c>
    </row>
    <row r="7" spans="1:3" ht="15">
      <c r="A7" s="64" t="s">
        <v>76</v>
      </c>
      <c r="C7" s="63" t="s">
        <v>79</v>
      </c>
    </row>
    <row r="8" spans="1:3" ht="15">
      <c r="A8" s="64" t="s">
        <v>206</v>
      </c>
      <c r="C8" s="63" t="s">
        <v>184</v>
      </c>
    </row>
    <row r="10" spans="1:5" ht="13.2">
      <c r="A10" s="65" t="s">
        <v>207</v>
      </c>
      <c r="B10" s="74" t="s">
        <v>208</v>
      </c>
      <c r="C10" s="74" t="s">
        <v>208</v>
      </c>
      <c r="D10" s="74" t="s">
        <v>209</v>
      </c>
      <c r="E10" s="74" t="s">
        <v>209</v>
      </c>
    </row>
    <row r="11" spans="1:16" ht="13.2">
      <c r="A11" s="65" t="s">
        <v>185</v>
      </c>
      <c r="B11" s="66" t="s">
        <v>112</v>
      </c>
      <c r="C11" s="66" t="s">
        <v>113</v>
      </c>
      <c r="D11" s="66" t="s">
        <v>112</v>
      </c>
      <c r="E11" s="66" t="s">
        <v>113</v>
      </c>
      <c r="H11" s="73" t="s">
        <v>25</v>
      </c>
      <c r="I11" s="73"/>
      <c r="O11" s="73"/>
      <c r="P11" s="73"/>
    </row>
    <row r="12" spans="1:12" ht="15">
      <c r="A12" s="67" t="s">
        <v>186</v>
      </c>
      <c r="B12" s="57" t="s">
        <v>111</v>
      </c>
      <c r="C12" s="57" t="s">
        <v>111</v>
      </c>
      <c r="D12" s="57" t="s">
        <v>111</v>
      </c>
      <c r="E12" s="57" t="s">
        <v>111</v>
      </c>
      <c r="H12" s="5" t="s">
        <v>158</v>
      </c>
      <c r="I12" s="5" t="s">
        <v>159</v>
      </c>
      <c r="J12" s="5" t="s">
        <v>160</v>
      </c>
      <c r="K12" s="5" t="s">
        <v>161</v>
      </c>
      <c r="L12" s="5" t="s">
        <v>162</v>
      </c>
    </row>
    <row r="13" spans="1:12" ht="13.2">
      <c r="A13" s="68" t="s">
        <v>147</v>
      </c>
      <c r="B13" s="71">
        <v>79136884157</v>
      </c>
      <c r="C13" s="71">
        <v>94334801066</v>
      </c>
      <c r="D13" s="71">
        <v>129005623605</v>
      </c>
      <c r="E13" s="71">
        <v>112734700707</v>
      </c>
      <c r="G13" s="58" t="s">
        <v>147</v>
      </c>
      <c r="H13" s="9">
        <f aca="true" t="shared" si="0" ref="H13:H32">D13/(D13+B13)*100</f>
        <v>61.97947021591147</v>
      </c>
      <c r="I13" s="9">
        <f>100-H13</f>
        <v>38.02052978408853</v>
      </c>
      <c r="J13" s="5">
        <f>RANK(H13,$H$13:$H$32)</f>
        <v>5</v>
      </c>
      <c r="K13" s="5">
        <v>1</v>
      </c>
      <c r="L13" s="5">
        <f>MATCH(K13,J13:J32,0)</f>
        <v>14</v>
      </c>
    </row>
    <row r="14" spans="1:12" ht="13.2">
      <c r="A14" s="68" t="s">
        <v>133</v>
      </c>
      <c r="B14" s="72">
        <v>223443453850</v>
      </c>
      <c r="C14" s="72">
        <v>211683334267</v>
      </c>
      <c r="D14" s="72">
        <v>283525669881</v>
      </c>
      <c r="E14" s="72">
        <v>310798900062</v>
      </c>
      <c r="G14" s="58" t="s">
        <v>152</v>
      </c>
      <c r="H14" s="9">
        <f t="shared" si="0"/>
        <v>55.92562872358277</v>
      </c>
      <c r="I14" s="9">
        <f aca="true" t="shared" si="1" ref="I14:I31">100-H14</f>
        <v>44.07437127641723</v>
      </c>
      <c r="J14" s="5">
        <f aca="true" t="shared" si="2" ref="J14:J32">RANK(H14,$H$13:$H$32)</f>
        <v>9</v>
      </c>
      <c r="K14" s="5">
        <v>2</v>
      </c>
      <c r="L14" s="5">
        <f>MATCH(K14,J13:J32,0)</f>
        <v>18</v>
      </c>
    </row>
    <row r="15" spans="1:12" ht="13.2">
      <c r="A15" s="68" t="s">
        <v>141</v>
      </c>
      <c r="B15" s="71">
        <v>6225953125</v>
      </c>
      <c r="C15" s="71">
        <v>3778840253</v>
      </c>
      <c r="D15" s="71">
        <v>6612819724</v>
      </c>
      <c r="E15" s="71">
        <v>836974236</v>
      </c>
      <c r="G15" s="58" t="s">
        <v>141</v>
      </c>
      <c r="H15" s="9">
        <f t="shared" si="0"/>
        <v>51.506633864272054</v>
      </c>
      <c r="I15" s="9">
        <f t="shared" si="1"/>
        <v>48.493366135727946</v>
      </c>
      <c r="J15" s="5">
        <f t="shared" si="2"/>
        <v>10</v>
      </c>
      <c r="K15" s="5">
        <v>3</v>
      </c>
      <c r="L15" s="5">
        <f>MATCH(K15,J13:J32,0)</f>
        <v>5</v>
      </c>
    </row>
    <row r="16" spans="1:12" ht="13.2">
      <c r="A16" s="68" t="s">
        <v>134</v>
      </c>
      <c r="B16" s="72">
        <v>741080523819</v>
      </c>
      <c r="C16" s="72">
        <v>973492692613</v>
      </c>
      <c r="D16" s="72">
        <v>624611501666</v>
      </c>
      <c r="E16" s="72">
        <v>615808448097</v>
      </c>
      <c r="G16" s="58" t="s">
        <v>153</v>
      </c>
      <c r="H16" s="9">
        <f t="shared" si="0"/>
        <v>45.7358972601587</v>
      </c>
      <c r="I16" s="9">
        <f t="shared" si="1"/>
        <v>54.2641027398413</v>
      </c>
      <c r="J16" s="5">
        <f t="shared" si="2"/>
        <v>14</v>
      </c>
      <c r="K16" s="5">
        <v>4</v>
      </c>
      <c r="L16" s="5">
        <f>MATCH(K16,J13:J32,0)</f>
        <v>15</v>
      </c>
    </row>
    <row r="17" spans="1:12" ht="13.2">
      <c r="A17" s="68" t="s">
        <v>135</v>
      </c>
      <c r="B17" s="71">
        <v>7538441217</v>
      </c>
      <c r="C17" s="71">
        <v>8068389768</v>
      </c>
      <c r="D17" s="71">
        <v>13630499268</v>
      </c>
      <c r="E17" s="71">
        <v>10130275876</v>
      </c>
      <c r="G17" s="58" t="s">
        <v>135</v>
      </c>
      <c r="H17" s="9">
        <f t="shared" si="0"/>
        <v>64.3891425631735</v>
      </c>
      <c r="I17" s="9">
        <f t="shared" si="1"/>
        <v>35.61085743682651</v>
      </c>
      <c r="J17" s="5">
        <f t="shared" si="2"/>
        <v>3</v>
      </c>
      <c r="K17" s="5">
        <v>5</v>
      </c>
      <c r="L17" s="5">
        <f>MATCH(K17,J13:J32,0)</f>
        <v>1</v>
      </c>
    </row>
    <row r="18" spans="1:12" ht="13.2">
      <c r="A18" s="68" t="s">
        <v>138</v>
      </c>
      <c r="B18" s="72">
        <v>224126322171</v>
      </c>
      <c r="C18" s="72">
        <v>170062703262</v>
      </c>
      <c r="D18" s="72">
        <v>210914234319</v>
      </c>
      <c r="E18" s="72">
        <v>221477286796</v>
      </c>
      <c r="G18" s="58" t="s">
        <v>155</v>
      </c>
      <c r="H18" s="9">
        <f t="shared" si="0"/>
        <v>48.481510786189915</v>
      </c>
      <c r="I18" s="9">
        <f t="shared" si="1"/>
        <v>51.518489213810085</v>
      </c>
      <c r="J18" s="5">
        <f t="shared" si="2"/>
        <v>11</v>
      </c>
      <c r="K18" s="5">
        <v>6</v>
      </c>
      <c r="L18" s="5">
        <f>MATCH(K18,J13:J32,0)</f>
        <v>16</v>
      </c>
    </row>
    <row r="19" spans="1:12" ht="13.2">
      <c r="A19" s="68" t="s">
        <v>151</v>
      </c>
      <c r="B19" s="71">
        <v>42693376307</v>
      </c>
      <c r="C19" s="71">
        <v>46312309761</v>
      </c>
      <c r="D19" s="71">
        <v>33948523397</v>
      </c>
      <c r="E19" s="71">
        <v>29977871837</v>
      </c>
      <c r="G19" s="58" t="s">
        <v>151</v>
      </c>
      <c r="H19" s="9">
        <f t="shared" si="0"/>
        <v>44.29499207106449</v>
      </c>
      <c r="I19" s="9">
        <f t="shared" si="1"/>
        <v>55.70500792893551</v>
      </c>
      <c r="J19" s="5">
        <f t="shared" si="2"/>
        <v>15</v>
      </c>
      <c r="K19" s="5">
        <v>7</v>
      </c>
      <c r="L19" s="5">
        <f>MATCH(K19,J13:J32,0)</f>
        <v>10</v>
      </c>
    </row>
    <row r="20" spans="1:12" ht="13.2">
      <c r="A20" s="68" t="s">
        <v>139</v>
      </c>
      <c r="B20" s="72">
        <v>310693227480</v>
      </c>
      <c r="C20" s="72">
        <v>310618800778</v>
      </c>
      <c r="D20" s="72">
        <v>416402960774</v>
      </c>
      <c r="E20" s="72">
        <v>289370373761</v>
      </c>
      <c r="G20" s="58" t="s">
        <v>156</v>
      </c>
      <c r="H20" s="9">
        <f t="shared" si="0"/>
        <v>57.2693087243274</v>
      </c>
      <c r="I20" s="9">
        <f t="shared" si="1"/>
        <v>42.7306912756726</v>
      </c>
      <c r="J20" s="5">
        <f t="shared" si="2"/>
        <v>8</v>
      </c>
      <c r="K20" s="5">
        <v>8</v>
      </c>
      <c r="L20" s="5">
        <f>MATCH(K20,J13:J32,0)</f>
        <v>8</v>
      </c>
    </row>
    <row r="21" spans="1:12" ht="13.2">
      <c r="A21" s="68" t="s">
        <v>137</v>
      </c>
      <c r="B21" s="71">
        <v>49106884129</v>
      </c>
      <c r="C21" s="71">
        <v>29606680416</v>
      </c>
      <c r="D21" s="71">
        <v>33639676544</v>
      </c>
      <c r="E21" s="71">
        <v>21336082990</v>
      </c>
      <c r="G21" s="58" t="s">
        <v>137</v>
      </c>
      <c r="H21" s="9">
        <f t="shared" si="0"/>
        <v>40.65386678358529</v>
      </c>
      <c r="I21" s="9">
        <f t="shared" si="1"/>
        <v>59.34613321641471</v>
      </c>
      <c r="J21" s="5">
        <f t="shared" si="2"/>
        <v>17</v>
      </c>
      <c r="K21" s="5">
        <v>9</v>
      </c>
      <c r="L21" s="5">
        <f>MATCH(K21,J13:J32,0)</f>
        <v>2</v>
      </c>
    </row>
    <row r="22" spans="1:12" ht="13.2">
      <c r="A22" s="68" t="s">
        <v>175</v>
      </c>
      <c r="B22" s="72">
        <v>16120222668</v>
      </c>
      <c r="C22" s="72">
        <v>10950995941</v>
      </c>
      <c r="D22" s="72">
        <v>23889522897</v>
      </c>
      <c r="E22" s="72">
        <v>12118055484</v>
      </c>
      <c r="G22" s="58" t="s">
        <v>175</v>
      </c>
      <c r="H22" s="9">
        <f t="shared" si="0"/>
        <v>59.70925973070481</v>
      </c>
      <c r="I22" s="9">
        <f t="shared" si="1"/>
        <v>40.29074026929519</v>
      </c>
      <c r="J22" s="5">
        <f t="shared" si="2"/>
        <v>7</v>
      </c>
      <c r="K22" s="5">
        <v>10</v>
      </c>
      <c r="L22" s="5">
        <f>MATCH(K22,J13:J32,0)</f>
        <v>3</v>
      </c>
    </row>
    <row r="23" spans="1:12" ht="13.2">
      <c r="A23" s="68" t="s">
        <v>136</v>
      </c>
      <c r="B23" s="71">
        <v>90001345145</v>
      </c>
      <c r="C23" s="71">
        <v>118005382434</v>
      </c>
      <c r="D23" s="71">
        <v>48658511808</v>
      </c>
      <c r="E23" s="71">
        <v>75476034692</v>
      </c>
      <c r="G23" s="58" t="s">
        <v>154</v>
      </c>
      <c r="H23" s="9">
        <f t="shared" si="0"/>
        <v>35.09199625418137</v>
      </c>
      <c r="I23" s="9">
        <f t="shared" si="1"/>
        <v>64.90800374581863</v>
      </c>
      <c r="J23" s="5">
        <f t="shared" si="2"/>
        <v>19</v>
      </c>
      <c r="K23" s="5">
        <v>11</v>
      </c>
      <c r="L23" s="5">
        <f>MATCH(K23,J13:J32,0)</f>
        <v>6</v>
      </c>
    </row>
    <row r="24" spans="1:12" ht="13.2">
      <c r="A24" s="68" t="s">
        <v>140</v>
      </c>
      <c r="B24" s="72">
        <v>311441409102</v>
      </c>
      <c r="C24" s="72">
        <v>360576626090</v>
      </c>
      <c r="D24" s="72">
        <v>280390068049</v>
      </c>
      <c r="E24" s="72">
        <v>265627830857</v>
      </c>
      <c r="G24" s="58" t="s">
        <v>157</v>
      </c>
      <c r="H24" s="9">
        <f t="shared" si="0"/>
        <v>47.376673744823684</v>
      </c>
      <c r="I24" s="9">
        <f t="shared" si="1"/>
        <v>52.623326255176316</v>
      </c>
      <c r="J24" s="5">
        <f t="shared" si="2"/>
        <v>13</v>
      </c>
      <c r="K24" s="5">
        <v>12</v>
      </c>
      <c r="L24" s="5">
        <f>MATCH(K24,J13:J32,0)</f>
        <v>13</v>
      </c>
    </row>
    <row r="25" spans="1:12" ht="13.2">
      <c r="A25" s="68" t="s">
        <v>143</v>
      </c>
      <c r="B25" s="71">
        <v>23311183768</v>
      </c>
      <c r="C25" s="71">
        <v>22767784751</v>
      </c>
      <c r="D25" s="71">
        <v>21488159386</v>
      </c>
      <c r="E25" s="71">
        <v>16675722881</v>
      </c>
      <c r="G25" s="58" t="s">
        <v>143</v>
      </c>
      <c r="H25" s="9">
        <f t="shared" si="0"/>
        <v>47.965344742072155</v>
      </c>
      <c r="I25" s="9">
        <f t="shared" si="1"/>
        <v>52.034655257927845</v>
      </c>
      <c r="J25" s="5">
        <f t="shared" si="2"/>
        <v>12</v>
      </c>
      <c r="K25" s="5">
        <v>13</v>
      </c>
      <c r="L25" s="5">
        <f>MATCH(K25,J13:J32,0)</f>
        <v>12</v>
      </c>
    </row>
    <row r="26" spans="1:12" ht="13.2">
      <c r="A26" s="68" t="s">
        <v>144</v>
      </c>
      <c r="B26" s="72">
        <v>3306536484</v>
      </c>
      <c r="C26" s="72">
        <v>4335733642</v>
      </c>
      <c r="D26" s="72">
        <v>20355775603</v>
      </c>
      <c r="E26" s="72">
        <v>11538936348</v>
      </c>
      <c r="G26" s="58" t="s">
        <v>144</v>
      </c>
      <c r="H26" s="9">
        <f t="shared" si="0"/>
        <v>86.02614794428055</v>
      </c>
      <c r="I26" s="9">
        <f t="shared" si="1"/>
        <v>13.973852055719448</v>
      </c>
      <c r="J26" s="5">
        <f t="shared" si="2"/>
        <v>1</v>
      </c>
      <c r="K26" s="5">
        <v>14</v>
      </c>
      <c r="L26" s="5">
        <f>MATCH(K26,J13:J32,0)</f>
        <v>4</v>
      </c>
    </row>
    <row r="27" spans="1:12" ht="13.2">
      <c r="A27" s="68" t="s">
        <v>142</v>
      </c>
      <c r="B27" s="71">
        <v>9454514289</v>
      </c>
      <c r="C27" s="71">
        <v>10734372434</v>
      </c>
      <c r="D27" s="71">
        <v>15706775821</v>
      </c>
      <c r="E27" s="71">
        <v>10206048996</v>
      </c>
      <c r="G27" s="58" t="s">
        <v>142</v>
      </c>
      <c r="H27" s="9">
        <f t="shared" si="0"/>
        <v>62.42436596984176</v>
      </c>
      <c r="I27" s="9">
        <f t="shared" si="1"/>
        <v>37.57563403015824</v>
      </c>
      <c r="J27" s="5">
        <f t="shared" si="2"/>
        <v>4</v>
      </c>
      <c r="K27" s="5">
        <v>15</v>
      </c>
      <c r="L27" s="5">
        <f>MATCH(K27,J13:J32,0)</f>
        <v>7</v>
      </c>
    </row>
    <row r="28" spans="1:12" ht="13.2">
      <c r="A28" s="68" t="s">
        <v>145</v>
      </c>
      <c r="B28" s="72">
        <v>3102383462</v>
      </c>
      <c r="C28" s="72">
        <v>1657906227</v>
      </c>
      <c r="D28" s="72">
        <v>4658011884</v>
      </c>
      <c r="E28" s="72">
        <v>1548130093</v>
      </c>
      <c r="G28" s="58" t="s">
        <v>145</v>
      </c>
      <c r="H28" s="9">
        <f t="shared" si="0"/>
        <v>60.02286837616997</v>
      </c>
      <c r="I28" s="9">
        <f t="shared" si="1"/>
        <v>39.97713162383003</v>
      </c>
      <c r="J28" s="5">
        <f t="shared" si="2"/>
        <v>6</v>
      </c>
      <c r="K28" s="5">
        <v>16</v>
      </c>
      <c r="L28" s="5">
        <f>MATCH(K28,J13:J32,0)</f>
        <v>20</v>
      </c>
    </row>
    <row r="29" spans="1:12" ht="13.2">
      <c r="A29" s="68" t="s">
        <v>146</v>
      </c>
      <c r="B29" s="71">
        <v>509809353285</v>
      </c>
      <c r="C29" s="71">
        <v>350463337674</v>
      </c>
      <c r="D29" s="71">
        <v>269955177825</v>
      </c>
      <c r="E29" s="71">
        <v>516026339636</v>
      </c>
      <c r="G29" s="58" t="s">
        <v>146</v>
      </c>
      <c r="H29" s="9">
        <f t="shared" si="0"/>
        <v>34.62008940580011</v>
      </c>
      <c r="I29" s="9">
        <f t="shared" si="1"/>
        <v>65.37991059419988</v>
      </c>
      <c r="J29" s="5">
        <f t="shared" si="2"/>
        <v>20</v>
      </c>
      <c r="K29" s="5">
        <v>17</v>
      </c>
      <c r="L29" s="5">
        <f>MATCH(K29,J13:J32,0)</f>
        <v>9</v>
      </c>
    </row>
    <row r="30" spans="1:12" ht="13.2">
      <c r="A30" s="68" t="s">
        <v>148</v>
      </c>
      <c r="B30" s="72">
        <v>32223863396</v>
      </c>
      <c r="C30" s="72">
        <v>27570473063</v>
      </c>
      <c r="D30" s="72">
        <v>72705769132</v>
      </c>
      <c r="E30" s="72">
        <v>50012693072</v>
      </c>
      <c r="G30" s="58" t="s">
        <v>148</v>
      </c>
      <c r="H30" s="9">
        <f t="shared" si="0"/>
        <v>69.29002549646668</v>
      </c>
      <c r="I30" s="9">
        <f t="shared" si="1"/>
        <v>30.709974503533317</v>
      </c>
      <c r="J30" s="5">
        <f t="shared" si="2"/>
        <v>2</v>
      </c>
      <c r="K30" s="5">
        <v>18</v>
      </c>
      <c r="L30" s="5">
        <f>MATCH(K30,J13:J32,0)</f>
        <v>19</v>
      </c>
    </row>
    <row r="31" spans="1:12" ht="13.2">
      <c r="A31" s="68" t="s">
        <v>149</v>
      </c>
      <c r="B31" s="71">
        <v>39598967531</v>
      </c>
      <c r="C31" s="71">
        <v>37306728337</v>
      </c>
      <c r="D31" s="71">
        <v>26617011746</v>
      </c>
      <c r="E31" s="71">
        <v>30415452661</v>
      </c>
      <c r="G31" s="58" t="s">
        <v>149</v>
      </c>
      <c r="H31" s="9">
        <f t="shared" si="0"/>
        <v>40.197263616163674</v>
      </c>
      <c r="I31" s="9">
        <f t="shared" si="1"/>
        <v>59.802736383836326</v>
      </c>
      <c r="J31" s="5">
        <f t="shared" si="2"/>
        <v>18</v>
      </c>
      <c r="K31" s="5">
        <v>19</v>
      </c>
      <c r="L31" s="5">
        <f>MATCH(K31,J13:J32,0)</f>
        <v>11</v>
      </c>
    </row>
    <row r="32" spans="1:12" ht="13.2">
      <c r="A32" s="68" t="s">
        <v>150</v>
      </c>
      <c r="B32" s="72">
        <v>59802432685</v>
      </c>
      <c r="C32" s="72">
        <v>58998797757</v>
      </c>
      <c r="D32" s="72">
        <v>45221060936</v>
      </c>
      <c r="E32" s="72">
        <v>49536226650</v>
      </c>
      <c r="G32" s="58" t="s">
        <v>150</v>
      </c>
      <c r="H32" s="9">
        <f t="shared" si="0"/>
        <v>43.05804289770629</v>
      </c>
      <c r="I32" s="9">
        <f aca="true" t="shared" si="3" ref="I32">100-H32</f>
        <v>56.94195710229371</v>
      </c>
      <c r="J32" s="5">
        <f t="shared" si="2"/>
        <v>16</v>
      </c>
      <c r="K32" s="5">
        <v>20</v>
      </c>
      <c r="L32" s="5">
        <f>MATCH(K32,J13:J32,0)</f>
        <v>17</v>
      </c>
    </row>
    <row r="34" ht="15">
      <c r="A34" s="64" t="s">
        <v>187</v>
      </c>
    </row>
    <row r="35" spans="1:16" ht="15">
      <c r="A35" s="64" t="s">
        <v>191</v>
      </c>
      <c r="B35" s="63" t="s">
        <v>192</v>
      </c>
      <c r="H35" s="73" t="s">
        <v>24</v>
      </c>
      <c r="I35" s="73"/>
      <c r="O35" s="73"/>
      <c r="P35" s="73"/>
    </row>
    <row r="36" spans="8:12" ht="15">
      <c r="H36" s="5" t="s">
        <v>158</v>
      </c>
      <c r="I36" s="5" t="s">
        <v>159</v>
      </c>
      <c r="J36" s="5" t="s">
        <v>160</v>
      </c>
      <c r="K36" s="5" t="s">
        <v>161</v>
      </c>
      <c r="L36" s="5" t="s">
        <v>162</v>
      </c>
    </row>
    <row r="37" spans="7:12" ht="15">
      <c r="G37" s="58" t="s">
        <v>147</v>
      </c>
      <c r="H37" s="9">
        <f aca="true" t="shared" si="4" ref="H37:H56">E13/(E13+C13)*100</f>
        <v>54.4429284572218</v>
      </c>
      <c r="I37" s="9">
        <f>100-H37</f>
        <v>45.5570715427782</v>
      </c>
      <c r="J37" s="5">
        <f>RANK(H37,$H$37:$H$56)</f>
        <v>7</v>
      </c>
      <c r="K37" s="5">
        <v>1</v>
      </c>
      <c r="L37" s="5">
        <f>MATCH(K37,$J$37:$J$56,0)</f>
        <v>14</v>
      </c>
    </row>
    <row r="38" spans="7:12" ht="15">
      <c r="G38" s="58" t="s">
        <v>152</v>
      </c>
      <c r="H38" s="9">
        <f t="shared" si="4"/>
        <v>59.48506564269018</v>
      </c>
      <c r="I38" s="9">
        <f aca="true" t="shared" si="5" ref="I38:I56">100-H38</f>
        <v>40.51493435730982</v>
      </c>
      <c r="J38" s="5">
        <f aca="true" t="shared" si="6" ref="J38:J56">RANK(H38,$H$37:$H$56)</f>
        <v>4</v>
      </c>
      <c r="K38" s="5">
        <v>2</v>
      </c>
      <c r="L38" s="5">
        <f aca="true" t="shared" si="7" ref="L38:L55">MATCH(K38,$J$37:$J$56,0)</f>
        <v>18</v>
      </c>
    </row>
    <row r="39" spans="7:12" ht="15">
      <c r="G39" s="58" t="s">
        <v>141</v>
      </c>
      <c r="H39" s="9">
        <f t="shared" si="4"/>
        <v>18.132752908389254</v>
      </c>
      <c r="I39" s="9">
        <f t="shared" si="5"/>
        <v>81.86724709161075</v>
      </c>
      <c r="J39" s="5">
        <f t="shared" si="6"/>
        <v>20</v>
      </c>
      <c r="K39" s="5">
        <v>3</v>
      </c>
      <c r="L39" s="5">
        <f t="shared" si="7"/>
        <v>17</v>
      </c>
    </row>
    <row r="40" spans="7:12" ht="15">
      <c r="G40" s="58" t="s">
        <v>153</v>
      </c>
      <c r="H40" s="9">
        <f t="shared" si="4"/>
        <v>38.74712175830286</v>
      </c>
      <c r="I40" s="9">
        <f t="shared" si="5"/>
        <v>61.25287824169714</v>
      </c>
      <c r="J40" s="5">
        <f t="shared" si="6"/>
        <v>19</v>
      </c>
      <c r="K40" s="5">
        <v>4</v>
      </c>
      <c r="L40" s="5">
        <f t="shared" si="7"/>
        <v>2</v>
      </c>
    </row>
    <row r="41" spans="7:12" ht="15">
      <c r="G41" s="58" t="s">
        <v>135</v>
      </c>
      <c r="H41" s="9">
        <f t="shared" si="4"/>
        <v>55.6649376067849</v>
      </c>
      <c r="I41" s="9">
        <f t="shared" si="5"/>
        <v>44.3350623932151</v>
      </c>
      <c r="J41" s="5">
        <f t="shared" si="6"/>
        <v>6</v>
      </c>
      <c r="K41" s="5">
        <v>5</v>
      </c>
      <c r="L41" s="5">
        <f t="shared" si="7"/>
        <v>6</v>
      </c>
    </row>
    <row r="42" spans="7:12" ht="15">
      <c r="G42" s="58" t="s">
        <v>155</v>
      </c>
      <c r="H42" s="9">
        <f t="shared" si="4"/>
        <v>56.565687393308636</v>
      </c>
      <c r="I42" s="9">
        <f t="shared" si="5"/>
        <v>43.434312606691364</v>
      </c>
      <c r="J42" s="5">
        <f t="shared" si="6"/>
        <v>5</v>
      </c>
      <c r="K42" s="5">
        <v>6</v>
      </c>
      <c r="L42" s="5">
        <f t="shared" si="7"/>
        <v>5</v>
      </c>
    </row>
    <row r="43" spans="7:12" ht="15">
      <c r="G43" s="58" t="s">
        <v>151</v>
      </c>
      <c r="H43" s="9">
        <f t="shared" si="4"/>
        <v>39.29453464269364</v>
      </c>
      <c r="I43" s="9">
        <f t="shared" si="5"/>
        <v>60.70546535730636</v>
      </c>
      <c r="J43" s="5">
        <f t="shared" si="6"/>
        <v>17</v>
      </c>
      <c r="K43" s="5">
        <v>7</v>
      </c>
      <c r="L43" s="5">
        <f t="shared" si="7"/>
        <v>1</v>
      </c>
    </row>
    <row r="44" spans="7:12" ht="15">
      <c r="G44" s="58" t="s">
        <v>156</v>
      </c>
      <c r="H44" s="9">
        <f t="shared" si="4"/>
        <v>48.229265800226635</v>
      </c>
      <c r="I44" s="9">
        <f t="shared" si="5"/>
        <v>51.770734199773365</v>
      </c>
      <c r="J44" s="5">
        <f t="shared" si="6"/>
        <v>11</v>
      </c>
      <c r="K44" s="5">
        <v>8</v>
      </c>
      <c r="L44" s="5">
        <f t="shared" si="7"/>
        <v>10</v>
      </c>
    </row>
    <row r="45" spans="7:12" ht="15">
      <c r="G45" s="58" t="s">
        <v>137</v>
      </c>
      <c r="H45" s="9">
        <f t="shared" si="4"/>
        <v>41.88246094927597</v>
      </c>
      <c r="I45" s="9">
        <f t="shared" si="5"/>
        <v>58.11753905072403</v>
      </c>
      <c r="J45" s="5">
        <f t="shared" si="6"/>
        <v>16</v>
      </c>
      <c r="K45" s="5">
        <v>9</v>
      </c>
      <c r="L45" s="5">
        <f t="shared" si="7"/>
        <v>15</v>
      </c>
    </row>
    <row r="46" spans="7:12" ht="15">
      <c r="G46" s="58" t="s">
        <v>175</v>
      </c>
      <c r="H46" s="9">
        <f t="shared" si="4"/>
        <v>52.529491831933875</v>
      </c>
      <c r="I46" s="9">
        <f t="shared" si="5"/>
        <v>47.470508168066125</v>
      </c>
      <c r="J46" s="5">
        <f t="shared" si="6"/>
        <v>8</v>
      </c>
      <c r="K46" s="5">
        <v>10</v>
      </c>
      <c r="L46" s="5">
        <f t="shared" si="7"/>
        <v>16</v>
      </c>
    </row>
    <row r="47" spans="7:12" ht="15">
      <c r="G47" s="58" t="s">
        <v>154</v>
      </c>
      <c r="H47" s="9">
        <f t="shared" si="4"/>
        <v>39.009448976098874</v>
      </c>
      <c r="I47" s="9">
        <f t="shared" si="5"/>
        <v>60.990551023901126</v>
      </c>
      <c r="J47" s="5">
        <f t="shared" si="6"/>
        <v>18</v>
      </c>
      <c r="K47" s="5">
        <v>11</v>
      </c>
      <c r="L47" s="5">
        <f t="shared" si="7"/>
        <v>8</v>
      </c>
    </row>
    <row r="48" spans="7:12" ht="15">
      <c r="G48" s="58" t="s">
        <v>157</v>
      </c>
      <c r="H48" s="9">
        <f t="shared" si="4"/>
        <v>42.41870652790354</v>
      </c>
      <c r="I48" s="9">
        <f t="shared" si="5"/>
        <v>57.58129347209646</v>
      </c>
      <c r="J48" s="5">
        <f t="shared" si="6"/>
        <v>14</v>
      </c>
      <c r="K48" s="5">
        <v>12</v>
      </c>
      <c r="L48" s="5">
        <f t="shared" si="7"/>
        <v>20</v>
      </c>
    </row>
    <row r="49" spans="7:12" ht="15">
      <c r="G49" s="58" t="s">
        <v>143</v>
      </c>
      <c r="H49" s="9">
        <f t="shared" si="4"/>
        <v>42.277484641024174</v>
      </c>
      <c r="I49" s="9">
        <f t="shared" si="5"/>
        <v>57.722515358975826</v>
      </c>
      <c r="J49" s="5">
        <f t="shared" si="6"/>
        <v>15</v>
      </c>
      <c r="K49" s="5">
        <v>13</v>
      </c>
      <c r="L49" s="5">
        <f t="shared" si="7"/>
        <v>19</v>
      </c>
    </row>
    <row r="50" spans="7:12" ht="15">
      <c r="G50" s="58" t="s">
        <v>144</v>
      </c>
      <c r="H50" s="9">
        <f t="shared" si="4"/>
        <v>72.68772425044912</v>
      </c>
      <c r="I50" s="9">
        <f t="shared" si="5"/>
        <v>27.312275749550878</v>
      </c>
      <c r="J50" s="5">
        <f t="shared" si="6"/>
        <v>1</v>
      </c>
      <c r="K50" s="5">
        <v>14</v>
      </c>
      <c r="L50" s="5">
        <f t="shared" si="7"/>
        <v>12</v>
      </c>
    </row>
    <row r="51" spans="7:12" ht="15">
      <c r="G51" s="58" t="s">
        <v>142</v>
      </c>
      <c r="H51" s="9">
        <f t="shared" si="4"/>
        <v>48.738508105564904</v>
      </c>
      <c r="I51" s="9">
        <f t="shared" si="5"/>
        <v>51.261491894435096</v>
      </c>
      <c r="J51" s="5">
        <f t="shared" si="6"/>
        <v>9</v>
      </c>
      <c r="K51" s="5">
        <v>15</v>
      </c>
      <c r="L51" s="5">
        <f t="shared" si="7"/>
        <v>13</v>
      </c>
    </row>
    <row r="52" spans="7:12" ht="15">
      <c r="G52" s="58" t="s">
        <v>145</v>
      </c>
      <c r="H52" s="9">
        <f t="shared" si="4"/>
        <v>48.28797738011901</v>
      </c>
      <c r="I52" s="9">
        <f t="shared" si="5"/>
        <v>51.71202261988099</v>
      </c>
      <c r="J52" s="5">
        <f t="shared" si="6"/>
        <v>10</v>
      </c>
      <c r="K52" s="5">
        <v>16</v>
      </c>
      <c r="L52" s="5">
        <f t="shared" si="7"/>
        <v>9</v>
      </c>
    </row>
    <row r="53" spans="7:12" ht="15">
      <c r="G53" s="58" t="s">
        <v>146</v>
      </c>
      <c r="H53" s="9">
        <f t="shared" si="4"/>
        <v>59.5536626862069</v>
      </c>
      <c r="I53" s="9">
        <f t="shared" si="5"/>
        <v>40.4463373137931</v>
      </c>
      <c r="J53" s="5">
        <f t="shared" si="6"/>
        <v>3</v>
      </c>
      <c r="K53" s="5">
        <v>17</v>
      </c>
      <c r="L53" s="5">
        <f t="shared" si="7"/>
        <v>7</v>
      </c>
    </row>
    <row r="54" spans="7:12" ht="15">
      <c r="G54" s="58" t="s">
        <v>148</v>
      </c>
      <c r="H54" s="9">
        <f t="shared" si="4"/>
        <v>64.46333085320919</v>
      </c>
      <c r="I54" s="9">
        <f t="shared" si="5"/>
        <v>35.536669146790814</v>
      </c>
      <c r="J54" s="5">
        <f t="shared" si="6"/>
        <v>2</v>
      </c>
      <c r="K54" s="5">
        <v>18</v>
      </c>
      <c r="L54" s="5">
        <f t="shared" si="7"/>
        <v>11</v>
      </c>
    </row>
    <row r="55" spans="7:12" ht="15">
      <c r="G55" s="58" t="s">
        <v>149</v>
      </c>
      <c r="H55" s="9">
        <f t="shared" si="4"/>
        <v>44.91209853666444</v>
      </c>
      <c r="I55" s="9">
        <f t="shared" si="5"/>
        <v>55.08790146333556</v>
      </c>
      <c r="J55" s="5">
        <f t="shared" si="6"/>
        <v>13</v>
      </c>
      <c r="K55" s="5">
        <v>19</v>
      </c>
      <c r="L55" s="5">
        <f t="shared" si="7"/>
        <v>4</v>
      </c>
    </row>
    <row r="56" spans="7:12" ht="15">
      <c r="G56" s="58" t="s">
        <v>150</v>
      </c>
      <c r="H56" s="9">
        <f t="shared" si="4"/>
        <v>45.64077533556545</v>
      </c>
      <c r="I56" s="9">
        <f t="shared" si="5"/>
        <v>54.35922466443455</v>
      </c>
      <c r="J56" s="5">
        <f t="shared" si="6"/>
        <v>12</v>
      </c>
      <c r="K56" s="5">
        <v>20</v>
      </c>
      <c r="L56" s="5">
        <f>MATCH(K56,$J$37:$J$56,0)</f>
        <v>3</v>
      </c>
    </row>
    <row r="60" spans="8:11" ht="15">
      <c r="H60" s="5" t="s">
        <v>163</v>
      </c>
      <c r="I60" s="5" t="s">
        <v>160</v>
      </c>
      <c r="J60" s="5" t="s">
        <v>161</v>
      </c>
      <c r="K60" s="5" t="s">
        <v>162</v>
      </c>
    </row>
    <row r="61" spans="7:11" ht="15">
      <c r="G61" s="58" t="s">
        <v>147</v>
      </c>
      <c r="H61" s="10">
        <f aca="true" t="shared" si="8" ref="H61:H80">B13/1000000000</f>
        <v>79.136884157</v>
      </c>
      <c r="I61" s="5">
        <f>RANK(H61,$H$61:$H$80)</f>
        <v>8</v>
      </c>
      <c r="J61" s="5">
        <v>1</v>
      </c>
      <c r="K61" s="5">
        <f>MATCH(J61,$I$61:$I$80,0)</f>
        <v>4</v>
      </c>
    </row>
    <row r="62" spans="7:11" ht="15">
      <c r="G62" s="58" t="s">
        <v>152</v>
      </c>
      <c r="H62" s="10">
        <f t="shared" si="8"/>
        <v>223.44345385</v>
      </c>
      <c r="I62" s="5">
        <f aca="true" t="shared" si="9" ref="I62:I79">RANK(H62,$H$61:$H$80)</f>
        <v>6</v>
      </c>
      <c r="J62" s="5">
        <v>2</v>
      </c>
      <c r="K62" s="5">
        <f aca="true" t="shared" si="10" ref="K62:K79">MATCH(J62,$I$61:$I$80,0)</f>
        <v>17</v>
      </c>
    </row>
    <row r="63" spans="7:11" ht="15">
      <c r="G63" s="58" t="s">
        <v>141</v>
      </c>
      <c r="H63" s="10">
        <f t="shared" si="8"/>
        <v>6.225953125</v>
      </c>
      <c r="I63" s="5">
        <f t="shared" si="9"/>
        <v>18</v>
      </c>
      <c r="J63" s="5">
        <v>3</v>
      </c>
      <c r="K63" s="5">
        <f t="shared" si="10"/>
        <v>12</v>
      </c>
    </row>
    <row r="64" spans="7:11" ht="15">
      <c r="G64" s="58" t="s">
        <v>153</v>
      </c>
      <c r="H64" s="10">
        <f t="shared" si="8"/>
        <v>741.080523819</v>
      </c>
      <c r="I64" s="5">
        <f t="shared" si="9"/>
        <v>1</v>
      </c>
      <c r="J64" s="5">
        <v>4</v>
      </c>
      <c r="K64" s="5">
        <f t="shared" si="10"/>
        <v>8</v>
      </c>
    </row>
    <row r="65" spans="7:11" ht="15">
      <c r="G65" s="58" t="s">
        <v>135</v>
      </c>
      <c r="H65" s="10">
        <f t="shared" si="8"/>
        <v>7.538441217</v>
      </c>
      <c r="I65" s="5">
        <f t="shared" si="9"/>
        <v>17</v>
      </c>
      <c r="J65" s="5">
        <v>5</v>
      </c>
      <c r="K65" s="5">
        <f t="shared" si="10"/>
        <v>6</v>
      </c>
    </row>
    <row r="66" spans="7:11" ht="15">
      <c r="G66" s="58" t="s">
        <v>155</v>
      </c>
      <c r="H66" s="10">
        <f t="shared" si="8"/>
        <v>224.126322171</v>
      </c>
      <c r="I66" s="5">
        <f t="shared" si="9"/>
        <v>5</v>
      </c>
      <c r="J66" s="5">
        <v>6</v>
      </c>
      <c r="K66" s="5">
        <f t="shared" si="10"/>
        <v>2</v>
      </c>
    </row>
    <row r="67" spans="7:11" ht="15">
      <c r="G67" s="58" t="s">
        <v>151</v>
      </c>
      <c r="H67" s="10">
        <f t="shared" si="8"/>
        <v>42.693376307</v>
      </c>
      <c r="I67" s="5">
        <f t="shared" si="9"/>
        <v>11</v>
      </c>
      <c r="J67" s="5">
        <v>7</v>
      </c>
      <c r="K67" s="5">
        <f t="shared" si="10"/>
        <v>11</v>
      </c>
    </row>
    <row r="68" spans="7:11" ht="15">
      <c r="G68" s="58" t="s">
        <v>156</v>
      </c>
      <c r="H68" s="10">
        <f t="shared" si="8"/>
        <v>310.69322748</v>
      </c>
      <c r="I68" s="5">
        <f t="shared" si="9"/>
        <v>4</v>
      </c>
      <c r="J68" s="5">
        <v>8</v>
      </c>
      <c r="K68" s="5">
        <f t="shared" si="10"/>
        <v>1</v>
      </c>
    </row>
    <row r="69" spans="7:11" ht="15">
      <c r="G69" s="58" t="s">
        <v>137</v>
      </c>
      <c r="H69" s="10">
        <f t="shared" si="8"/>
        <v>49.106884129</v>
      </c>
      <c r="I69" s="5">
        <f t="shared" si="9"/>
        <v>10</v>
      </c>
      <c r="J69" s="5">
        <v>9</v>
      </c>
      <c r="K69" s="5">
        <f t="shared" si="10"/>
        <v>20</v>
      </c>
    </row>
    <row r="70" spans="7:11" ht="15">
      <c r="G70" s="58" t="s">
        <v>175</v>
      </c>
      <c r="H70" s="10">
        <f t="shared" si="8"/>
        <v>16.120222668</v>
      </c>
      <c r="I70" s="5">
        <f t="shared" si="9"/>
        <v>15</v>
      </c>
      <c r="J70" s="5">
        <v>10</v>
      </c>
      <c r="K70" s="5">
        <f t="shared" si="10"/>
        <v>9</v>
      </c>
    </row>
    <row r="71" spans="7:11" ht="15">
      <c r="G71" s="58" t="s">
        <v>154</v>
      </c>
      <c r="H71" s="10">
        <f t="shared" si="8"/>
        <v>90.001345145</v>
      </c>
      <c r="I71" s="5">
        <f t="shared" si="9"/>
        <v>7</v>
      </c>
      <c r="J71" s="5">
        <v>11</v>
      </c>
      <c r="K71" s="5">
        <f t="shared" si="10"/>
        <v>7</v>
      </c>
    </row>
    <row r="72" spans="7:11" ht="15">
      <c r="G72" s="58" t="s">
        <v>157</v>
      </c>
      <c r="H72" s="10">
        <f t="shared" si="8"/>
        <v>311.441409102</v>
      </c>
      <c r="I72" s="5">
        <f t="shared" si="9"/>
        <v>3</v>
      </c>
      <c r="J72" s="5">
        <v>12</v>
      </c>
      <c r="K72" s="5">
        <f t="shared" si="10"/>
        <v>19</v>
      </c>
    </row>
    <row r="73" spans="7:11" ht="15">
      <c r="G73" s="58" t="s">
        <v>143</v>
      </c>
      <c r="H73" s="10">
        <f t="shared" si="8"/>
        <v>23.311183768</v>
      </c>
      <c r="I73" s="5">
        <f t="shared" si="9"/>
        <v>14</v>
      </c>
      <c r="J73" s="5">
        <v>13</v>
      </c>
      <c r="K73" s="5">
        <f t="shared" si="10"/>
        <v>18</v>
      </c>
    </row>
    <row r="74" spans="7:11" ht="15">
      <c r="G74" s="58" t="s">
        <v>144</v>
      </c>
      <c r="H74" s="10">
        <f t="shared" si="8"/>
        <v>3.306536484</v>
      </c>
      <c r="I74" s="5">
        <f t="shared" si="9"/>
        <v>19</v>
      </c>
      <c r="J74" s="5">
        <v>14</v>
      </c>
      <c r="K74" s="5">
        <f t="shared" si="10"/>
        <v>13</v>
      </c>
    </row>
    <row r="75" spans="7:11" ht="15">
      <c r="G75" s="58" t="s">
        <v>142</v>
      </c>
      <c r="H75" s="10">
        <f t="shared" si="8"/>
        <v>9.454514289</v>
      </c>
      <c r="I75" s="5">
        <f t="shared" si="9"/>
        <v>16</v>
      </c>
      <c r="J75" s="5">
        <v>15</v>
      </c>
      <c r="K75" s="5">
        <f t="shared" si="10"/>
        <v>10</v>
      </c>
    </row>
    <row r="76" spans="7:11" ht="15">
      <c r="G76" s="58" t="s">
        <v>145</v>
      </c>
      <c r="H76" s="10">
        <f t="shared" si="8"/>
        <v>3.102383462</v>
      </c>
      <c r="I76" s="5">
        <f t="shared" si="9"/>
        <v>20</v>
      </c>
      <c r="J76" s="5">
        <v>16</v>
      </c>
      <c r="K76" s="5">
        <f t="shared" si="10"/>
        <v>15</v>
      </c>
    </row>
    <row r="77" spans="7:11" ht="15">
      <c r="G77" s="58" t="s">
        <v>146</v>
      </c>
      <c r="H77" s="10">
        <f t="shared" si="8"/>
        <v>509.809353285</v>
      </c>
      <c r="I77" s="5">
        <f t="shared" si="9"/>
        <v>2</v>
      </c>
      <c r="J77" s="5">
        <v>17</v>
      </c>
      <c r="K77" s="5">
        <f t="shared" si="10"/>
        <v>5</v>
      </c>
    </row>
    <row r="78" spans="7:11" ht="15">
      <c r="G78" s="58" t="s">
        <v>148</v>
      </c>
      <c r="H78" s="10">
        <f t="shared" si="8"/>
        <v>32.223863396</v>
      </c>
      <c r="I78" s="5">
        <f t="shared" si="9"/>
        <v>13</v>
      </c>
      <c r="J78" s="5">
        <v>18</v>
      </c>
      <c r="K78" s="5">
        <f t="shared" si="10"/>
        <v>3</v>
      </c>
    </row>
    <row r="79" spans="7:11" ht="15">
      <c r="G79" s="58" t="s">
        <v>149</v>
      </c>
      <c r="H79" s="10">
        <f t="shared" si="8"/>
        <v>39.598967531</v>
      </c>
      <c r="I79" s="5">
        <f t="shared" si="9"/>
        <v>12</v>
      </c>
      <c r="J79" s="5">
        <v>19</v>
      </c>
      <c r="K79" s="5">
        <f t="shared" si="10"/>
        <v>14</v>
      </c>
    </row>
    <row r="80" spans="7:11" ht="15">
      <c r="G80" s="58" t="s">
        <v>150</v>
      </c>
      <c r="H80" s="10">
        <f t="shared" si="8"/>
        <v>59.802432685</v>
      </c>
      <c r="I80" s="5">
        <f>RANK(H80,$H$61:$H$80)</f>
        <v>9</v>
      </c>
      <c r="J80" s="5">
        <v>20</v>
      </c>
      <c r="K80" s="5">
        <f>MATCH(J80,$I$61:$I$80,0)</f>
        <v>16</v>
      </c>
    </row>
    <row r="83" spans="8:11" ht="15">
      <c r="H83" s="5" t="s">
        <v>164</v>
      </c>
      <c r="I83" s="5" t="s">
        <v>160</v>
      </c>
      <c r="J83" s="5" t="s">
        <v>161</v>
      </c>
      <c r="K83" s="5" t="s">
        <v>162</v>
      </c>
    </row>
    <row r="84" spans="7:11" ht="15">
      <c r="G84" s="58" t="s">
        <v>147</v>
      </c>
      <c r="H84" s="10">
        <f aca="true" t="shared" si="11" ref="H84:H103">C13/1000000000</f>
        <v>94.334801066</v>
      </c>
      <c r="I84" s="5">
        <f>RANK(H84,$H$84:$H$103)</f>
        <v>8</v>
      </c>
      <c r="J84" s="5">
        <v>1</v>
      </c>
      <c r="K84" s="5">
        <f>MATCH(J84,$I$84:$I$103,0)</f>
        <v>4</v>
      </c>
    </row>
    <row r="85" spans="7:11" ht="15">
      <c r="G85" s="58" t="s">
        <v>152</v>
      </c>
      <c r="H85" s="10">
        <f t="shared" si="11"/>
        <v>211.683334267</v>
      </c>
      <c r="I85" s="5">
        <f aca="true" t="shared" si="12" ref="I85:I103">RANK(H85,$H$84:$H$103)</f>
        <v>5</v>
      </c>
      <c r="J85" s="5">
        <v>2</v>
      </c>
      <c r="K85" s="5">
        <f aca="true" t="shared" si="13" ref="K85:K103">MATCH(J85,$I$84:$I$103,0)</f>
        <v>12</v>
      </c>
    </row>
    <row r="86" spans="7:11" ht="15">
      <c r="G86" s="58" t="s">
        <v>141</v>
      </c>
      <c r="H86" s="10">
        <f t="shared" si="11"/>
        <v>3.778840253</v>
      </c>
      <c r="I86" s="5">
        <f t="shared" si="12"/>
        <v>19</v>
      </c>
      <c r="J86" s="5">
        <v>3</v>
      </c>
      <c r="K86" s="5">
        <f t="shared" si="13"/>
        <v>17</v>
      </c>
    </row>
    <row r="87" spans="7:11" ht="15">
      <c r="G87" s="58" t="s">
        <v>153</v>
      </c>
      <c r="H87" s="10">
        <f t="shared" si="11"/>
        <v>973.492692613</v>
      </c>
      <c r="I87" s="5">
        <f t="shared" si="12"/>
        <v>1</v>
      </c>
      <c r="J87" s="5">
        <v>4</v>
      </c>
      <c r="K87" s="5">
        <f t="shared" si="13"/>
        <v>8</v>
      </c>
    </row>
    <row r="88" spans="7:11" ht="15">
      <c r="G88" s="58" t="s">
        <v>135</v>
      </c>
      <c r="H88" s="10">
        <f t="shared" si="11"/>
        <v>8.068389768</v>
      </c>
      <c r="I88" s="5">
        <f t="shared" si="12"/>
        <v>17</v>
      </c>
      <c r="J88" s="5">
        <v>5</v>
      </c>
      <c r="K88" s="5">
        <f t="shared" si="13"/>
        <v>2</v>
      </c>
    </row>
    <row r="89" spans="7:11" ht="15">
      <c r="G89" s="58" t="s">
        <v>155</v>
      </c>
      <c r="H89" s="10">
        <f t="shared" si="11"/>
        <v>170.062703262</v>
      </c>
      <c r="I89" s="5">
        <f t="shared" si="12"/>
        <v>6</v>
      </c>
      <c r="J89" s="5">
        <v>6</v>
      </c>
      <c r="K89" s="5">
        <f t="shared" si="13"/>
        <v>6</v>
      </c>
    </row>
    <row r="90" spans="7:11" ht="15">
      <c r="G90" s="58" t="s">
        <v>151</v>
      </c>
      <c r="H90" s="10">
        <f t="shared" si="11"/>
        <v>46.312309761</v>
      </c>
      <c r="I90" s="5">
        <f t="shared" si="12"/>
        <v>10</v>
      </c>
      <c r="J90" s="5">
        <v>7</v>
      </c>
      <c r="K90" s="5">
        <f t="shared" si="13"/>
        <v>11</v>
      </c>
    </row>
    <row r="91" spans="7:11" ht="15">
      <c r="G91" s="58" t="s">
        <v>156</v>
      </c>
      <c r="H91" s="10">
        <f t="shared" si="11"/>
        <v>310.618800778</v>
      </c>
      <c r="I91" s="5">
        <f t="shared" si="12"/>
        <v>4</v>
      </c>
      <c r="J91" s="5">
        <v>8</v>
      </c>
      <c r="K91" s="5">
        <f t="shared" si="13"/>
        <v>1</v>
      </c>
    </row>
    <row r="92" spans="7:11" ht="15">
      <c r="G92" s="58" t="s">
        <v>137</v>
      </c>
      <c r="H92" s="10">
        <f t="shared" si="11"/>
        <v>29.606680416</v>
      </c>
      <c r="I92" s="5">
        <f t="shared" si="12"/>
        <v>12</v>
      </c>
      <c r="J92" s="5">
        <v>9</v>
      </c>
      <c r="K92" s="5">
        <f t="shared" si="13"/>
        <v>20</v>
      </c>
    </row>
    <row r="93" spans="7:11" ht="15">
      <c r="G93" s="58" t="s">
        <v>175</v>
      </c>
      <c r="H93" s="10">
        <f t="shared" si="11"/>
        <v>10.950995941</v>
      </c>
      <c r="I93" s="5">
        <f t="shared" si="12"/>
        <v>15</v>
      </c>
      <c r="J93" s="5">
        <v>10</v>
      </c>
      <c r="K93" s="5">
        <f t="shared" si="13"/>
        <v>7</v>
      </c>
    </row>
    <row r="94" spans="7:11" ht="15">
      <c r="G94" s="58" t="s">
        <v>154</v>
      </c>
      <c r="H94" s="10">
        <f t="shared" si="11"/>
        <v>118.005382434</v>
      </c>
      <c r="I94" s="5">
        <f t="shared" si="12"/>
        <v>7</v>
      </c>
      <c r="J94" s="5">
        <v>11</v>
      </c>
      <c r="K94" s="5">
        <f t="shared" si="13"/>
        <v>19</v>
      </c>
    </row>
    <row r="95" spans="7:11" ht="15">
      <c r="G95" s="58" t="s">
        <v>157</v>
      </c>
      <c r="H95" s="10">
        <f t="shared" si="11"/>
        <v>360.57662609</v>
      </c>
      <c r="I95" s="5">
        <f t="shared" si="12"/>
        <v>2</v>
      </c>
      <c r="J95" s="5">
        <v>12</v>
      </c>
      <c r="K95" s="5">
        <f t="shared" si="13"/>
        <v>9</v>
      </c>
    </row>
    <row r="96" spans="7:11" ht="15">
      <c r="G96" s="58" t="s">
        <v>143</v>
      </c>
      <c r="H96" s="10">
        <f t="shared" si="11"/>
        <v>22.767784751</v>
      </c>
      <c r="I96" s="5">
        <f t="shared" si="12"/>
        <v>14</v>
      </c>
      <c r="J96" s="5">
        <v>13</v>
      </c>
      <c r="K96" s="5">
        <f t="shared" si="13"/>
        <v>18</v>
      </c>
    </row>
    <row r="97" spans="7:11" ht="15">
      <c r="G97" s="58" t="s">
        <v>144</v>
      </c>
      <c r="H97" s="10">
        <f t="shared" si="11"/>
        <v>4.335733642</v>
      </c>
      <c r="I97" s="5">
        <f t="shared" si="12"/>
        <v>18</v>
      </c>
      <c r="J97" s="5">
        <v>14</v>
      </c>
      <c r="K97" s="5">
        <f t="shared" si="13"/>
        <v>13</v>
      </c>
    </row>
    <row r="98" spans="7:11" ht="15">
      <c r="G98" s="58" t="s">
        <v>142</v>
      </c>
      <c r="H98" s="10">
        <f t="shared" si="11"/>
        <v>10.734372434</v>
      </c>
      <c r="I98" s="5">
        <f t="shared" si="12"/>
        <v>16</v>
      </c>
      <c r="J98" s="5">
        <v>15</v>
      </c>
      <c r="K98" s="5">
        <f t="shared" si="13"/>
        <v>10</v>
      </c>
    </row>
    <row r="99" spans="7:11" ht="15">
      <c r="G99" s="58" t="s">
        <v>145</v>
      </c>
      <c r="H99" s="10">
        <f t="shared" si="11"/>
        <v>1.657906227</v>
      </c>
      <c r="I99" s="5">
        <f t="shared" si="12"/>
        <v>20</v>
      </c>
      <c r="J99" s="5">
        <v>16</v>
      </c>
      <c r="K99" s="5">
        <f t="shared" si="13"/>
        <v>15</v>
      </c>
    </row>
    <row r="100" spans="7:11" ht="15">
      <c r="G100" s="58" t="s">
        <v>146</v>
      </c>
      <c r="H100" s="10">
        <f t="shared" si="11"/>
        <v>350.463337674</v>
      </c>
      <c r="I100" s="5">
        <f t="shared" si="12"/>
        <v>3</v>
      </c>
      <c r="J100" s="5">
        <v>17</v>
      </c>
      <c r="K100" s="5">
        <f t="shared" si="13"/>
        <v>5</v>
      </c>
    </row>
    <row r="101" spans="7:11" ht="15">
      <c r="G101" s="58" t="s">
        <v>148</v>
      </c>
      <c r="H101" s="10">
        <f t="shared" si="11"/>
        <v>27.570473063</v>
      </c>
      <c r="I101" s="5">
        <f t="shared" si="12"/>
        <v>13</v>
      </c>
      <c r="J101" s="5">
        <v>18</v>
      </c>
      <c r="K101" s="5">
        <f t="shared" si="13"/>
        <v>14</v>
      </c>
    </row>
    <row r="102" spans="7:11" ht="15">
      <c r="G102" s="58" t="s">
        <v>149</v>
      </c>
      <c r="H102" s="10">
        <f t="shared" si="11"/>
        <v>37.306728337</v>
      </c>
      <c r="I102" s="5">
        <f t="shared" si="12"/>
        <v>11</v>
      </c>
      <c r="J102" s="5">
        <v>19</v>
      </c>
      <c r="K102" s="5">
        <f t="shared" si="13"/>
        <v>3</v>
      </c>
    </row>
    <row r="103" spans="7:11" ht="15">
      <c r="G103" s="58" t="s">
        <v>150</v>
      </c>
      <c r="H103" s="10">
        <f t="shared" si="11"/>
        <v>58.998797757</v>
      </c>
      <c r="I103" s="5">
        <f t="shared" si="12"/>
        <v>9</v>
      </c>
      <c r="J103" s="5">
        <v>20</v>
      </c>
      <c r="K103" s="5">
        <f t="shared" si="13"/>
        <v>16</v>
      </c>
    </row>
    <row r="107" spans="8:11" ht="15">
      <c r="H107" s="5" t="s">
        <v>26</v>
      </c>
      <c r="I107" s="5" t="s">
        <v>160</v>
      </c>
      <c r="J107" s="5" t="s">
        <v>161</v>
      </c>
      <c r="K107" s="5" t="s">
        <v>162</v>
      </c>
    </row>
    <row r="108" spans="7:11" ht="15">
      <c r="G108" s="58" t="s">
        <v>147</v>
      </c>
      <c r="H108" s="10">
        <f>H84-H61</f>
        <v>15.197916909</v>
      </c>
      <c r="I108" s="5">
        <f>RANK(H108,$H$108:$H$127)</f>
        <v>4</v>
      </c>
      <c r="J108" s="5">
        <v>1</v>
      </c>
      <c r="K108" s="5">
        <f>MATCH(J108,$I$108:$I$127,0)</f>
        <v>4</v>
      </c>
    </row>
    <row r="109" spans="7:11" ht="15">
      <c r="G109" s="58" t="s">
        <v>152</v>
      </c>
      <c r="H109" s="10">
        <f aca="true" t="shared" si="14" ref="H109:H127">H85-H62</f>
        <v>-11.760119583000005</v>
      </c>
      <c r="I109" s="5">
        <f aca="true" t="shared" si="15" ref="I109:I127">RANK(H109,$H$108:$H$127)</f>
        <v>17</v>
      </c>
      <c r="J109" s="5">
        <v>2</v>
      </c>
      <c r="K109" s="5">
        <f aca="true" t="shared" si="16" ref="K109:K127">MATCH(J109,$I$108:$I$127,0)</f>
        <v>12</v>
      </c>
    </row>
    <row r="110" spans="7:11" ht="15">
      <c r="G110" s="58" t="s">
        <v>141</v>
      </c>
      <c r="H110" s="10">
        <f t="shared" si="14"/>
        <v>-2.4471128720000004</v>
      </c>
      <c r="I110" s="5">
        <f t="shared" si="15"/>
        <v>14</v>
      </c>
      <c r="J110" s="5">
        <v>3</v>
      </c>
      <c r="K110" s="5">
        <f t="shared" si="16"/>
        <v>11</v>
      </c>
    </row>
    <row r="111" spans="7:11" ht="15">
      <c r="G111" s="58" t="s">
        <v>153</v>
      </c>
      <c r="H111" s="10">
        <f t="shared" si="14"/>
        <v>232.41216879400008</v>
      </c>
      <c r="I111" s="5">
        <f t="shared" si="15"/>
        <v>1</v>
      </c>
      <c r="J111" s="5">
        <v>4</v>
      </c>
      <c r="K111" s="5">
        <f t="shared" si="16"/>
        <v>1</v>
      </c>
    </row>
    <row r="112" spans="7:11" ht="15">
      <c r="G112" s="58" t="s">
        <v>135</v>
      </c>
      <c r="H112" s="10">
        <f t="shared" si="14"/>
        <v>0.5299485509999995</v>
      </c>
      <c r="I112" s="5">
        <f t="shared" si="15"/>
        <v>8</v>
      </c>
      <c r="J112" s="5">
        <v>5</v>
      </c>
      <c r="K112" s="5">
        <f t="shared" si="16"/>
        <v>7</v>
      </c>
    </row>
    <row r="113" spans="7:11" ht="15">
      <c r="G113" s="58" t="s">
        <v>155</v>
      </c>
      <c r="H113" s="10">
        <f t="shared" si="14"/>
        <v>-54.063618908999985</v>
      </c>
      <c r="I113" s="5">
        <f t="shared" si="15"/>
        <v>19</v>
      </c>
      <c r="J113" s="5">
        <v>6</v>
      </c>
      <c r="K113" s="5">
        <f t="shared" si="16"/>
        <v>15</v>
      </c>
    </row>
    <row r="114" spans="7:11" ht="15">
      <c r="G114" s="58" t="s">
        <v>151</v>
      </c>
      <c r="H114" s="10">
        <f t="shared" si="14"/>
        <v>3.6189334540000004</v>
      </c>
      <c r="I114" s="5">
        <f t="shared" si="15"/>
        <v>5</v>
      </c>
      <c r="J114" s="5">
        <v>7</v>
      </c>
      <c r="K114" s="5">
        <f t="shared" si="16"/>
        <v>14</v>
      </c>
    </row>
    <row r="115" spans="7:11" ht="15">
      <c r="G115" s="58" t="s">
        <v>156</v>
      </c>
      <c r="H115" s="10">
        <f t="shared" si="14"/>
        <v>-0.07442670200003931</v>
      </c>
      <c r="I115" s="5">
        <f t="shared" si="15"/>
        <v>9</v>
      </c>
      <c r="J115" s="5">
        <v>8</v>
      </c>
      <c r="K115" s="5">
        <f t="shared" si="16"/>
        <v>5</v>
      </c>
    </row>
    <row r="116" spans="7:11" ht="15">
      <c r="G116" s="58" t="s">
        <v>137</v>
      </c>
      <c r="H116" s="10">
        <f t="shared" si="14"/>
        <v>-19.500203713</v>
      </c>
      <c r="I116" s="5">
        <f t="shared" si="15"/>
        <v>18</v>
      </c>
      <c r="J116" s="5">
        <v>9</v>
      </c>
      <c r="K116" s="5">
        <f t="shared" si="16"/>
        <v>8</v>
      </c>
    </row>
    <row r="117" spans="7:11" ht="15">
      <c r="G117" s="58" t="s">
        <v>175</v>
      </c>
      <c r="H117" s="10">
        <f t="shared" si="14"/>
        <v>-5.169226727</v>
      </c>
      <c r="I117" s="5">
        <f t="shared" si="15"/>
        <v>16</v>
      </c>
      <c r="J117" s="5">
        <v>10</v>
      </c>
      <c r="K117" s="5">
        <f t="shared" si="16"/>
        <v>13</v>
      </c>
    </row>
    <row r="118" spans="7:11" ht="15">
      <c r="G118" s="58" t="s">
        <v>154</v>
      </c>
      <c r="H118" s="10">
        <f t="shared" si="14"/>
        <v>28.004037288999996</v>
      </c>
      <c r="I118" s="5">
        <f t="shared" si="15"/>
        <v>3</v>
      </c>
      <c r="J118" s="5">
        <v>11</v>
      </c>
      <c r="K118" s="5">
        <f t="shared" si="16"/>
        <v>20</v>
      </c>
    </row>
    <row r="119" spans="7:11" ht="15">
      <c r="G119" s="58" t="s">
        <v>157</v>
      </c>
      <c r="H119" s="10">
        <f t="shared" si="14"/>
        <v>49.13521698799997</v>
      </c>
      <c r="I119" s="5">
        <f t="shared" si="15"/>
        <v>2</v>
      </c>
      <c r="J119" s="5">
        <v>12</v>
      </c>
      <c r="K119" s="5">
        <f t="shared" si="16"/>
        <v>16</v>
      </c>
    </row>
    <row r="120" spans="7:11" ht="15">
      <c r="G120" s="58" t="s">
        <v>143</v>
      </c>
      <c r="H120" s="10">
        <f t="shared" si="14"/>
        <v>-0.5433990169999987</v>
      </c>
      <c r="I120" s="5">
        <f t="shared" si="15"/>
        <v>10</v>
      </c>
      <c r="J120" s="5">
        <v>13</v>
      </c>
      <c r="K120" s="5">
        <f t="shared" si="16"/>
        <v>19</v>
      </c>
    </row>
    <row r="121" spans="7:11" ht="15">
      <c r="G121" s="58" t="s">
        <v>144</v>
      </c>
      <c r="H121" s="10">
        <f t="shared" si="14"/>
        <v>1.0291971580000001</v>
      </c>
      <c r="I121" s="5">
        <f t="shared" si="15"/>
        <v>7</v>
      </c>
      <c r="J121" s="5">
        <v>14</v>
      </c>
      <c r="K121" s="5">
        <f t="shared" si="16"/>
        <v>3</v>
      </c>
    </row>
    <row r="122" spans="7:11" ht="15">
      <c r="G122" s="58" t="s">
        <v>142</v>
      </c>
      <c r="H122" s="10">
        <f t="shared" si="14"/>
        <v>1.2798581450000004</v>
      </c>
      <c r="I122" s="5">
        <f t="shared" si="15"/>
        <v>6</v>
      </c>
      <c r="J122" s="5">
        <v>15</v>
      </c>
      <c r="K122" s="5">
        <f t="shared" si="16"/>
        <v>18</v>
      </c>
    </row>
    <row r="123" spans="7:11" ht="15">
      <c r="G123" s="58" t="s">
        <v>145</v>
      </c>
      <c r="H123" s="10">
        <f t="shared" si="14"/>
        <v>-1.4444772350000001</v>
      </c>
      <c r="I123" s="5">
        <f t="shared" si="15"/>
        <v>12</v>
      </c>
      <c r="J123" s="5">
        <v>16</v>
      </c>
      <c r="K123" s="5">
        <f t="shared" si="16"/>
        <v>10</v>
      </c>
    </row>
    <row r="124" spans="7:11" ht="15">
      <c r="G124" s="58" t="s">
        <v>146</v>
      </c>
      <c r="H124" s="10">
        <f t="shared" si="14"/>
        <v>-159.34601561099998</v>
      </c>
      <c r="I124" s="5">
        <f t="shared" si="15"/>
        <v>20</v>
      </c>
      <c r="J124" s="5">
        <v>17</v>
      </c>
      <c r="K124" s="5">
        <f t="shared" si="16"/>
        <v>2</v>
      </c>
    </row>
    <row r="125" spans="7:11" ht="15">
      <c r="G125" s="58" t="s">
        <v>148</v>
      </c>
      <c r="H125" s="10">
        <f t="shared" si="14"/>
        <v>-4.653390332999997</v>
      </c>
      <c r="I125" s="5">
        <f t="shared" si="15"/>
        <v>15</v>
      </c>
      <c r="J125" s="5">
        <v>18</v>
      </c>
      <c r="K125" s="5">
        <f t="shared" si="16"/>
        <v>9</v>
      </c>
    </row>
    <row r="126" spans="7:11" ht="15">
      <c r="G126" s="58" t="s">
        <v>149</v>
      </c>
      <c r="H126" s="10">
        <f t="shared" si="14"/>
        <v>-2.292239193999997</v>
      </c>
      <c r="I126" s="5">
        <f t="shared" si="15"/>
        <v>13</v>
      </c>
      <c r="J126" s="5">
        <v>19</v>
      </c>
      <c r="K126" s="5">
        <f t="shared" si="16"/>
        <v>6</v>
      </c>
    </row>
    <row r="127" spans="7:11" ht="15">
      <c r="G127" s="58" t="s">
        <v>150</v>
      </c>
      <c r="H127" s="10">
        <f t="shared" si="14"/>
        <v>-0.803634928000001</v>
      </c>
      <c r="I127" s="5">
        <f t="shared" si="15"/>
        <v>11</v>
      </c>
      <c r="J127" s="5">
        <v>20</v>
      </c>
      <c r="K127" s="5">
        <f t="shared" si="16"/>
        <v>17</v>
      </c>
    </row>
  </sheetData>
  <mergeCells count="6">
    <mergeCell ref="H11:I11"/>
    <mergeCell ref="H35:I35"/>
    <mergeCell ref="O11:P11"/>
    <mergeCell ref="O35:P35"/>
    <mergeCell ref="B10:C10"/>
    <mergeCell ref="D10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9"/>
  <sheetViews>
    <sheetView showGridLines="0" workbookViewId="0" topLeftCell="A44">
      <selection activeCell="B53" sqref="B53:M55"/>
    </sheetView>
  </sheetViews>
  <sheetFormatPr defaultColWidth="9.140625" defaultRowHeight="15"/>
  <cols>
    <col min="1" max="1" width="16.28125" style="5" customWidth="1"/>
    <col min="2" max="12" width="15.7109375" style="5" customWidth="1"/>
    <col min="13" max="13" width="10.28125" style="5" bestFit="1" customWidth="1"/>
    <col min="14" max="14" width="11.421875" style="5" bestFit="1" customWidth="1"/>
    <col min="15" max="16384" width="9.140625" style="5" customWidth="1"/>
  </cols>
  <sheetData>
    <row r="1" ht="22.8">
      <c r="A1" s="2" t="str">
        <f>"Euro area trade in goods, growth rates and balance "&amp;B44&amp;"-"&amp;L44</f>
        <v>Euro area trade in goods, growth rates and balance 2013-2023</v>
      </c>
    </row>
    <row r="2" ht="20.4">
      <c r="A2" s="3" t="s">
        <v>124</v>
      </c>
    </row>
    <row r="3" ht="15">
      <c r="J3" s="11"/>
    </row>
    <row r="4" ht="15">
      <c r="J4" s="11"/>
    </row>
    <row r="19" ht="12" customHeight="1"/>
    <row r="24" ht="12" customHeight="1">
      <c r="A24" s="12"/>
    </row>
    <row r="26" ht="15">
      <c r="J26" s="52"/>
    </row>
    <row r="38" ht="15" customHeight="1">
      <c r="A38" s="12"/>
    </row>
    <row r="39" ht="12.75"/>
    <row r="40" ht="12.75">
      <c r="A40" s="13" t="s">
        <v>190</v>
      </c>
    </row>
    <row r="41" ht="12.75">
      <c r="A41" s="13"/>
    </row>
    <row r="42" ht="15">
      <c r="A42" s="13"/>
    </row>
    <row r="43" ht="15">
      <c r="A43" s="13"/>
    </row>
    <row r="44" spans="1:12" ht="15">
      <c r="A44" s="14"/>
      <c r="B44" s="15" t="str">
        <f aca="true" t="shared" si="0" ref="B44:D44">C52</f>
        <v>2013</v>
      </c>
      <c r="C44" s="15" t="str">
        <f t="shared" si="0"/>
        <v>2014</v>
      </c>
      <c r="D44" s="15" t="str">
        <f t="shared" si="0"/>
        <v>2015</v>
      </c>
      <c r="E44" s="15" t="str">
        <f>F52</f>
        <v>2016</v>
      </c>
      <c r="F44" s="15" t="str">
        <f aca="true" t="shared" si="1" ref="F44:L44">G52</f>
        <v>2017</v>
      </c>
      <c r="G44" s="15" t="str">
        <f t="shared" si="1"/>
        <v>2018</v>
      </c>
      <c r="H44" s="15" t="str">
        <f t="shared" si="1"/>
        <v>2019</v>
      </c>
      <c r="I44" s="15" t="str">
        <f t="shared" si="1"/>
        <v>2020</v>
      </c>
      <c r="J44" s="15" t="str">
        <f t="shared" si="1"/>
        <v>2021</v>
      </c>
      <c r="K44" s="15" t="str">
        <f t="shared" si="1"/>
        <v>2022</v>
      </c>
      <c r="L44" s="15">
        <f t="shared" si="1"/>
        <v>2023</v>
      </c>
    </row>
    <row r="45" spans="1:15" ht="15">
      <c r="A45" s="16" t="s">
        <v>25</v>
      </c>
      <c r="B45" s="17">
        <f aca="true" t="shared" si="2" ref="B45:L45">C55/B55-1</f>
        <v>-0.029788060609197253</v>
      </c>
      <c r="C45" s="17">
        <f t="shared" si="2"/>
        <v>0.005038655735757125</v>
      </c>
      <c r="D45" s="17">
        <f t="shared" si="2"/>
        <v>0.025751600644580153</v>
      </c>
      <c r="E45" s="17">
        <f t="shared" si="2"/>
        <v>-0.013265986955252496</v>
      </c>
      <c r="F45" s="17">
        <f t="shared" si="2"/>
        <v>0.09912854772113411</v>
      </c>
      <c r="G45" s="17">
        <f t="shared" si="2"/>
        <v>0.07101757728946212</v>
      </c>
      <c r="H45" s="17">
        <f t="shared" si="2"/>
        <v>0.016884465467771115</v>
      </c>
      <c r="I45" s="17">
        <f t="shared" si="2"/>
        <v>-0.10672924342408463</v>
      </c>
      <c r="J45" s="17">
        <f t="shared" si="2"/>
        <v>0.2229273620449128</v>
      </c>
      <c r="K45" s="17">
        <f t="shared" si="2"/>
        <v>0.38002765815158</v>
      </c>
      <c r="L45" s="17">
        <f t="shared" si="2"/>
        <v>-0.1325648266733629</v>
      </c>
      <c r="M45" s="11"/>
      <c r="N45" s="11"/>
      <c r="O45" s="11"/>
    </row>
    <row r="46" spans="1:15" ht="15">
      <c r="A46" s="18" t="s">
        <v>24</v>
      </c>
      <c r="B46" s="19">
        <f>C54/B54-1</f>
        <v>0.009087708497406144</v>
      </c>
      <c r="C46" s="19">
        <f>D54/C54-1</f>
        <v>0.022407539885048067</v>
      </c>
      <c r="D46" s="19">
        <f>E54/D54-1</f>
        <v>0.05246484201659496</v>
      </c>
      <c r="E46" s="19">
        <f aca="true" t="shared" si="3" ref="E46:L46">F54/E54-1</f>
        <v>0.002714706047813875</v>
      </c>
      <c r="F46" s="19">
        <f t="shared" si="3"/>
        <v>0.07032130647508139</v>
      </c>
      <c r="G46" s="19">
        <f t="shared" si="3"/>
        <v>0.03925348115109473</v>
      </c>
      <c r="H46" s="19">
        <f t="shared" si="3"/>
        <v>0.02885301599914336</v>
      </c>
      <c r="I46" s="19">
        <f t="shared" si="3"/>
        <v>-0.0904476414658889</v>
      </c>
      <c r="J46" s="19">
        <f t="shared" si="3"/>
        <v>0.14308531645201672</v>
      </c>
      <c r="K46" s="19">
        <f t="shared" si="3"/>
        <v>0.18183762470227482</v>
      </c>
      <c r="L46" s="19">
        <f t="shared" si="3"/>
        <v>-0.00732687080037886</v>
      </c>
      <c r="M46" s="11"/>
      <c r="N46" s="11"/>
      <c r="O46" s="11"/>
    </row>
    <row r="47" spans="1:15" ht="15">
      <c r="A47" s="18" t="s">
        <v>199</v>
      </c>
      <c r="B47" s="20">
        <f>C53/1000</f>
        <v>145.9296</v>
      </c>
      <c r="C47" s="20">
        <f aca="true" t="shared" si="4" ref="C47:L47">D53/1000</f>
        <v>179.5463</v>
      </c>
      <c r="D47" s="20">
        <f t="shared" si="4"/>
        <v>235.87439999999998</v>
      </c>
      <c r="E47" s="20">
        <f t="shared" si="4"/>
        <v>265.29940000000005</v>
      </c>
      <c r="F47" s="20">
        <f t="shared" si="4"/>
        <v>232.756</v>
      </c>
      <c r="G47" s="20">
        <f t="shared" si="4"/>
        <v>179.8411</v>
      </c>
      <c r="H47" s="20">
        <f t="shared" si="4"/>
        <v>210.0711</v>
      </c>
      <c r="I47" s="20">
        <f t="shared" si="4"/>
        <v>225.71079999999998</v>
      </c>
      <c r="J47" s="20">
        <f t="shared" si="4"/>
        <v>106.26769999999999</v>
      </c>
      <c r="K47" s="20">
        <f t="shared" si="4"/>
        <v>-335.0344</v>
      </c>
      <c r="L47" s="20">
        <f t="shared" si="4"/>
        <v>69.1094</v>
      </c>
      <c r="M47" s="11"/>
      <c r="N47" s="11"/>
      <c r="O47" s="11"/>
    </row>
    <row r="48" spans="1:15" ht="15">
      <c r="A48" s="21" t="s">
        <v>42</v>
      </c>
      <c r="B48" s="22">
        <f>C56/1000</f>
        <v>3640.3139</v>
      </c>
      <c r="C48" s="22">
        <f aca="true" t="shared" si="5" ref="C48:L48">D56/1000</f>
        <v>3691.5375999999997</v>
      </c>
      <c r="D48" s="22">
        <f t="shared" si="5"/>
        <v>3838.3052000000002</v>
      </c>
      <c r="E48" s="22">
        <f t="shared" si="5"/>
        <v>3819.9404</v>
      </c>
      <c r="F48" s="22">
        <f t="shared" si="5"/>
        <v>4139.7633</v>
      </c>
      <c r="G48" s="22">
        <f t="shared" si="5"/>
        <v>4364.3147</v>
      </c>
      <c r="H48" s="22">
        <f t="shared" si="5"/>
        <v>4465.197300000001</v>
      </c>
      <c r="I48" s="22">
        <f t="shared" si="5"/>
        <v>4026.6906</v>
      </c>
      <c r="J48" s="22">
        <f t="shared" si="5"/>
        <v>4754.5899</v>
      </c>
      <c r="K48" s="22">
        <f t="shared" si="5"/>
        <v>6079.778800000001</v>
      </c>
      <c r="L48" s="22">
        <f t="shared" si="5"/>
        <v>5633.544</v>
      </c>
      <c r="M48" s="11"/>
      <c r="N48" s="11"/>
      <c r="O48" s="11"/>
    </row>
    <row r="49" ht="15">
      <c r="A49" s="6" t="s">
        <v>43</v>
      </c>
    </row>
    <row r="52" spans="1:14" ht="15">
      <c r="A52" s="70"/>
      <c r="B52" s="15" t="s">
        <v>171</v>
      </c>
      <c r="C52" s="15" t="s">
        <v>172</v>
      </c>
      <c r="D52" s="15" t="s">
        <v>115</v>
      </c>
      <c r="E52" s="15" t="s">
        <v>116</v>
      </c>
      <c r="F52" s="15" t="s">
        <v>117</v>
      </c>
      <c r="G52" s="15" t="s">
        <v>118</v>
      </c>
      <c r="H52" s="15" t="s">
        <v>119</v>
      </c>
      <c r="I52" s="15" t="s">
        <v>120</v>
      </c>
      <c r="J52" s="15" t="s">
        <v>121</v>
      </c>
      <c r="K52" s="15" t="s">
        <v>122</v>
      </c>
      <c r="L52" s="15" t="s">
        <v>123</v>
      </c>
      <c r="M52" s="15">
        <v>2023</v>
      </c>
      <c r="N52" s="15" t="s">
        <v>176</v>
      </c>
    </row>
    <row r="53" spans="1:16" s="54" customFormat="1" ht="15">
      <c r="A53" s="69" t="s">
        <v>199</v>
      </c>
      <c r="B53" s="55">
        <v>75236.9</v>
      </c>
      <c r="C53" s="55">
        <v>145929.6</v>
      </c>
      <c r="D53" s="55">
        <v>179546.3</v>
      </c>
      <c r="E53" s="55">
        <v>235874.4</v>
      </c>
      <c r="F53" s="55">
        <v>265299.4</v>
      </c>
      <c r="G53" s="55">
        <v>232756</v>
      </c>
      <c r="H53" s="55">
        <v>179841.1</v>
      </c>
      <c r="I53" s="55">
        <v>210071.1</v>
      </c>
      <c r="J53" s="55">
        <v>225710.8</v>
      </c>
      <c r="K53" s="55">
        <v>106267.7</v>
      </c>
      <c r="L53" s="55">
        <v>-335034.4</v>
      </c>
      <c r="M53" s="55">
        <v>69109.4</v>
      </c>
      <c r="N53" s="17"/>
      <c r="O53" s="53"/>
      <c r="P53" s="53"/>
    </row>
    <row r="54" spans="1:16" s="54" customFormat="1" ht="15">
      <c r="A54" s="18" t="s">
        <v>24</v>
      </c>
      <c r="B54" s="56">
        <v>1876072.5</v>
      </c>
      <c r="C54" s="56">
        <v>1893121.7</v>
      </c>
      <c r="D54" s="56">
        <v>1935541.9</v>
      </c>
      <c r="E54" s="56">
        <v>2037089.8</v>
      </c>
      <c r="F54" s="56">
        <v>2042619.9</v>
      </c>
      <c r="G54" s="56">
        <v>2186259.6</v>
      </c>
      <c r="H54" s="56">
        <v>2272077.9</v>
      </c>
      <c r="I54" s="56">
        <v>2337634.2</v>
      </c>
      <c r="J54" s="56">
        <v>2126200.7</v>
      </c>
      <c r="K54" s="56">
        <v>2430428.8</v>
      </c>
      <c r="L54" s="56">
        <v>2872372.2</v>
      </c>
      <c r="M54" s="56">
        <v>2851326.7</v>
      </c>
      <c r="N54" s="19">
        <f aca="true" t="shared" si="6" ref="N54:N56">(M54/C54)^(1/10)-1</f>
        <v>0.041805977011171835</v>
      </c>
      <c r="O54" s="53"/>
      <c r="P54" s="53"/>
    </row>
    <row r="55" spans="1:16" s="54" customFormat="1" ht="15">
      <c r="A55" s="18" t="s">
        <v>25</v>
      </c>
      <c r="B55" s="20">
        <v>1800835.6</v>
      </c>
      <c r="C55" s="20">
        <v>1747192.2</v>
      </c>
      <c r="D55" s="20">
        <v>1755995.7</v>
      </c>
      <c r="E55" s="20">
        <v>1801215.4</v>
      </c>
      <c r="F55" s="20">
        <v>1777320.5</v>
      </c>
      <c r="G55" s="20">
        <v>1953503.7</v>
      </c>
      <c r="H55" s="20">
        <v>2092236.8</v>
      </c>
      <c r="I55" s="20">
        <v>2127563.1</v>
      </c>
      <c r="J55" s="20">
        <v>1900489.9</v>
      </c>
      <c r="K55" s="20">
        <v>2324161.1</v>
      </c>
      <c r="L55" s="20">
        <v>3207406.6</v>
      </c>
      <c r="M55" s="20">
        <v>2782217.3</v>
      </c>
      <c r="N55" s="19">
        <f>(M55/C55)^(1/10)-1</f>
        <v>0.04762302869455426</v>
      </c>
      <c r="O55" s="53"/>
      <c r="P55" s="53"/>
    </row>
    <row r="56" spans="1:16" ht="15">
      <c r="A56" s="21" t="s">
        <v>42</v>
      </c>
      <c r="B56" s="22">
        <f aca="true" t="shared" si="7" ref="B56:M56">B55+B54</f>
        <v>3676908.1</v>
      </c>
      <c r="C56" s="22">
        <f t="shared" si="7"/>
        <v>3640313.9</v>
      </c>
      <c r="D56" s="22">
        <f t="shared" si="7"/>
        <v>3691537.5999999996</v>
      </c>
      <c r="E56" s="22">
        <f t="shared" si="7"/>
        <v>3838305.2</v>
      </c>
      <c r="F56" s="22">
        <f t="shared" si="7"/>
        <v>3819940.4</v>
      </c>
      <c r="G56" s="22">
        <f t="shared" si="7"/>
        <v>4139763.3</v>
      </c>
      <c r="H56" s="22">
        <f t="shared" si="7"/>
        <v>4364314.7</v>
      </c>
      <c r="I56" s="22">
        <f t="shared" si="7"/>
        <v>4465197.300000001</v>
      </c>
      <c r="J56" s="22">
        <f t="shared" si="7"/>
        <v>4026690.6</v>
      </c>
      <c r="K56" s="22">
        <f t="shared" si="7"/>
        <v>4754589.9</v>
      </c>
      <c r="L56" s="22">
        <f t="shared" si="7"/>
        <v>6079778.800000001</v>
      </c>
      <c r="M56" s="22">
        <f t="shared" si="7"/>
        <v>5633544</v>
      </c>
      <c r="N56" s="24">
        <f t="shared" si="6"/>
        <v>0.044634309888084145</v>
      </c>
      <c r="O56" s="11"/>
      <c r="P56" s="11"/>
    </row>
    <row r="57" ht="15">
      <c r="A57" s="6" t="s">
        <v>43</v>
      </c>
    </row>
    <row r="59" ht="15">
      <c r="A59" s="8" t="s">
        <v>178</v>
      </c>
    </row>
  </sheetData>
  <hyperlinks>
    <hyperlink ref="A59" r:id="rId1" display="https://ec.europa.eu/eurostat/databrowser/bookmark/665452b4-3ad8-48dd-9a99-cdb46a3558d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showGridLines="0" workbookViewId="0" topLeftCell="A27">
      <selection activeCell="B29" sqref="B29"/>
    </sheetView>
  </sheetViews>
  <sheetFormatPr defaultColWidth="9.140625" defaultRowHeight="15"/>
  <cols>
    <col min="1" max="1" width="34.00390625" style="5" customWidth="1"/>
    <col min="2" max="16384" width="8.8515625" style="5" customWidth="1"/>
  </cols>
  <sheetData>
    <row r="1" ht="23.25">
      <c r="A1" s="1" t="s">
        <v>128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A26" s="13" t="s">
        <v>177</v>
      </c>
    </row>
    <row r="28" spans="2:4" ht="15">
      <c r="B28" s="9" t="str">
        <f>LEFT(DATA_PARTNERS!K7,4)</f>
        <v>2013</v>
      </c>
      <c r="C28" s="9" t="str">
        <f>LEFT(DATA_PARTNERS!L7,4)</f>
        <v>2022</v>
      </c>
      <c r="D28" s="9" t="str">
        <f>LEFT(DATA_PARTNERS!M7,4)</f>
        <v>2023</v>
      </c>
    </row>
    <row r="29" spans="1:6" ht="15">
      <c r="A29" s="5" t="str">
        <f>VLOOKUP(DATA_PARTNERS!J9,countries,2,0)</f>
        <v>EU member states outside the euro area</v>
      </c>
      <c r="B29" s="9">
        <f>DATA_PARTNERS!K9/DATA_PARTNERS!K$8*100</f>
        <v>18.081484773977877</v>
      </c>
      <c r="C29" s="9">
        <f>DATA_PARTNERS!L9/DATA_PARTNERS!L$8*100</f>
        <v>19.27359199406196</v>
      </c>
      <c r="D29" s="9">
        <f>DATA_PARTNERS!M9/DATA_PARTNERS!M$8*100</f>
        <v>22.630767716918708</v>
      </c>
      <c r="E29" s="9"/>
      <c r="F29" s="9"/>
    </row>
    <row r="30" spans="1:6" ht="15">
      <c r="A30" s="5" t="str">
        <f>VLOOKUP(DATA_PARTNERS!J10,countries,2,0)</f>
        <v>China</v>
      </c>
      <c r="B30" s="9">
        <f>DATA_PARTNERS!K10/DATA_PARTNERS!K$8*100</f>
        <v>11.74828934425957</v>
      </c>
      <c r="C30" s="9">
        <f>DATA_PARTNERS!L10/DATA_PARTNERS!L$8*100</f>
        <v>15.987403942941194</v>
      </c>
      <c r="D30" s="9">
        <f>DATA_PARTNERS!M10/DATA_PARTNERS!M$8*100</f>
        <v>15.142834821163095</v>
      </c>
      <c r="E30" s="9"/>
      <c r="F30" s="9"/>
    </row>
    <row r="31" spans="1:6" ht="15">
      <c r="A31" s="5" t="str">
        <f>VLOOKUP(DATA_PARTNERS!J11,countries,2,0)</f>
        <v>United States</v>
      </c>
      <c r="B31" s="9">
        <f>DATA_PARTNERS!K11/DATA_PARTNERS!K$8*100</f>
        <v>8.776888666575223</v>
      </c>
      <c r="C31" s="9">
        <f>DATA_PARTNERS!L11/DATA_PARTNERS!L$8*100</f>
        <v>10.216927180897873</v>
      </c>
      <c r="D31" s="9">
        <f>DATA_PARTNERS!M11/DATA_PARTNERS!M$8*100</f>
        <v>11.394227160968125</v>
      </c>
      <c r="E31" s="9"/>
      <c r="F31" s="9"/>
    </row>
    <row r="32" spans="1:6" ht="15">
      <c r="A32" s="5" t="str">
        <f>VLOOKUP(DATA_PARTNERS!J12,countries,2,0)</f>
        <v>United Kingdom</v>
      </c>
      <c r="B32" s="9">
        <f>DATA_PARTNERS!K12/DATA_PARTNERS!K$8*100</f>
        <v>9.287667345323616</v>
      </c>
      <c r="C32" s="9">
        <f>DATA_PARTNERS!L12/DATA_PARTNERS!L$8*100</f>
        <v>6.149960133151871</v>
      </c>
      <c r="D32" s="9">
        <f>DATA_PARTNERS!M12/DATA_PARTNERS!M$8*100</f>
        <v>5.835395552342452</v>
      </c>
      <c r="E32" s="9"/>
      <c r="F32" s="9"/>
    </row>
    <row r="33" spans="1:6" ht="15">
      <c r="A33" s="5" t="str">
        <f>VLOOKUP(DATA_PARTNERS!J13,countries,2,0)</f>
        <v>Switzerland</v>
      </c>
      <c r="B33" s="9">
        <f>DATA_PARTNERS!K13/DATA_PARTNERS!K$8*100</f>
        <v>4.673858480120428</v>
      </c>
      <c r="C33" s="9">
        <f>DATA_PARTNERS!L13/DATA_PARTNERS!L$8*100</f>
        <v>4.333567595942783</v>
      </c>
      <c r="D33" s="9">
        <f>DATA_PARTNERS!M13/DATA_PARTNERS!M$8*100</f>
        <v>4.730260229039121</v>
      </c>
      <c r="E33" s="9"/>
      <c r="F33" s="9"/>
    </row>
    <row r="34" spans="1:6" ht="15">
      <c r="A34" s="5" t="str">
        <f>VLOOKUP(DATA_PARTNERS!J14,countries,2,0)</f>
        <v>Norway</v>
      </c>
      <c r="B34" s="9">
        <f>DATA_PARTNERS!K14/DATA_PARTNERS!K$8*100</f>
        <v>2.7925091216593327</v>
      </c>
      <c r="C34" s="9">
        <f>DATA_PARTNERS!L14/DATA_PARTNERS!L$8*100</f>
        <v>3.995777798407569</v>
      </c>
      <c r="D34" s="9">
        <f>DATA_PARTNERS!M14/DATA_PARTNERS!M$8*100</f>
        <v>2.9104166571120946</v>
      </c>
      <c r="E34" s="9"/>
      <c r="F34" s="9"/>
    </row>
    <row r="35" spans="1:6" ht="15">
      <c r="A35" s="5" t="str">
        <f>VLOOKUP(DATA_PARTNERS!J15,countries,2,0)</f>
        <v>Turkey</v>
      </c>
      <c r="B35" s="9">
        <f>DATA_PARTNERS!K15/DATA_PARTNERS!K$8*100</f>
        <v>2.08959604846515</v>
      </c>
      <c r="C35" s="9">
        <f>DATA_PARTNERS!L15/DATA_PARTNERS!L$8*100</f>
        <v>2.4131213154081315</v>
      </c>
      <c r="D35" s="9">
        <f>DATA_PARTNERS!M15/DATA_PARTNERS!M$8*100</f>
        <v>2.6693991335759155</v>
      </c>
      <c r="E35" s="9"/>
      <c r="F35" s="9"/>
    </row>
    <row r="36" spans="1:4" ht="15">
      <c r="A36" s="5" t="s">
        <v>29</v>
      </c>
      <c r="B36" s="9">
        <f>100-SUM(B29:B35)</f>
        <v>42.549706219618805</v>
      </c>
      <c r="C36" s="9">
        <f>100-SUM(C29:C35)</f>
        <v>37.62965003918862</v>
      </c>
      <c r="D36" s="9">
        <f>100-SUM(D29:D35)</f>
        <v>34.68669872888047</v>
      </c>
    </row>
    <row r="39" ht="14.4">
      <c r="A39" s="4" t="s">
        <v>200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showGridLines="0" workbookViewId="0" topLeftCell="A27">
      <selection activeCell="A39" sqref="A39"/>
    </sheetView>
  </sheetViews>
  <sheetFormatPr defaultColWidth="9.140625" defaultRowHeight="15"/>
  <cols>
    <col min="1" max="1" width="35.28125" style="5" customWidth="1"/>
    <col min="2" max="16384" width="8.8515625" style="5" customWidth="1"/>
  </cols>
  <sheetData>
    <row r="1" ht="23.25">
      <c r="A1" s="1" t="s">
        <v>129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A26" s="13" t="s">
        <v>177</v>
      </c>
    </row>
    <row r="28" spans="2:4" ht="15">
      <c r="B28" s="9" t="str">
        <f>LEFT(DATA_PARTNERS!K7,4)</f>
        <v>2013</v>
      </c>
      <c r="C28" s="9" t="str">
        <f>LEFT(DATA_PARTNERS!L7,4)</f>
        <v>2022</v>
      </c>
      <c r="D28" s="9" t="str">
        <f>LEFT(DATA_PARTNERS!M7,4)</f>
        <v>2023</v>
      </c>
    </row>
    <row r="29" spans="1:5" ht="15">
      <c r="A29" s="5" t="str">
        <f>VLOOKUP(DATA_PARTNERS!J9,countries,2,0)</f>
        <v>EU member states outside the euro area</v>
      </c>
      <c r="B29" s="9">
        <f>DATA_PARTNERS!P9/DATA_PARTNERS!P$8*100</f>
        <v>17.81924302132546</v>
      </c>
      <c r="C29" s="9">
        <f>DATA_PARTNERS!Q9/DATA_PARTNERS!Q$8*100</f>
        <v>22.421473710185165</v>
      </c>
      <c r="D29" s="9">
        <f>DATA_PARTNERS!R9/DATA_PARTNERS!R$8*100</f>
        <v>22.350267899209037</v>
      </c>
      <c r="E29" s="9"/>
    </row>
    <row r="30" spans="1:5" ht="15">
      <c r="A30" s="5" t="str">
        <f>VLOOKUP(DATA_PARTNERS!J10,countries,2,0)</f>
        <v>China</v>
      </c>
      <c r="B30" s="9">
        <f>DATA_PARTNERS!P10/DATA_PARTNERS!P$8*100</f>
        <v>11.798086739667452</v>
      </c>
      <c r="C30" s="9">
        <f>DATA_PARTNERS!Q10/DATA_PARTNERS!Q$8*100</f>
        <v>15.871235370902154</v>
      </c>
      <c r="D30" s="9">
        <f>DATA_PARTNERS!R10/DATA_PARTNERS!R$8*100</f>
        <v>15.852402104346316</v>
      </c>
      <c r="E30" s="9"/>
    </row>
    <row r="31" spans="1:5" ht="15">
      <c r="A31" s="5" t="str">
        <f>VLOOKUP(DATA_PARTNERS!J11,countries,2,0)</f>
        <v>United States</v>
      </c>
      <c r="B31" s="9">
        <f>DATA_PARTNERS!P11/DATA_PARTNERS!P$8*100</f>
        <v>12.487659800168194</v>
      </c>
      <c r="C31" s="9">
        <f>DATA_PARTNERS!Q11/DATA_PARTNERS!Q$8*100</f>
        <v>9.75604874665609</v>
      </c>
      <c r="D31" s="9">
        <f>DATA_PARTNERS!R11/DATA_PARTNERS!R$8*100</f>
        <v>9.987325470715097</v>
      </c>
      <c r="E31" s="9"/>
    </row>
    <row r="32" spans="1:4" ht="15">
      <c r="A32" s="5" t="str">
        <f>VLOOKUP(DATA_PARTNERS!J12,countries,2,0)</f>
        <v>United Kingdom</v>
      </c>
      <c r="B32" s="9">
        <f>DATA_PARTNERS!P12/DATA_PARTNERS!P$8*100</f>
        <v>6.442542760003957</v>
      </c>
      <c r="C32" s="9">
        <f>DATA_PARTNERS!Q12/DATA_PARTNERS!Q$8*100</f>
        <v>7.2726149207720585</v>
      </c>
      <c r="D32" s="9">
        <f>DATA_PARTNERS!R12/DATA_PARTNERS!R$8*100</f>
        <v>7.106026902552292</v>
      </c>
    </row>
    <row r="33" spans="1:4" ht="15">
      <c r="A33" s="5" t="str">
        <f>VLOOKUP(DATA_PARTNERS!J13,countries,2,0)</f>
        <v>Switzerland</v>
      </c>
      <c r="B33" s="9">
        <f>DATA_PARTNERS!P13/DATA_PARTNERS!P$8*100</f>
        <v>5.82731102938946</v>
      </c>
      <c r="C33" s="9">
        <f>DATA_PARTNERS!Q13/DATA_PARTNERS!Q$8*100</f>
        <v>6.124747436228968</v>
      </c>
      <c r="D33" s="9">
        <f>DATA_PARTNERS!R13/DATA_PARTNERS!R$8*100</f>
        <v>6.167819323855305</v>
      </c>
    </row>
    <row r="34" spans="1:10" ht="15">
      <c r="A34" s="5" t="str">
        <f>VLOOKUP(DATA_PARTNERS!J14,countries,2,0)</f>
        <v>Norway</v>
      </c>
      <c r="B34" s="9">
        <f>DATA_PARTNERS!P14/DATA_PARTNERS!P$8*100</f>
        <v>3.201608485282582</v>
      </c>
      <c r="C34" s="9">
        <f>DATA_PARTNERS!Q14/DATA_PARTNERS!Q$8*100</f>
        <v>2.8634510659906396</v>
      </c>
      <c r="D34" s="9">
        <f>DATA_PARTNERS!R14/DATA_PARTNERS!R$8*100</f>
        <v>3.234399893325738</v>
      </c>
      <c r="J34" s="5" t="s">
        <v>179</v>
      </c>
    </row>
    <row r="35" spans="1:4" ht="15">
      <c r="A35" s="5" t="str">
        <f>VLOOKUP(DATA_PARTNERS!J15,countries,2,0)</f>
        <v>Turkey</v>
      </c>
      <c r="B35" s="9">
        <f>DATA_PARTNERS!P15/DATA_PARTNERS!P$8*100</f>
        <v>2.317707020015832</v>
      </c>
      <c r="C35" s="9">
        <f>DATA_PARTNERS!Q15/DATA_PARTNERS!Q$8*100</f>
        <v>2.1948788463286952</v>
      </c>
      <c r="D35" s="9">
        <f>DATA_PARTNERS!R15/DATA_PARTNERS!R$8*100</f>
        <v>1.9829005873897707</v>
      </c>
    </row>
    <row r="36" spans="1:4" ht="15">
      <c r="A36" s="5" t="s">
        <v>29</v>
      </c>
      <c r="B36" s="9">
        <f>100-SUM(B29:B35)</f>
        <v>40.10584114414706</v>
      </c>
      <c r="C36" s="9">
        <f>100-SUM(C29:C35)</f>
        <v>33.49554990293623</v>
      </c>
      <c r="D36" s="9">
        <f>100-SUM(D29:D35)</f>
        <v>33.318857818606446</v>
      </c>
    </row>
    <row r="39" ht="14.4">
      <c r="A39" s="4" t="s">
        <v>200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0"/>
  <sheetViews>
    <sheetView showGridLines="0" workbookViewId="0" topLeftCell="A37">
      <selection activeCell="A60" sqref="A60"/>
    </sheetView>
  </sheetViews>
  <sheetFormatPr defaultColWidth="9.140625" defaultRowHeight="15"/>
  <cols>
    <col min="1" max="1" width="11.00390625" style="5" customWidth="1"/>
    <col min="2" max="16384" width="8.8515625" style="5" customWidth="1"/>
  </cols>
  <sheetData>
    <row r="1" ht="23.25">
      <c r="A1" s="2" t="s">
        <v>194</v>
      </c>
    </row>
    <row r="2" ht="20.25">
      <c r="A2" s="3" t="s">
        <v>165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A34" s="13" t="s">
        <v>190</v>
      </c>
    </row>
    <row r="35" ht="12.75"/>
    <row r="36" spans="2:3" ht="15">
      <c r="B36" s="5" t="s">
        <v>158</v>
      </c>
      <c r="C36" s="5" t="s">
        <v>159</v>
      </c>
    </row>
    <row r="37" spans="1:3" ht="15">
      <c r="A37" s="5" t="str">
        <f>INDEX('DATA MS'!$G$13:$G$32,'DATA MS'!L13)</f>
        <v>Luxembourg</v>
      </c>
      <c r="B37" s="9">
        <f>INDEX('DATA MS'!$H$13:$H$32,'DATA MS'!L13)</f>
        <v>86.02614794428055</v>
      </c>
      <c r="C37" s="9">
        <f>INDEX('DATA MS'!$I$13:$I$32,'DATA MS'!L13)</f>
        <v>13.973852055719448</v>
      </c>
    </row>
    <row r="38" spans="1:3" ht="15">
      <c r="A38" s="5" t="str">
        <f>INDEX('DATA MS'!$G$13:$G$32,'DATA MS'!L14)</f>
        <v>Portugal</v>
      </c>
      <c r="B38" s="9">
        <f>INDEX('DATA MS'!$H$13:$H$32,'DATA MS'!L14)</f>
        <v>69.29002549646668</v>
      </c>
      <c r="C38" s="9">
        <f>INDEX('DATA MS'!$I$13:$I$32,'DATA MS'!L14)</f>
        <v>30.709974503533317</v>
      </c>
    </row>
    <row r="39" spans="1:3" ht="15">
      <c r="A39" s="5" t="str">
        <f>INDEX('DATA MS'!$G$13:$G$32,'DATA MS'!L15)</f>
        <v>Estonia</v>
      </c>
      <c r="B39" s="9">
        <f>INDEX('DATA MS'!$H$13:$H$32,'DATA MS'!L15)</f>
        <v>64.3891425631735</v>
      </c>
      <c r="C39" s="9">
        <f>INDEX('DATA MS'!$I$13:$I$32,'DATA MS'!L15)</f>
        <v>35.61085743682651</v>
      </c>
    </row>
    <row r="40" spans="1:3" ht="15">
      <c r="A40" s="5" t="str">
        <f>INDEX('DATA MS'!$G$13:$G$32,'DATA MS'!L16)</f>
        <v>Latvia</v>
      </c>
      <c r="B40" s="9">
        <f>INDEX('DATA MS'!$H$13:$H$32,'DATA MS'!L16)</f>
        <v>62.42436596984176</v>
      </c>
      <c r="C40" s="9">
        <f>INDEX('DATA MS'!$I$13:$I$32,'DATA MS'!L16)</f>
        <v>37.57563403015824</v>
      </c>
    </row>
    <row r="41" spans="1:3" ht="15">
      <c r="A41" s="5" t="str">
        <f>INDEX('DATA MS'!$G$13:$G$32,'DATA MS'!L17)</f>
        <v>Austria</v>
      </c>
      <c r="B41" s="9">
        <f>INDEX('DATA MS'!$H$13:$H$32,'DATA MS'!L17)</f>
        <v>61.97947021591147</v>
      </c>
      <c r="C41" s="9">
        <f>INDEX('DATA MS'!$I$13:$I$32,'DATA MS'!L17)</f>
        <v>38.02052978408853</v>
      </c>
    </row>
    <row r="42" spans="1:3" ht="15">
      <c r="A42" s="5" t="str">
        <f>INDEX('DATA MS'!$G$13:$G$32,'DATA MS'!L18)</f>
        <v>Malta</v>
      </c>
      <c r="B42" s="9">
        <f>INDEX('DATA MS'!$H$13:$H$32,'DATA MS'!L18)</f>
        <v>60.02286837616997</v>
      </c>
      <c r="C42" s="9">
        <f>INDEX('DATA MS'!$I$13:$I$32,'DATA MS'!L18)</f>
        <v>39.97713162383003</v>
      </c>
    </row>
    <row r="43" spans="1:3" ht="15">
      <c r="A43" s="5" t="str">
        <f>INDEX('DATA MS'!$G$13:$G$32,'DATA MS'!L19)</f>
        <v>Croatia</v>
      </c>
      <c r="B43" s="9">
        <f>INDEX('DATA MS'!$H$13:$H$32,'DATA MS'!L19)</f>
        <v>59.70925973070481</v>
      </c>
      <c r="C43" s="9">
        <f>INDEX('DATA MS'!$I$13:$I$32,'DATA MS'!L19)</f>
        <v>40.29074026929519</v>
      </c>
    </row>
    <row r="44" spans="1:3" ht="15">
      <c r="A44" s="5" t="str">
        <f>INDEX('DATA MS'!$G$13:$G$32,'DATA MS'!L20)</f>
        <v>France</v>
      </c>
      <c r="B44" s="9">
        <f>INDEX('DATA MS'!$H$13:$H$32,'DATA MS'!L20)</f>
        <v>57.2693087243274</v>
      </c>
      <c r="C44" s="9">
        <f>INDEX('DATA MS'!$I$13:$I$32,'DATA MS'!L20)</f>
        <v>42.7306912756726</v>
      </c>
    </row>
    <row r="45" spans="1:3" ht="15">
      <c r="A45" s="5" t="str">
        <f>INDEX('DATA MS'!$G$13:$G$32,'DATA MS'!L21)</f>
        <v>Belgium</v>
      </c>
      <c r="B45" s="9">
        <f>INDEX('DATA MS'!$H$13:$H$32,'DATA MS'!L21)</f>
        <v>55.92562872358277</v>
      </c>
      <c r="C45" s="9">
        <f>INDEX('DATA MS'!$I$13:$I$32,'DATA MS'!L21)</f>
        <v>44.07437127641723</v>
      </c>
    </row>
    <row r="46" spans="1:3" ht="15">
      <c r="A46" s="5" t="str">
        <f>INDEX('DATA MS'!$G$13:$G$32,'DATA MS'!L22)</f>
        <v>Cyprus</v>
      </c>
      <c r="B46" s="9">
        <f>INDEX('DATA MS'!$H$13:$H$32,'DATA MS'!L22)</f>
        <v>51.506633864272054</v>
      </c>
      <c r="C46" s="9">
        <f>INDEX('DATA MS'!$I$13:$I$32,'DATA MS'!L22)</f>
        <v>48.493366135727946</v>
      </c>
    </row>
    <row r="47" spans="1:3" ht="15">
      <c r="A47" s="5" t="str">
        <f>INDEX('DATA MS'!$G$13:$G$32,'DATA MS'!L23)</f>
        <v>Spain</v>
      </c>
      <c r="B47" s="9">
        <f>INDEX('DATA MS'!$H$13:$H$32,'DATA MS'!L23)</f>
        <v>48.481510786189915</v>
      </c>
      <c r="C47" s="9">
        <f>INDEX('DATA MS'!$I$13:$I$32,'DATA MS'!L23)</f>
        <v>51.518489213810085</v>
      </c>
    </row>
    <row r="48" spans="1:3" ht="15">
      <c r="A48" s="5" t="str">
        <f>INDEX('DATA MS'!$G$13:$G$32,'DATA MS'!L24)</f>
        <v>Lithuania</v>
      </c>
      <c r="B48" s="9">
        <f>INDEX('DATA MS'!$H$13:$H$32,'DATA MS'!L24)</f>
        <v>47.965344742072155</v>
      </c>
      <c r="C48" s="9">
        <f>INDEX('DATA MS'!$I$13:$I$32,'DATA MS'!L24)</f>
        <v>52.034655257927845</v>
      </c>
    </row>
    <row r="49" spans="1:3" ht="15">
      <c r="A49" s="5" t="str">
        <f>INDEX('DATA MS'!$G$13:$G$32,'DATA MS'!L25)</f>
        <v>Italy</v>
      </c>
      <c r="B49" s="9">
        <f>INDEX('DATA MS'!$H$13:$H$32,'DATA MS'!L25)</f>
        <v>47.376673744823684</v>
      </c>
      <c r="C49" s="9">
        <f>INDEX('DATA MS'!$I$13:$I$32,'DATA MS'!L25)</f>
        <v>52.623326255176316</v>
      </c>
    </row>
    <row r="50" spans="1:3" ht="15">
      <c r="A50" s="5" t="str">
        <f>INDEX('DATA MS'!$G$13:$G$32,'DATA MS'!L26)</f>
        <v>Germany</v>
      </c>
      <c r="B50" s="9">
        <f>INDEX('DATA MS'!$H$13:$H$32,'DATA MS'!L26)</f>
        <v>45.7358972601587</v>
      </c>
      <c r="C50" s="9">
        <f>INDEX('DATA MS'!$I$13:$I$32,'DATA MS'!L26)</f>
        <v>54.2641027398413</v>
      </c>
    </row>
    <row r="51" spans="1:3" ht="15">
      <c r="A51" s="5" t="str">
        <f>INDEX('DATA MS'!$G$13:$G$32,'DATA MS'!L27)</f>
        <v>Finland</v>
      </c>
      <c r="B51" s="9">
        <f>INDEX('DATA MS'!$H$13:$H$32,'DATA MS'!L27)</f>
        <v>44.29499207106449</v>
      </c>
      <c r="C51" s="9">
        <f>INDEX('DATA MS'!$I$13:$I$32,'DATA MS'!L27)</f>
        <v>55.70500792893551</v>
      </c>
    </row>
    <row r="52" spans="1:3" ht="15">
      <c r="A52" s="5" t="str">
        <f>INDEX('DATA MS'!$G$13:$G$32,'DATA MS'!L28)</f>
        <v>Slovakia</v>
      </c>
      <c r="B52" s="9">
        <f>INDEX('DATA MS'!$H$13:$H$32,'DATA MS'!L28)</f>
        <v>43.05804289770629</v>
      </c>
      <c r="C52" s="9">
        <f>INDEX('DATA MS'!$I$13:$I$32,'DATA MS'!L28)</f>
        <v>56.94195710229371</v>
      </c>
    </row>
    <row r="53" spans="1:3" ht="15">
      <c r="A53" s="5" t="str">
        <f>INDEX('DATA MS'!$G$13:$G$32,'DATA MS'!L29)</f>
        <v>Greece</v>
      </c>
      <c r="B53" s="9">
        <f>INDEX('DATA MS'!$H$13:$H$32,'DATA MS'!L29)</f>
        <v>40.65386678358529</v>
      </c>
      <c r="C53" s="9">
        <f>INDEX('DATA MS'!$I$13:$I$32,'DATA MS'!L29)</f>
        <v>59.34613321641471</v>
      </c>
    </row>
    <row r="54" spans="1:3" ht="15">
      <c r="A54" s="5" t="str">
        <f>INDEX('DATA MS'!$G$13:$G$32,'DATA MS'!L30)</f>
        <v>Slovenia</v>
      </c>
      <c r="B54" s="9">
        <f>INDEX('DATA MS'!$H$13:$H$32,'DATA MS'!L30)</f>
        <v>40.197263616163674</v>
      </c>
      <c r="C54" s="9">
        <f>INDEX('DATA MS'!$I$13:$I$32,'DATA MS'!L30)</f>
        <v>59.802736383836326</v>
      </c>
    </row>
    <row r="55" spans="1:3" ht="15">
      <c r="A55" s="5" t="str">
        <f>INDEX('DATA MS'!$G$13:$G$32,'DATA MS'!L31)</f>
        <v>Ireland</v>
      </c>
      <c r="B55" s="9">
        <f>INDEX('DATA MS'!$H$13:$H$32,'DATA MS'!L31)</f>
        <v>35.09199625418137</v>
      </c>
      <c r="C55" s="9">
        <f>INDEX('DATA MS'!$I$13:$I$32,'DATA MS'!L31)</f>
        <v>64.90800374581863</v>
      </c>
    </row>
    <row r="56" spans="1:3" ht="15">
      <c r="A56" s="5" t="str">
        <f>INDEX('DATA MS'!$G$13:$G$32,'DATA MS'!L32)</f>
        <v>Netherlands</v>
      </c>
      <c r="B56" s="9">
        <f>INDEX('DATA MS'!$H$13:$H$32,'DATA MS'!L32)</f>
        <v>34.62008940580011</v>
      </c>
      <c r="C56" s="9">
        <f>INDEX('DATA MS'!$I$13:$I$32,'DATA MS'!L32)</f>
        <v>65.37991059419988</v>
      </c>
    </row>
    <row r="59" ht="14.4">
      <c r="A59" s="4" t="s">
        <v>201</v>
      </c>
    </row>
    <row r="60" ht="15">
      <c r="A60" s="5" t="s">
        <v>189</v>
      </c>
    </row>
  </sheetData>
  <hyperlinks>
    <hyperlink ref="A59" r:id="rId1" display="https://ec.europa.eu/eurostat/databrowser/bookmark/88518551-8f67-47a3-ad87-c992cc877c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9"/>
  <sheetViews>
    <sheetView showGridLines="0" workbookViewId="0" topLeftCell="A47">
      <selection activeCell="A59" sqref="A59"/>
    </sheetView>
  </sheetViews>
  <sheetFormatPr defaultColWidth="9.140625" defaultRowHeight="15"/>
  <cols>
    <col min="1" max="16384" width="8.8515625" style="5" customWidth="1"/>
  </cols>
  <sheetData>
    <row r="1" ht="23.25">
      <c r="A1" s="2" t="s">
        <v>195</v>
      </c>
    </row>
    <row r="2" ht="20.25">
      <c r="A2" s="3" t="s">
        <v>165</v>
      </c>
    </row>
    <row r="34" ht="12.75">
      <c r="A34" s="13" t="s">
        <v>190</v>
      </c>
    </row>
    <row r="36" spans="2:3" ht="15">
      <c r="B36" s="5" t="s">
        <v>158</v>
      </c>
      <c r="C36" s="5" t="s">
        <v>159</v>
      </c>
    </row>
    <row r="37" spans="1:3" ht="15">
      <c r="A37" s="5" t="str">
        <f>INDEX('DATA MS'!$G$37:$G$56,'DATA MS'!L37)</f>
        <v>Luxembourg</v>
      </c>
      <c r="B37" s="9">
        <f>INDEX('DATA MS'!$H$37:$H$56,'DATA MS'!L37)</f>
        <v>72.68772425044912</v>
      </c>
      <c r="C37" s="9">
        <f>INDEX('DATA MS'!$I$37:$I$56,'DATA MS'!L37)</f>
        <v>27.312275749550878</v>
      </c>
    </row>
    <row r="38" spans="1:3" ht="15">
      <c r="A38" s="5" t="str">
        <f>INDEX('DATA MS'!$G$37:$G$56,'DATA MS'!L38)</f>
        <v>Portugal</v>
      </c>
      <c r="B38" s="9">
        <f>INDEX('DATA MS'!$H$37:$H$56,'DATA MS'!L38)</f>
        <v>64.46333085320919</v>
      </c>
      <c r="C38" s="9">
        <f>INDEX('DATA MS'!$I$37:$I$56,'DATA MS'!L38)</f>
        <v>35.536669146790814</v>
      </c>
    </row>
    <row r="39" spans="1:3" ht="15">
      <c r="A39" s="5" t="str">
        <f>INDEX('DATA MS'!$G$37:$G$56,'DATA MS'!L39)</f>
        <v>Netherlands</v>
      </c>
      <c r="B39" s="9">
        <f>INDEX('DATA MS'!$H$37:$H$56,'DATA MS'!L39)</f>
        <v>59.5536626862069</v>
      </c>
      <c r="C39" s="9">
        <f>INDEX('DATA MS'!$I$37:$I$56,'DATA MS'!L39)</f>
        <v>40.4463373137931</v>
      </c>
    </row>
    <row r="40" spans="1:3" ht="15">
      <c r="A40" s="5" t="str">
        <f>INDEX('DATA MS'!$G$37:$G$56,'DATA MS'!L40)</f>
        <v>Belgium</v>
      </c>
      <c r="B40" s="9">
        <f>INDEX('DATA MS'!$H$37:$H$56,'DATA MS'!L40)</f>
        <v>59.48506564269018</v>
      </c>
      <c r="C40" s="9">
        <f>INDEX('DATA MS'!$I$37:$I$56,'DATA MS'!L40)</f>
        <v>40.51493435730982</v>
      </c>
    </row>
    <row r="41" spans="1:3" ht="15">
      <c r="A41" s="5" t="str">
        <f>INDEX('DATA MS'!$G$37:$G$56,'DATA MS'!L41)</f>
        <v>Spain</v>
      </c>
      <c r="B41" s="9">
        <f>INDEX('DATA MS'!$H$37:$H$56,'DATA MS'!L41)</f>
        <v>56.565687393308636</v>
      </c>
      <c r="C41" s="9">
        <f>INDEX('DATA MS'!$I$37:$I$56,'DATA MS'!L41)</f>
        <v>43.434312606691364</v>
      </c>
    </row>
    <row r="42" spans="1:3" ht="15">
      <c r="A42" s="5" t="str">
        <f>INDEX('DATA MS'!$G$37:$G$56,'DATA MS'!L42)</f>
        <v>Estonia</v>
      </c>
      <c r="B42" s="9">
        <f>INDEX('DATA MS'!$H$37:$H$56,'DATA MS'!L42)</f>
        <v>55.6649376067849</v>
      </c>
      <c r="C42" s="9">
        <f>INDEX('DATA MS'!$I$37:$I$56,'DATA MS'!L42)</f>
        <v>44.3350623932151</v>
      </c>
    </row>
    <row r="43" spans="1:3" ht="15">
      <c r="A43" s="5" t="str">
        <f>INDEX('DATA MS'!$G$37:$G$56,'DATA MS'!L43)</f>
        <v>Austria</v>
      </c>
      <c r="B43" s="9">
        <f>INDEX('DATA MS'!$H$37:$H$56,'DATA MS'!L43)</f>
        <v>54.4429284572218</v>
      </c>
      <c r="C43" s="9">
        <f>INDEX('DATA MS'!$I$37:$I$56,'DATA MS'!L43)</f>
        <v>45.5570715427782</v>
      </c>
    </row>
    <row r="44" spans="1:3" ht="15">
      <c r="A44" s="5" t="str">
        <f>INDEX('DATA MS'!$G$37:$G$56,'DATA MS'!L44)</f>
        <v>Croatia</v>
      </c>
      <c r="B44" s="9">
        <f>INDEX('DATA MS'!$H$37:$H$56,'DATA MS'!L44)</f>
        <v>52.529491831933875</v>
      </c>
      <c r="C44" s="9">
        <f>INDEX('DATA MS'!$I$37:$I$56,'DATA MS'!L44)</f>
        <v>47.470508168066125</v>
      </c>
    </row>
    <row r="45" spans="1:3" ht="15">
      <c r="A45" s="5" t="str">
        <f>INDEX('DATA MS'!$G$37:$G$56,'DATA MS'!L45)</f>
        <v>Latvia</v>
      </c>
      <c r="B45" s="9">
        <f>INDEX('DATA MS'!$H$37:$H$56,'DATA MS'!L45)</f>
        <v>48.738508105564904</v>
      </c>
      <c r="C45" s="9">
        <f>INDEX('DATA MS'!$I$37:$I$56,'DATA MS'!L45)</f>
        <v>51.261491894435096</v>
      </c>
    </row>
    <row r="46" spans="1:3" ht="15">
      <c r="A46" s="5" t="str">
        <f>INDEX('DATA MS'!$G$37:$G$56,'DATA MS'!L46)</f>
        <v>Malta</v>
      </c>
      <c r="B46" s="9">
        <f>INDEX('DATA MS'!$H$37:$H$56,'DATA MS'!L46)</f>
        <v>48.28797738011901</v>
      </c>
      <c r="C46" s="9">
        <f>INDEX('DATA MS'!$I$37:$I$56,'DATA MS'!L46)</f>
        <v>51.71202261988099</v>
      </c>
    </row>
    <row r="47" spans="1:3" ht="15">
      <c r="A47" s="5" t="str">
        <f>INDEX('DATA MS'!$G$37:$G$56,'DATA MS'!L47)</f>
        <v>France</v>
      </c>
      <c r="B47" s="9">
        <f>INDEX('DATA MS'!$H$37:$H$56,'DATA MS'!L47)</f>
        <v>48.229265800226635</v>
      </c>
      <c r="C47" s="9">
        <f>INDEX('DATA MS'!$I$37:$I$56,'DATA MS'!L47)</f>
        <v>51.770734199773365</v>
      </c>
    </row>
    <row r="48" spans="1:3" ht="15">
      <c r="A48" s="5" t="str">
        <f>INDEX('DATA MS'!$G$37:$G$56,'DATA MS'!L48)</f>
        <v>Slovakia</v>
      </c>
      <c r="B48" s="9">
        <f>INDEX('DATA MS'!$H$37:$H$56,'DATA MS'!L48)</f>
        <v>45.64077533556545</v>
      </c>
      <c r="C48" s="9">
        <f>INDEX('DATA MS'!$I$37:$I$56,'DATA MS'!L48)</f>
        <v>54.35922466443455</v>
      </c>
    </row>
    <row r="49" spans="1:3" ht="15">
      <c r="A49" s="5" t="str">
        <f>INDEX('DATA MS'!$G$37:$G$56,'DATA MS'!L49)</f>
        <v>Slovenia</v>
      </c>
      <c r="B49" s="9">
        <f>INDEX('DATA MS'!$H$37:$H$56,'DATA MS'!L49)</f>
        <v>44.91209853666444</v>
      </c>
      <c r="C49" s="9">
        <f>INDEX('DATA MS'!$I$37:$I$56,'DATA MS'!L49)</f>
        <v>55.08790146333556</v>
      </c>
    </row>
    <row r="50" spans="1:3" ht="15">
      <c r="A50" s="5" t="str">
        <f>INDEX('DATA MS'!$G$37:$G$56,'DATA MS'!L50)</f>
        <v>Italy</v>
      </c>
      <c r="B50" s="9">
        <f>INDEX('DATA MS'!$H$37:$H$56,'DATA MS'!L50)</f>
        <v>42.41870652790354</v>
      </c>
      <c r="C50" s="9">
        <f>INDEX('DATA MS'!$I$37:$I$56,'DATA MS'!L50)</f>
        <v>57.58129347209646</v>
      </c>
    </row>
    <row r="51" spans="1:3" ht="15">
      <c r="A51" s="5" t="str">
        <f>INDEX('DATA MS'!$G$37:$G$56,'DATA MS'!L51)</f>
        <v>Lithuania</v>
      </c>
      <c r="B51" s="9">
        <f>INDEX('DATA MS'!$H$37:$H$56,'DATA MS'!L51)</f>
        <v>42.277484641024174</v>
      </c>
      <c r="C51" s="9">
        <f>INDEX('DATA MS'!$I$37:$I$56,'DATA MS'!L51)</f>
        <v>57.722515358975826</v>
      </c>
    </row>
    <row r="52" spans="1:3" ht="15">
      <c r="A52" s="5" t="str">
        <f>INDEX('DATA MS'!$G$37:$G$56,'DATA MS'!L52)</f>
        <v>Greece</v>
      </c>
      <c r="B52" s="9">
        <f>INDEX('DATA MS'!$H$37:$H$56,'DATA MS'!L52)</f>
        <v>41.88246094927597</v>
      </c>
      <c r="C52" s="9">
        <f>INDEX('DATA MS'!$I$37:$I$56,'DATA MS'!L52)</f>
        <v>58.11753905072403</v>
      </c>
    </row>
    <row r="53" spans="1:3" ht="15">
      <c r="A53" s="5" t="str">
        <f>INDEX('DATA MS'!$G$37:$G$56,'DATA MS'!L53)</f>
        <v>Finland</v>
      </c>
      <c r="B53" s="9">
        <f>INDEX('DATA MS'!$H$37:$H$56,'DATA MS'!L53)</f>
        <v>39.29453464269364</v>
      </c>
      <c r="C53" s="9">
        <f>INDEX('DATA MS'!$I$37:$I$56,'DATA MS'!L53)</f>
        <v>60.70546535730636</v>
      </c>
    </row>
    <row r="54" spans="1:3" ht="15">
      <c r="A54" s="5" t="str">
        <f>INDEX('DATA MS'!$G$37:$G$56,'DATA MS'!L54)</f>
        <v>Ireland</v>
      </c>
      <c r="B54" s="9">
        <f>INDEX('DATA MS'!$H$37:$H$56,'DATA MS'!L54)</f>
        <v>39.009448976098874</v>
      </c>
      <c r="C54" s="9">
        <f>INDEX('DATA MS'!$I$37:$I$56,'DATA MS'!L54)</f>
        <v>60.990551023901126</v>
      </c>
    </row>
    <row r="55" spans="1:3" ht="15">
      <c r="A55" s="5" t="str">
        <f>INDEX('DATA MS'!$G$37:$G$56,'DATA MS'!L55)</f>
        <v>Germany</v>
      </c>
      <c r="B55" s="9">
        <f>INDEX('DATA MS'!$H$37:$H$56,'DATA MS'!L55)</f>
        <v>38.74712175830286</v>
      </c>
      <c r="C55" s="9">
        <f>INDEX('DATA MS'!$I$37:$I$56,'DATA MS'!L55)</f>
        <v>61.25287824169714</v>
      </c>
    </row>
    <row r="56" spans="1:3" ht="15">
      <c r="A56" s="5" t="str">
        <f>INDEX('DATA MS'!$G$37:$G$56,'DATA MS'!L56)</f>
        <v>Cyprus</v>
      </c>
      <c r="B56" s="9">
        <f>INDEX('DATA MS'!$H$37:$H$56,'DATA MS'!L56)</f>
        <v>18.132752908389254</v>
      </c>
      <c r="C56" s="9">
        <f>INDEX('DATA MS'!$I$37:$I$56,'DATA MS'!L56)</f>
        <v>81.86724709161075</v>
      </c>
    </row>
    <row r="59" ht="14.4">
      <c r="A59" s="4" t="s">
        <v>201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9"/>
  <sheetViews>
    <sheetView showGridLines="0" workbookViewId="0" topLeftCell="A47">
      <selection activeCell="A59" sqref="A59"/>
    </sheetView>
  </sheetViews>
  <sheetFormatPr defaultColWidth="9.140625" defaultRowHeight="15"/>
  <cols>
    <col min="1" max="1" width="18.28125" style="5" customWidth="1"/>
    <col min="2" max="16384" width="8.8515625" style="5" customWidth="1"/>
  </cols>
  <sheetData>
    <row r="1" ht="23.25">
      <c r="A1" s="2" t="s">
        <v>196</v>
      </c>
    </row>
    <row r="2" ht="20.25">
      <c r="A2" s="3" t="s">
        <v>166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A34" s="13" t="s">
        <v>190</v>
      </c>
    </row>
    <row r="35" ht="12.75"/>
    <row r="36" spans="1:3" ht="15">
      <c r="A36" s="9"/>
      <c r="B36" s="9" t="s">
        <v>163</v>
      </c>
      <c r="C36" s="5" t="s">
        <v>167</v>
      </c>
    </row>
    <row r="37" spans="1:3" ht="15">
      <c r="A37" s="9" t="str">
        <f>INDEX('DATA MS'!$G$61:$G$80,'DATA MS'!K61)</f>
        <v>Germany</v>
      </c>
      <c r="B37" s="9">
        <f>INDEX('DATA MS'!$H$61:$H$80,'DATA MS'!K61)</f>
        <v>741.080523819</v>
      </c>
      <c r="C37" s="11">
        <f>B37/SUM($B$37:$B$56)</f>
        <v>0.26636328142318233</v>
      </c>
    </row>
    <row r="38" spans="1:3" ht="15">
      <c r="A38" s="9" t="str">
        <f>INDEX('DATA MS'!$G$61:$G$80,'DATA MS'!K62)</f>
        <v>Netherlands</v>
      </c>
      <c r="B38" s="9">
        <f>INDEX('DATA MS'!$H$61:$H$80,'DATA MS'!K62)</f>
        <v>509.809353285</v>
      </c>
      <c r="C38" s="11">
        <f aca="true" t="shared" si="0" ref="C38:C56">B38/SUM($B$37:$B$56)</f>
        <v>0.1832385117091395</v>
      </c>
    </row>
    <row r="39" spans="1:3" ht="15">
      <c r="A39" s="9" t="str">
        <f>INDEX('DATA MS'!$G$61:$G$80,'DATA MS'!K63)</f>
        <v>Italy</v>
      </c>
      <c r="B39" s="9">
        <f>INDEX('DATA MS'!$H$61:$H$80,'DATA MS'!K63)</f>
        <v>311.441409102</v>
      </c>
      <c r="C39" s="11">
        <f t="shared" si="0"/>
        <v>0.11194000251412577</v>
      </c>
    </row>
    <row r="40" spans="1:3" ht="15">
      <c r="A40" s="9" t="str">
        <f>INDEX('DATA MS'!$G$61:$G$80,'DATA MS'!K64)</f>
        <v>France</v>
      </c>
      <c r="B40" s="9">
        <f>INDEX('DATA MS'!$H$61:$H$80,'DATA MS'!K64)</f>
        <v>310.69322748</v>
      </c>
      <c r="C40" s="11">
        <f t="shared" si="0"/>
        <v>0.11167108691652046</v>
      </c>
    </row>
    <row r="41" spans="1:3" ht="15">
      <c r="A41" s="9" t="str">
        <f>INDEX('DATA MS'!$G$61:$G$80,'DATA MS'!K65)</f>
        <v>Spain</v>
      </c>
      <c r="B41" s="9">
        <f>INDEX('DATA MS'!$H$61:$H$80,'DATA MS'!K65)</f>
        <v>224.126322171</v>
      </c>
      <c r="C41" s="11">
        <f t="shared" si="0"/>
        <v>0.08055672859830502</v>
      </c>
    </row>
    <row r="42" spans="1:3" ht="15">
      <c r="A42" s="9" t="str">
        <f>INDEX('DATA MS'!$G$61:$G$80,'DATA MS'!K66)</f>
        <v>Belgium</v>
      </c>
      <c r="B42" s="9">
        <f>INDEX('DATA MS'!$H$61:$H$80,'DATA MS'!K66)</f>
        <v>223.44345385</v>
      </c>
      <c r="C42" s="11">
        <f t="shared" si="0"/>
        <v>0.08031128827041169</v>
      </c>
    </row>
    <row r="43" spans="1:3" ht="15">
      <c r="A43" s="9" t="str">
        <f>INDEX('DATA MS'!$G$61:$G$80,'DATA MS'!K67)</f>
        <v>Ireland</v>
      </c>
      <c r="B43" s="9">
        <f>INDEX('DATA MS'!$H$61:$H$80,'DATA MS'!K67)</f>
        <v>90.001345145</v>
      </c>
      <c r="C43" s="11">
        <f t="shared" si="0"/>
        <v>0.032348783775591076</v>
      </c>
    </row>
    <row r="44" spans="1:3" ht="15">
      <c r="A44" s="9" t="str">
        <f>INDEX('DATA MS'!$G$61:$G$80,'DATA MS'!K68)</f>
        <v>Austria</v>
      </c>
      <c r="B44" s="9">
        <f>INDEX('DATA MS'!$H$61:$H$80,'DATA MS'!K68)</f>
        <v>79.136884157</v>
      </c>
      <c r="C44" s="11">
        <f t="shared" si="0"/>
        <v>0.028443818813423713</v>
      </c>
    </row>
    <row r="45" spans="1:3" ht="15">
      <c r="A45" s="9" t="str">
        <f>INDEX('DATA MS'!$G$61:$G$80,'DATA MS'!K69)</f>
        <v>Slovakia</v>
      </c>
      <c r="B45" s="9">
        <f>INDEX('DATA MS'!$H$61:$H$80,'DATA MS'!K69)</f>
        <v>59.802432685</v>
      </c>
      <c r="C45" s="11">
        <f t="shared" si="0"/>
        <v>0.02149452278812833</v>
      </c>
    </row>
    <row r="46" spans="1:3" ht="15">
      <c r="A46" s="9" t="str">
        <f>INDEX('DATA MS'!$G$61:$G$80,'DATA MS'!K70)</f>
        <v>Greece</v>
      </c>
      <c r="B46" s="9">
        <f>INDEX('DATA MS'!$H$61:$H$80,'DATA MS'!K70)</f>
        <v>49.106884129</v>
      </c>
      <c r="C46" s="11">
        <f t="shared" si="0"/>
        <v>0.017650269271228525</v>
      </c>
    </row>
    <row r="47" spans="1:3" ht="15">
      <c r="A47" s="9" t="str">
        <f>INDEX('DATA MS'!$G$61:$G$80,'DATA MS'!K71)</f>
        <v>Finland</v>
      </c>
      <c r="B47" s="9">
        <f>INDEX('DATA MS'!$H$61:$H$80,'DATA MS'!K71)</f>
        <v>42.693376307</v>
      </c>
      <c r="C47" s="11">
        <f t="shared" si="0"/>
        <v>0.015345090638145995</v>
      </c>
    </row>
    <row r="48" spans="1:3" ht="15">
      <c r="A48" s="9" t="str">
        <f>INDEX('DATA MS'!$G$61:$G$80,'DATA MS'!K72)</f>
        <v>Slovenia</v>
      </c>
      <c r="B48" s="9">
        <f>INDEX('DATA MS'!$H$61:$H$80,'DATA MS'!K72)</f>
        <v>39.598967531</v>
      </c>
      <c r="C48" s="11">
        <f t="shared" si="0"/>
        <v>0.014232881034535681</v>
      </c>
    </row>
    <row r="49" spans="1:3" ht="15">
      <c r="A49" s="9" t="str">
        <f>INDEX('DATA MS'!$G$61:$G$80,'DATA MS'!K73)</f>
        <v>Portugal</v>
      </c>
      <c r="B49" s="9">
        <f>INDEX('DATA MS'!$H$61:$H$80,'DATA MS'!K73)</f>
        <v>32.223863396</v>
      </c>
      <c r="C49" s="11">
        <f t="shared" si="0"/>
        <v>0.011582080109269326</v>
      </c>
    </row>
    <row r="50" spans="1:3" ht="15">
      <c r="A50" s="9" t="str">
        <f>INDEX('DATA MS'!$G$61:$G$80,'DATA MS'!K74)</f>
        <v>Lithuania</v>
      </c>
      <c r="B50" s="9">
        <f>INDEX('DATA MS'!$H$61:$H$80,'DATA MS'!K74)</f>
        <v>23.311183768</v>
      </c>
      <c r="C50" s="11">
        <f t="shared" si="0"/>
        <v>0.008378635253164252</v>
      </c>
    </row>
    <row r="51" spans="1:3" ht="15">
      <c r="A51" s="9" t="str">
        <f>INDEX('DATA MS'!$G$61:$G$80,'DATA MS'!K75)</f>
        <v>Croatia</v>
      </c>
      <c r="B51" s="9">
        <f>INDEX('DATA MS'!$H$61:$H$80,'DATA MS'!K75)</f>
        <v>16.120222668</v>
      </c>
      <c r="C51" s="11">
        <f t="shared" si="0"/>
        <v>0.005794020041160285</v>
      </c>
    </row>
    <row r="52" spans="1:3" ht="15">
      <c r="A52" s="9" t="str">
        <f>INDEX('DATA MS'!$G$61:$G$80,'DATA MS'!K76)</f>
        <v>Latvia</v>
      </c>
      <c r="B52" s="9">
        <f>INDEX('DATA MS'!$H$61:$H$80,'DATA MS'!K76)</f>
        <v>9.454514289</v>
      </c>
      <c r="C52" s="11">
        <f t="shared" si="0"/>
        <v>0.0033981940819368763</v>
      </c>
    </row>
    <row r="53" spans="1:3" ht="15">
      <c r="A53" s="9" t="str">
        <f>INDEX('DATA MS'!$G$61:$G$80,'DATA MS'!K77)</f>
        <v>Estonia</v>
      </c>
      <c r="B53" s="9">
        <f>INDEX('DATA MS'!$H$61:$H$80,'DATA MS'!K77)</f>
        <v>7.538441217</v>
      </c>
      <c r="C53" s="11">
        <f t="shared" si="0"/>
        <v>0.002709508447244404</v>
      </c>
    </row>
    <row r="54" spans="1:3" ht="15">
      <c r="A54" s="9" t="str">
        <f>INDEX('DATA MS'!$G$61:$G$80,'DATA MS'!K78)</f>
        <v>Cyprus</v>
      </c>
      <c r="B54" s="9">
        <f>INDEX('DATA MS'!$H$61:$H$80,'DATA MS'!K78)</f>
        <v>6.225953125</v>
      </c>
      <c r="C54" s="11">
        <f t="shared" si="0"/>
        <v>0.0022377666812992006</v>
      </c>
    </row>
    <row r="55" spans="1:3" ht="15">
      <c r="A55" s="9" t="str">
        <f>INDEX('DATA MS'!$G$61:$G$80,'DATA MS'!K79)</f>
        <v>Luxembourg</v>
      </c>
      <c r="B55" s="9">
        <f>INDEX('DATA MS'!$H$61:$H$80,'DATA MS'!K79)</f>
        <v>3.306536484</v>
      </c>
      <c r="C55" s="11">
        <f t="shared" si="0"/>
        <v>0.0011884537236048346</v>
      </c>
    </row>
    <row r="56" spans="1:3" ht="15">
      <c r="A56" s="9" t="str">
        <f>INDEX('DATA MS'!$G$61:$G$80,'DATA MS'!K80)</f>
        <v>Malta</v>
      </c>
      <c r="B56" s="9">
        <f>INDEX('DATA MS'!$H$61:$H$80,'DATA MS'!K80)</f>
        <v>3.102383462</v>
      </c>
      <c r="C56" s="11">
        <f t="shared" si="0"/>
        <v>0.0011150759095824808</v>
      </c>
    </row>
    <row r="57" spans="2:3" ht="15">
      <c r="B57" s="9">
        <f>SUM(B37:B56)</f>
        <v>2782.2172780700007</v>
      </c>
      <c r="C57" s="25">
        <f>SUM(C37:C56)</f>
        <v>0.9999999999999997</v>
      </c>
    </row>
    <row r="59" ht="14.4">
      <c r="A59" s="4" t="s">
        <v>201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2017-03-24T15:59:10Z</dcterms:created>
  <dcterms:modified xsi:type="dcterms:W3CDTF">2024-04-16T09:27:44Z</dcterms:modified>
  <cp:category/>
  <cp:version/>
  <cp:contentType/>
  <cp:contentStatus/>
</cp:coreProperties>
</file>